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13A13110-B5B1-4318-81B6-F7FA3039BB96}" xr6:coauthVersionLast="45" xr6:coauthVersionMax="45" xr10:uidLastSave="{00000000-0000-0000-0000-000000000000}"/>
  <bookViews>
    <workbookView xWindow="20" yWindow="120" windowWidth="38380" windowHeight="20880" tabRatio="191" xr2:uid="{705D3C02-4429-4AA3-825B-DA6B36A5FD08}"/>
  </bookViews>
  <sheets>
    <sheet name="BondSimple" sheetId="1" r:id="rId1"/>
    <sheet name="Sheet1" sheetId="2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24" i="1"/>
  <c r="A25" i="1" s="1"/>
  <c r="A26" i="1" s="1"/>
  <c r="A13" i="1"/>
  <c r="A14" i="1" s="1"/>
  <c r="A15" i="1" s="1"/>
  <c r="A16" i="1" s="1"/>
  <c r="A1" i="2" a="1"/>
  <c r="K2" i="1"/>
  <c r="K3" i="1"/>
  <c r="C25" i="1"/>
  <c r="C26" i="1"/>
  <c r="B54" i="1"/>
  <c r="C19" i="1"/>
  <c r="C24" i="1"/>
  <c r="C23" i="1"/>
  <c r="C20" i="1"/>
  <c r="J1" i="2" l="1"/>
  <c r="Z1" i="2"/>
  <c r="F2" i="2"/>
  <c r="V2" i="2"/>
  <c r="B3" i="2"/>
  <c r="R3" i="2"/>
  <c r="AH3" i="2"/>
  <c r="N4" i="2"/>
  <c r="AD4" i="2"/>
  <c r="J5" i="2"/>
  <c r="Z5" i="2"/>
  <c r="F6" i="2"/>
  <c r="V6" i="2"/>
  <c r="B7" i="2"/>
  <c r="R7" i="2"/>
  <c r="AH7" i="2"/>
  <c r="N8" i="2"/>
  <c r="AD8" i="2"/>
  <c r="J9" i="2"/>
  <c r="Z9" i="2"/>
  <c r="F10" i="2"/>
  <c r="V10" i="2"/>
  <c r="B11" i="2"/>
  <c r="R11" i="2"/>
  <c r="AH11" i="2"/>
  <c r="N12" i="2"/>
  <c r="AD12" i="2"/>
  <c r="J13" i="2"/>
  <c r="Z13" i="2"/>
  <c r="F14" i="2"/>
  <c r="V14" i="2"/>
  <c r="B15" i="2"/>
  <c r="R15" i="2"/>
  <c r="AH15" i="2"/>
  <c r="N16" i="2"/>
  <c r="AD16" i="2"/>
  <c r="J17" i="2"/>
  <c r="Z17" i="2"/>
  <c r="F18" i="2"/>
  <c r="V18" i="2"/>
  <c r="B19" i="2"/>
  <c r="R19" i="2"/>
  <c r="AH19" i="2"/>
  <c r="N20" i="2"/>
  <c r="AD20" i="2"/>
  <c r="J21" i="2"/>
  <c r="Z21" i="2"/>
  <c r="F22" i="2"/>
  <c r="V22" i="2"/>
  <c r="B23" i="2"/>
  <c r="R23" i="2"/>
  <c r="AH23" i="2"/>
  <c r="N24" i="2"/>
  <c r="AD24" i="2"/>
  <c r="J25" i="2"/>
  <c r="Z25" i="2"/>
  <c r="F26" i="2"/>
  <c r="V26" i="2"/>
  <c r="B27" i="2"/>
  <c r="R27" i="2"/>
  <c r="AH27" i="2"/>
  <c r="N28" i="2"/>
  <c r="AD28" i="2"/>
  <c r="J29" i="2"/>
  <c r="Z29" i="2"/>
  <c r="F30" i="2"/>
  <c r="V30" i="2"/>
  <c r="B31" i="2"/>
  <c r="R31" i="2"/>
  <c r="AH31" i="2"/>
  <c r="N32" i="2"/>
  <c r="AD32" i="2"/>
  <c r="J33" i="2"/>
  <c r="Z33" i="2"/>
  <c r="F34" i="2"/>
  <c r="V34" i="2"/>
  <c r="B35" i="2"/>
  <c r="R35" i="2"/>
  <c r="AH35" i="2"/>
  <c r="N36" i="2"/>
  <c r="AD36" i="2"/>
  <c r="J37" i="2"/>
  <c r="Z37" i="2"/>
  <c r="F38" i="2"/>
  <c r="V38" i="2"/>
  <c r="L1" i="2"/>
  <c r="AB1" i="2"/>
  <c r="H2" i="2"/>
  <c r="X2" i="2"/>
  <c r="D3" i="2"/>
  <c r="T3" i="2"/>
  <c r="AJ3" i="2"/>
  <c r="P4" i="2"/>
  <c r="AF4" i="2"/>
  <c r="L5" i="2"/>
  <c r="AB5" i="2"/>
  <c r="H6" i="2"/>
  <c r="X6" i="2"/>
  <c r="D7" i="2"/>
  <c r="T7" i="2"/>
  <c r="AJ7" i="2"/>
  <c r="P8" i="2"/>
  <c r="AF8" i="2"/>
  <c r="L9" i="2"/>
  <c r="AB9" i="2"/>
  <c r="H10" i="2"/>
  <c r="X10" i="2"/>
  <c r="D11" i="2"/>
  <c r="T11" i="2"/>
  <c r="AJ11" i="2"/>
  <c r="P12" i="2"/>
  <c r="AF12" i="2"/>
  <c r="L13" i="2"/>
  <c r="AB13" i="2"/>
  <c r="H14" i="2"/>
  <c r="X14" i="2"/>
  <c r="D15" i="2"/>
  <c r="T15" i="2"/>
  <c r="AJ15" i="2"/>
  <c r="P16" i="2"/>
  <c r="AF16" i="2"/>
  <c r="L17" i="2"/>
  <c r="AB17" i="2"/>
  <c r="H18" i="2"/>
  <c r="X18" i="2"/>
  <c r="D19" i="2"/>
  <c r="T19" i="2"/>
  <c r="AJ19" i="2"/>
  <c r="P20" i="2"/>
  <c r="AF20" i="2"/>
  <c r="L21" i="2"/>
  <c r="AB21" i="2"/>
  <c r="H22" i="2"/>
  <c r="X22" i="2"/>
  <c r="D23" i="2"/>
  <c r="T23" i="2"/>
  <c r="AJ23" i="2"/>
  <c r="P24" i="2"/>
  <c r="AF24" i="2"/>
  <c r="L25" i="2"/>
  <c r="AB25" i="2"/>
  <c r="H26" i="2"/>
  <c r="X26" i="2"/>
  <c r="D27" i="2"/>
  <c r="T27" i="2"/>
  <c r="AJ27" i="2"/>
  <c r="P28" i="2"/>
  <c r="AF28" i="2"/>
  <c r="L29" i="2"/>
  <c r="AB29" i="2"/>
  <c r="H30" i="2"/>
  <c r="X30" i="2"/>
  <c r="D31" i="2"/>
  <c r="T31" i="2"/>
  <c r="AJ31" i="2"/>
  <c r="P32" i="2"/>
  <c r="N1" i="2"/>
  <c r="AD1" i="2"/>
  <c r="J2" i="2"/>
  <c r="Z2" i="2"/>
  <c r="F3" i="2"/>
  <c r="V3" i="2"/>
  <c r="B4" i="2"/>
  <c r="R4" i="2"/>
  <c r="AH4" i="2"/>
  <c r="N5" i="2"/>
  <c r="AD5" i="2"/>
  <c r="J6" i="2"/>
  <c r="Z6" i="2"/>
  <c r="F7" i="2"/>
  <c r="V7" i="2"/>
  <c r="B8" i="2"/>
  <c r="R8" i="2"/>
  <c r="AH8" i="2"/>
  <c r="N9" i="2"/>
  <c r="AD9" i="2"/>
  <c r="J10" i="2"/>
  <c r="Z10" i="2"/>
  <c r="F11" i="2"/>
  <c r="V11" i="2"/>
  <c r="B12" i="2"/>
  <c r="R12" i="2"/>
  <c r="AH12" i="2"/>
  <c r="N13" i="2"/>
  <c r="AD13" i="2"/>
  <c r="J14" i="2"/>
  <c r="Z14" i="2"/>
  <c r="F15" i="2"/>
  <c r="V15" i="2"/>
  <c r="B16" i="2"/>
  <c r="R16" i="2"/>
  <c r="AH16" i="2"/>
  <c r="N17" i="2"/>
  <c r="AD17" i="2"/>
  <c r="J18" i="2"/>
  <c r="Z18" i="2"/>
  <c r="F19" i="2"/>
  <c r="V19" i="2"/>
  <c r="B20" i="2"/>
  <c r="R20" i="2"/>
  <c r="AH20" i="2"/>
  <c r="N21" i="2"/>
  <c r="AD21" i="2"/>
  <c r="J22" i="2"/>
  <c r="Z22" i="2"/>
  <c r="F23" i="2"/>
  <c r="V23" i="2"/>
  <c r="B24" i="2"/>
  <c r="R24" i="2"/>
  <c r="AH24" i="2"/>
  <c r="N25" i="2"/>
  <c r="AD25" i="2"/>
  <c r="J26" i="2"/>
  <c r="Z26" i="2"/>
  <c r="F27" i="2"/>
  <c r="V27" i="2"/>
  <c r="B28" i="2"/>
  <c r="R28" i="2"/>
  <c r="AH28" i="2"/>
  <c r="N29" i="2"/>
  <c r="AD29" i="2"/>
  <c r="J30" i="2"/>
  <c r="Z30" i="2"/>
  <c r="F31" i="2"/>
  <c r="V31" i="2"/>
  <c r="B32" i="2"/>
  <c r="R32" i="2"/>
  <c r="AH32" i="2"/>
  <c r="N33" i="2"/>
  <c r="AD33" i="2"/>
  <c r="J34" i="2"/>
  <c r="Z34" i="2"/>
  <c r="F35" i="2"/>
  <c r="V35" i="2"/>
  <c r="B36" i="2"/>
  <c r="R36" i="2"/>
  <c r="AH36" i="2"/>
  <c r="N37" i="2"/>
  <c r="AD37" i="2"/>
  <c r="J38" i="2"/>
  <c r="Z38" i="2"/>
  <c r="K1" i="2"/>
  <c r="AF1" i="2"/>
  <c r="O2" i="2"/>
  <c r="AH2" i="2"/>
  <c r="Q3" i="2"/>
  <c r="C4" i="2"/>
  <c r="V4" i="2"/>
  <c r="E5" i="2"/>
  <c r="X5" i="2"/>
  <c r="I6" i="2"/>
  <c r="AC6" i="2"/>
  <c r="L7" i="2"/>
  <c r="AE7" i="2"/>
  <c r="O8" i="2"/>
  <c r="AJ8" i="2"/>
  <c r="S9" i="2"/>
  <c r="B10" i="2"/>
  <c r="U10" i="2"/>
  <c r="G11" i="2"/>
  <c r="Z11" i="2"/>
  <c r="I12" i="2"/>
  <c r="AB12" i="2"/>
  <c r="M13" i="2"/>
  <c r="AG13" i="2"/>
  <c r="P14" i="2"/>
  <c r="AI14" i="2"/>
  <c r="S15" i="2"/>
  <c r="D16" i="2"/>
  <c r="W16" i="2"/>
  <c r="F17" i="2"/>
  <c r="Y17" i="2"/>
  <c r="K18" i="2"/>
  <c r="AD18" i="2"/>
  <c r="M19" i="2"/>
  <c r="AF19" i="2"/>
  <c r="Q20" i="2"/>
  <c r="A21" i="2"/>
  <c r="T21" i="2"/>
  <c r="C22" i="2"/>
  <c r="W22" i="2"/>
  <c r="H23" i="2"/>
  <c r="AA23" i="2"/>
  <c r="J24" i="2"/>
  <c r="AC24" i="2"/>
  <c r="O25" i="2"/>
  <c r="AH25" i="2"/>
  <c r="Q26" i="2"/>
  <c r="AJ26" i="2"/>
  <c r="U27" i="2"/>
  <c r="E28" i="2"/>
  <c r="X28" i="2"/>
  <c r="G29" i="2"/>
  <c r="AA29" i="2"/>
  <c r="L30" i="2"/>
  <c r="AE30" i="2"/>
  <c r="N31" i="2"/>
  <c r="AG31" i="2"/>
  <c r="S32" i="2"/>
  <c r="A33" i="2"/>
  <c r="S33" i="2"/>
  <c r="A34" i="2"/>
  <c r="S34" i="2"/>
  <c r="A35" i="2"/>
  <c r="T35" i="2"/>
  <c r="C36" i="2"/>
  <c r="U36" i="2"/>
  <c r="C37" i="2"/>
  <c r="U37" i="2"/>
  <c r="C38" i="2"/>
  <c r="U38" i="2"/>
  <c r="C39" i="2"/>
  <c r="S39" i="2"/>
  <c r="AI39" i="2"/>
  <c r="O40" i="2"/>
  <c r="AE40" i="2"/>
  <c r="K41" i="2"/>
  <c r="AA41" i="2"/>
  <c r="G42" i="2"/>
  <c r="W42" i="2"/>
  <c r="C43" i="2"/>
  <c r="S43" i="2"/>
  <c r="AI43" i="2"/>
  <c r="O44" i="2"/>
  <c r="AE44" i="2"/>
  <c r="K45" i="2"/>
  <c r="AA45" i="2"/>
  <c r="O1" i="2"/>
  <c r="AH1" i="2"/>
  <c r="Q2" i="2"/>
  <c r="AJ2" i="2"/>
  <c r="U3" i="2"/>
  <c r="E4" i="2"/>
  <c r="X4" i="2"/>
  <c r="G5" i="2"/>
  <c r="AA5" i="2"/>
  <c r="L6" i="2"/>
  <c r="AE6" i="2"/>
  <c r="N7" i="2"/>
  <c r="AG7" i="2"/>
  <c r="S8" i="2"/>
  <c r="B9" i="2"/>
  <c r="U9" i="2"/>
  <c r="D10" i="2"/>
  <c r="Y10" i="2"/>
  <c r="I11" i="2"/>
  <c r="AB11" i="2"/>
  <c r="K12" i="2"/>
  <c r="AE12" i="2"/>
  <c r="P13" i="2"/>
  <c r="AI13" i="2"/>
  <c r="R14" i="2"/>
  <c r="A15" i="2"/>
  <c r="W15" i="2"/>
  <c r="F16" i="2"/>
  <c r="Y16" i="2"/>
  <c r="H17" i="2"/>
  <c r="AC17" i="2"/>
  <c r="M18" i="2"/>
  <c r="AF18" i="2"/>
  <c r="O19" i="2"/>
  <c r="AI19" i="2"/>
  <c r="T20" i="2"/>
  <c r="C21" i="2"/>
  <c r="V21" i="2"/>
  <c r="E22" i="2"/>
  <c r="AA22" i="2"/>
  <c r="J23" i="2"/>
  <c r="AC23" i="2"/>
  <c r="L24" i="2"/>
  <c r="AG24" i="2"/>
  <c r="Q25" i="2"/>
  <c r="AJ25" i="2"/>
  <c r="S26" i="2"/>
  <c r="C27" i="2"/>
  <c r="X27" i="2"/>
  <c r="G28" i="2"/>
  <c r="Z28" i="2"/>
  <c r="I29" i="2"/>
  <c r="AE29" i="2"/>
  <c r="N30" i="2"/>
  <c r="AG30" i="2"/>
  <c r="P31" i="2"/>
  <c r="A32" i="2"/>
  <c r="U32" i="2"/>
  <c r="C33" i="2"/>
  <c r="Q1" i="2"/>
  <c r="AJ1" i="2"/>
  <c r="S2" i="2"/>
  <c r="C3" i="2"/>
  <c r="X3" i="2"/>
  <c r="G4" i="2"/>
  <c r="Z4" i="2"/>
  <c r="I5" i="2"/>
  <c r="AE5" i="2"/>
  <c r="N6" i="2"/>
  <c r="AG6" i="2"/>
  <c r="P7" i="2"/>
  <c r="A8" i="2"/>
  <c r="U8" i="2"/>
  <c r="D9" i="2"/>
  <c r="W9" i="2"/>
  <c r="G10" i="2"/>
  <c r="AB10" i="2"/>
  <c r="K11" i="2"/>
  <c r="AD11" i="2"/>
  <c r="M12" i="2"/>
  <c r="AI12" i="2"/>
  <c r="R13" i="2"/>
  <c r="A14" i="2"/>
  <c r="T14" i="2"/>
  <c r="E15" i="2"/>
  <c r="Y15" i="2"/>
  <c r="H16" i="2"/>
  <c r="AA16" i="2"/>
  <c r="K17" i="2"/>
  <c r="AF17" i="2"/>
  <c r="O18" i="2"/>
  <c r="AH18" i="2"/>
  <c r="Q19" i="2"/>
  <c r="C20" i="2"/>
  <c r="V20" i="2"/>
  <c r="E21" i="2"/>
  <c r="X21" i="2"/>
  <c r="I22" i="2"/>
  <c r="AC22" i="2"/>
  <c r="L23" i="2"/>
  <c r="AE23" i="2"/>
  <c r="O24" i="2"/>
  <c r="AJ24" i="2"/>
  <c r="S25" i="2"/>
  <c r="B26" i="2"/>
  <c r="U26" i="2"/>
  <c r="G27" i="2"/>
  <c r="Z27" i="2"/>
  <c r="I28" i="2"/>
  <c r="AB28" i="2"/>
  <c r="M29" i="2"/>
  <c r="AG29" i="2"/>
  <c r="P30" i="2"/>
  <c r="AI30" i="2"/>
  <c r="S31" i="2"/>
  <c r="D32" i="2"/>
  <c r="W32" i="2"/>
  <c r="E33" i="2"/>
  <c r="W33" i="2"/>
  <c r="E34" i="2"/>
  <c r="X34" i="2"/>
  <c r="G35" i="2"/>
  <c r="Y35" i="2"/>
  <c r="G36" i="2"/>
  <c r="Y36" i="2"/>
  <c r="G37" i="2"/>
  <c r="Y37" i="2"/>
  <c r="H38" i="2"/>
  <c r="AA38" i="2"/>
  <c r="G39" i="2"/>
  <c r="W39" i="2"/>
  <c r="C40" i="2"/>
  <c r="S40" i="2"/>
  <c r="AI40" i="2"/>
  <c r="O41" i="2"/>
  <c r="AE41" i="2"/>
  <c r="K42" i="2"/>
  <c r="AA42" i="2"/>
  <c r="G43" i="2"/>
  <c r="W43" i="2"/>
  <c r="C44" i="2"/>
  <c r="S44" i="2"/>
  <c r="AI44" i="2"/>
  <c r="O45" i="2"/>
  <c r="C1" i="2"/>
  <c r="Y1" i="2"/>
  <c r="N2" i="2"/>
  <c r="E3" i="2"/>
  <c r="AB3" i="2"/>
  <c r="O4" i="2"/>
  <c r="C5" i="2"/>
  <c r="AC5" i="2"/>
  <c r="Q6" i="2"/>
  <c r="E7" i="2"/>
  <c r="AB7" i="2"/>
  <c r="Q8" i="2"/>
  <c r="F9" i="2"/>
  <c r="AE9" i="2"/>
  <c r="Q10" i="2"/>
  <c r="E11" i="2"/>
  <c r="AE11" i="2"/>
  <c r="T12" i="2"/>
  <c r="F13" i="2"/>
  <c r="AE13" i="2"/>
  <c r="S14" i="2"/>
  <c r="I15" i="2"/>
  <c r="AE15" i="2"/>
  <c r="T16" i="2"/>
  <c r="G17" i="2"/>
  <c r="AH17" i="2"/>
  <c r="T18" i="2"/>
  <c r="I19" i="2"/>
  <c r="AE19" i="2"/>
  <c r="W20" i="2"/>
  <c r="I21" i="2"/>
  <c r="AH21" i="2"/>
  <c r="T22" i="2"/>
  <c r="K23" i="2"/>
  <c r="AI23" i="2"/>
  <c r="W24" i="2"/>
  <c r="I25" i="2"/>
  <c r="AI25" i="2"/>
  <c r="Y26" i="2"/>
  <c r="L27" i="2"/>
  <c r="AI27" i="2"/>
  <c r="W28" i="2"/>
  <c r="O29" i="2"/>
  <c r="A30" i="2"/>
  <c r="Y30" i="2"/>
  <c r="L31" i="2"/>
  <c r="C32" i="2"/>
  <c r="Z32" i="2"/>
  <c r="L33" i="2"/>
  <c r="AG33" i="2"/>
  <c r="Q34" i="2"/>
  <c r="C35" i="2"/>
  <c r="X35" i="2"/>
  <c r="I36" i="2"/>
  <c r="AC36" i="2"/>
  <c r="O37" i="2"/>
  <c r="AI37" i="2"/>
  <c r="S38" i="2"/>
  <c r="D39" i="2"/>
  <c r="V39" i="2"/>
  <c r="E40" i="2"/>
  <c r="W40" i="2"/>
  <c r="E41" i="2"/>
  <c r="W41" i="2"/>
  <c r="E42" i="2"/>
  <c r="X42" i="2"/>
  <c r="F43" i="2"/>
  <c r="Y43" i="2"/>
  <c r="G44" i="2"/>
  <c r="Y44" i="2"/>
  <c r="G45" i="2"/>
  <c r="Y45" i="2"/>
  <c r="F46" i="2"/>
  <c r="V46" i="2"/>
  <c r="B47" i="2"/>
  <c r="R47" i="2"/>
  <c r="AH47" i="2"/>
  <c r="N48" i="2"/>
  <c r="AD48" i="2"/>
  <c r="J49" i="2"/>
  <c r="Z49" i="2"/>
  <c r="F50" i="2"/>
  <c r="V50" i="2"/>
  <c r="B51" i="2"/>
  <c r="R51" i="2"/>
  <c r="E1" i="2"/>
  <c r="AC1" i="2"/>
  <c r="R2" i="2"/>
  <c r="H3" i="2"/>
  <c r="AD3" i="2"/>
  <c r="S4" i="2"/>
  <c r="F5" i="2"/>
  <c r="AG5" i="2"/>
  <c r="S6" i="2"/>
  <c r="H7" i="2"/>
  <c r="AD7" i="2"/>
  <c r="V8" i="2"/>
  <c r="H9" i="2"/>
  <c r="AG9" i="2"/>
  <c r="S10" i="2"/>
  <c r="J11" i="2"/>
  <c r="AG11" i="2"/>
  <c r="V12" i="2"/>
  <c r="H13" i="2"/>
  <c r="AH13" i="2"/>
  <c r="W14" i="2"/>
  <c r="K15" i="2"/>
  <c r="AG15" i="2"/>
  <c r="V16" i="2"/>
  <c r="M17" i="2"/>
  <c r="AJ17" i="2"/>
  <c r="W18" i="2"/>
  <c r="K19" i="2"/>
  <c r="A20" i="2"/>
  <c r="Y20" i="2"/>
  <c r="M21" i="2"/>
  <c r="AJ21" i="2"/>
  <c r="Y22" i="2"/>
  <c r="N23" i="2"/>
  <c r="C24" i="2"/>
  <c r="Y24" i="2"/>
  <c r="M25" i="2"/>
  <c r="C26" i="2"/>
  <c r="AB26" i="2"/>
  <c r="N27" i="2"/>
  <c r="C28" i="2"/>
  <c r="AA28" i="2"/>
  <c r="Q29" i="2"/>
  <c r="C30" i="2"/>
  <c r="AB30" i="2"/>
  <c r="O31" i="2"/>
  <c r="F32" i="2"/>
  <c r="AB32" i="2"/>
  <c r="O33" i="2"/>
  <c r="AI33" i="2"/>
  <c r="T34" i="2"/>
  <c r="E35" i="2"/>
  <c r="AA35" i="2"/>
  <c r="K36" i="2"/>
  <c r="AF36" i="2"/>
  <c r="Q37" i="2"/>
  <c r="A38" i="2"/>
  <c r="W38" i="2"/>
  <c r="F39" i="2"/>
  <c r="Y39" i="2"/>
  <c r="G40" i="2"/>
  <c r="Y40" i="2"/>
  <c r="G41" i="2"/>
  <c r="Y41" i="2"/>
  <c r="H42" i="2"/>
  <c r="Z42" i="2"/>
  <c r="I43" i="2"/>
  <c r="AA43" i="2"/>
  <c r="I44" i="2"/>
  <c r="AA44" i="2"/>
  <c r="I45" i="2"/>
  <c r="AB45" i="2"/>
  <c r="H46" i="2"/>
  <c r="X46" i="2"/>
  <c r="D47" i="2"/>
  <c r="T47" i="2"/>
  <c r="AJ47" i="2"/>
  <c r="P48" i="2"/>
  <c r="AF48" i="2"/>
  <c r="L49" i="2"/>
  <c r="AB49" i="2"/>
  <c r="H50" i="2"/>
  <c r="X50" i="2"/>
  <c r="D51" i="2"/>
  <c r="T51" i="2"/>
  <c r="M1" i="2"/>
  <c r="B2" i="2"/>
  <c r="AA2" i="2"/>
  <c r="M3" i="2"/>
  <c r="A4" i="2"/>
  <c r="AA4" i="2"/>
  <c r="P5" i="2"/>
  <c r="B6" i="2"/>
  <c r="AA6" i="2"/>
  <c r="O7" i="2"/>
  <c r="E8" i="2"/>
  <c r="AA8" i="2"/>
  <c r="P9" i="2"/>
  <c r="C10" i="2"/>
  <c r="AD10" i="2"/>
  <c r="P11" i="2"/>
  <c r="E12" i="2"/>
  <c r="AA12" i="2"/>
  <c r="S13" i="2"/>
  <c r="E14" i="2"/>
  <c r="AD14" i="2"/>
  <c r="P15" i="2"/>
  <c r="G16" i="2"/>
  <c r="AE16" i="2"/>
  <c r="S17" i="2"/>
  <c r="E18" i="2"/>
  <c r="AE18" i="2"/>
  <c r="U19" i="2"/>
  <c r="H20" i="2"/>
  <c r="AE20" i="2"/>
  <c r="S21" i="2"/>
  <c r="K22" i="2"/>
  <c r="AG22" i="2"/>
  <c r="U23" i="2"/>
  <c r="H24" i="2"/>
  <c r="AI24" i="2"/>
  <c r="V25" i="2"/>
  <c r="K26" i="2"/>
  <c r="AG26" i="2"/>
  <c r="W27" i="2"/>
  <c r="K28" i="2"/>
  <c r="AJ28" i="2"/>
  <c r="V29" i="2"/>
  <c r="K30" i="2"/>
  <c r="AJ30" i="2"/>
  <c r="Y31" i="2"/>
  <c r="K32" i="2"/>
  <c r="AI32" i="2"/>
  <c r="U33" i="2"/>
  <c r="G34" i="2"/>
  <c r="AB34" i="2"/>
  <c r="L35" i="2"/>
  <c r="AF35" i="2"/>
  <c r="Q36" i="2"/>
  <c r="B37" i="2"/>
  <c r="W37" i="2"/>
  <c r="I38" i="2"/>
  <c r="AD38" i="2"/>
  <c r="L39" i="2"/>
  <c r="AD39" i="2"/>
  <c r="L40" i="2"/>
  <c r="AD40" i="2"/>
  <c r="M41" i="2"/>
  <c r="AF41" i="2"/>
  <c r="R1" i="2"/>
  <c r="D2" i="2"/>
  <c r="AC2" i="2"/>
  <c r="O3" i="2"/>
  <c r="F4" i="2"/>
  <c r="AC4" i="2"/>
  <c r="R5" i="2"/>
  <c r="D6" i="2"/>
  <c r="AD6" i="2"/>
  <c r="S7" i="2"/>
  <c r="G8" i="2"/>
  <c r="AC8" i="2"/>
  <c r="R9" i="2"/>
  <c r="I10" i="2"/>
  <c r="AF10" i="2"/>
  <c r="S11" i="2"/>
  <c r="G12" i="2"/>
  <c r="AG12" i="2"/>
  <c r="U13" i="2"/>
  <c r="I14" i="2"/>
  <c r="AF14" i="2"/>
  <c r="U15" i="2"/>
  <c r="J16" i="2"/>
  <c r="AI16" i="2"/>
  <c r="U17" i="2"/>
  <c r="I18" i="2"/>
  <c r="AI18" i="2"/>
  <c r="X19" i="2"/>
  <c r="J20" i="2"/>
  <c r="AI20" i="2"/>
  <c r="W21" i="2"/>
  <c r="M22" i="2"/>
  <c r="AI22" i="2"/>
  <c r="X23" i="2"/>
  <c r="K24" i="2"/>
  <c r="B25" i="2"/>
  <c r="X25" i="2"/>
  <c r="M26" i="2"/>
  <c r="AI26" i="2"/>
  <c r="S1" i="2"/>
  <c r="E2" i="2"/>
  <c r="AD2" i="2"/>
  <c r="P3" i="2"/>
  <c r="H4" i="2"/>
  <c r="AE4" i="2"/>
  <c r="S5" i="2"/>
  <c r="E6" i="2"/>
  <c r="AF6" i="2"/>
  <c r="U7" i="2"/>
  <c r="H8" i="2"/>
  <c r="AE8" i="2"/>
  <c r="T9" i="2"/>
  <c r="K10" i="2"/>
  <c r="AG10" i="2"/>
  <c r="U11" i="2"/>
  <c r="H12" i="2"/>
  <c r="AJ12" i="2"/>
  <c r="V13" i="2"/>
  <c r="K14" i="2"/>
  <c r="AG14" i="2"/>
  <c r="X15" i="2"/>
  <c r="K16" i="2"/>
  <c r="AJ16" i="2"/>
  <c r="V17" i="2"/>
  <c r="L18" i="2"/>
  <c r="AJ18" i="2"/>
  <c r="Y19" i="2"/>
  <c r="K20" i="2"/>
  <c r="AJ20" i="2"/>
  <c r="Y21" i="2"/>
  <c r="N22" i="2"/>
  <c r="AJ22" i="2"/>
  <c r="Y23" i="2"/>
  <c r="M24" i="2"/>
  <c r="C25" i="2"/>
  <c r="Y25" i="2"/>
  <c r="N26" i="2"/>
  <c r="A27" i="2"/>
  <c r="AB27" i="2"/>
  <c r="O28" i="2"/>
  <c r="C29" i="2"/>
  <c r="Y29" i="2"/>
  <c r="Q30" i="2"/>
  <c r="E31" i="2"/>
  <c r="AB31" i="2"/>
  <c r="O32" i="2"/>
  <c r="D33" i="2"/>
  <c r="Y33" i="2"/>
  <c r="K34" i="2"/>
  <c r="AE34" i="2"/>
  <c r="O35" i="2"/>
  <c r="AJ35" i="2"/>
  <c r="V36" i="2"/>
  <c r="F37" i="2"/>
  <c r="AB37" i="2"/>
  <c r="M38" i="2"/>
  <c r="AG38" i="2"/>
  <c r="O39" i="2"/>
  <c r="AG39" i="2"/>
  <c r="P40" i="2"/>
  <c r="AH40" i="2"/>
  <c r="Q41" i="2"/>
  <c r="AI41" i="2"/>
  <c r="U1" i="2"/>
  <c r="T2" i="2"/>
  <c r="S3" i="2"/>
  <c r="Q4" i="2"/>
  <c r="Q5" i="2"/>
  <c r="P6" i="2"/>
  <c r="M7" i="2"/>
  <c r="L8" i="2"/>
  <c r="M9" i="2"/>
  <c r="N10" i="2"/>
  <c r="M11" i="2"/>
  <c r="L12" i="2"/>
  <c r="I13" i="2"/>
  <c r="L14" i="2"/>
  <c r="J15" i="2"/>
  <c r="I16" i="2"/>
  <c r="E17" i="2"/>
  <c r="D18" i="2"/>
  <c r="G19" i="2"/>
  <c r="F20" i="2"/>
  <c r="F21" i="2"/>
  <c r="B22" i="2"/>
  <c r="C23" i="2"/>
  <c r="D24" i="2"/>
  <c r="D25" i="2"/>
  <c r="A26" i="2"/>
  <c r="AH26" i="2"/>
  <c r="AF27" i="2"/>
  <c r="AE28" i="2"/>
  <c r="X29" i="2"/>
  <c r="U30" i="2"/>
  <c r="U31" i="2"/>
  <c r="M32" i="2"/>
  <c r="I33" i="2"/>
  <c r="B34" i="2"/>
  <c r="AD34" i="2"/>
  <c r="U35" i="2"/>
  <c r="M36" i="2"/>
  <c r="E37" i="2"/>
  <c r="AG37" i="2"/>
  <c r="Y38" i="2"/>
  <c r="N39" i="2"/>
  <c r="B40" i="2"/>
  <c r="AA40" i="2"/>
  <c r="P41" i="2"/>
  <c r="C42" i="2"/>
  <c r="Y42" i="2"/>
  <c r="K43" i="2"/>
  <c r="AE43" i="2"/>
  <c r="P44" i="2"/>
  <c r="A45" i="2"/>
  <c r="U45" i="2"/>
  <c r="D46" i="2"/>
  <c r="W46" i="2"/>
  <c r="F47" i="2"/>
  <c r="X47" i="2"/>
  <c r="F48" i="2"/>
  <c r="X48" i="2"/>
  <c r="F49" i="2"/>
  <c r="X49" i="2"/>
  <c r="G50" i="2"/>
  <c r="Z50" i="2"/>
  <c r="H51" i="2"/>
  <c r="Z51" i="2"/>
  <c r="F52" i="2"/>
  <c r="V52" i="2"/>
  <c r="B53" i="2"/>
  <c r="R53" i="2"/>
  <c r="AH53" i="2"/>
  <c r="V1" i="2"/>
  <c r="U2" i="2"/>
  <c r="W3" i="2"/>
  <c r="T4" i="2"/>
  <c r="T5" i="2"/>
  <c r="R6" i="2"/>
  <c r="Q7" i="2"/>
  <c r="M8" i="2"/>
  <c r="O9" i="2"/>
  <c r="O10" i="2"/>
  <c r="N11" i="2"/>
  <c r="O12" i="2"/>
  <c r="K13" i="2"/>
  <c r="M14" i="2"/>
  <c r="L15" i="2"/>
  <c r="L16" i="2"/>
  <c r="I17" i="2"/>
  <c r="G18" i="2"/>
  <c r="H19" i="2"/>
  <c r="G20" i="2"/>
  <c r="G21" i="2"/>
  <c r="D22" i="2"/>
  <c r="E23" i="2"/>
  <c r="E24" i="2"/>
  <c r="E25" i="2"/>
  <c r="D26" i="2"/>
  <c r="E27" i="2"/>
  <c r="AG27" i="2"/>
  <c r="AG28" i="2"/>
  <c r="AC29" i="2"/>
  <c r="W30" i="2"/>
  <c r="W31" i="2"/>
  <c r="Q32" i="2"/>
  <c r="K33" i="2"/>
  <c r="C34" i="2"/>
  <c r="AF34" i="2"/>
  <c r="W35" i="2"/>
  <c r="O36" i="2"/>
  <c r="H37" i="2"/>
  <c r="AH37" i="2"/>
  <c r="AB38" i="2"/>
  <c r="P39" i="2"/>
  <c r="D40" i="2"/>
  <c r="AB40" i="2"/>
  <c r="R41" i="2"/>
  <c r="D42" i="2"/>
  <c r="AB42" i="2"/>
  <c r="L43" i="2"/>
  <c r="AF43" i="2"/>
  <c r="Q44" i="2"/>
  <c r="B45" i="2"/>
  <c r="V45" i="2"/>
  <c r="E46" i="2"/>
  <c r="Y46" i="2"/>
  <c r="G47" i="2"/>
  <c r="Y47" i="2"/>
  <c r="G48" i="2"/>
  <c r="Y48" i="2"/>
  <c r="G49" i="2"/>
  <c r="Y49" i="2"/>
  <c r="I50" i="2"/>
  <c r="AA50" i="2"/>
  <c r="I51" i="2"/>
  <c r="W1" i="2"/>
  <c r="W2" i="2"/>
  <c r="Y3" i="2"/>
  <c r="U4" i="2"/>
  <c r="U5" i="2"/>
  <c r="T6" i="2"/>
  <c r="W7" i="2"/>
  <c r="T8" i="2"/>
  <c r="Q9" i="2"/>
  <c r="P10" i="2"/>
  <c r="O11" i="2"/>
  <c r="Q12" i="2"/>
  <c r="O13" i="2"/>
  <c r="N14" i="2"/>
  <c r="M15" i="2"/>
  <c r="M16" i="2"/>
  <c r="O17" i="2"/>
  <c r="N18" i="2"/>
  <c r="J19" i="2"/>
  <c r="I20" i="2"/>
  <c r="H21" i="2"/>
  <c r="G22" i="2"/>
  <c r="G23" i="2"/>
  <c r="F24" i="2"/>
  <c r="F25" i="2"/>
  <c r="E26" i="2"/>
  <c r="H27" i="2"/>
  <c r="A28" i="2"/>
  <c r="AI28" i="2"/>
  <c r="AF29" i="2"/>
  <c r="AA30" i="2"/>
  <c r="X31" i="2"/>
  <c r="T32" i="2"/>
  <c r="M33" i="2"/>
  <c r="D34" i="2"/>
  <c r="AG34" i="2"/>
  <c r="Z35" i="2"/>
  <c r="P36" i="2"/>
  <c r="I37" i="2"/>
  <c r="AJ37" i="2"/>
  <c r="AC38" i="2"/>
  <c r="Q39" i="2"/>
  <c r="F40" i="2"/>
  <c r="AC40" i="2"/>
  <c r="S41" i="2"/>
  <c r="F42" i="2"/>
  <c r="AC42" i="2"/>
  <c r="M43" i="2"/>
  <c r="AG43" i="2"/>
  <c r="R44" i="2"/>
  <c r="C45" i="2"/>
  <c r="W45" i="2"/>
  <c r="G46" i="2"/>
  <c r="Z46" i="2"/>
  <c r="H47" i="2"/>
  <c r="Z47" i="2"/>
  <c r="H48" i="2"/>
  <c r="Z48" i="2"/>
  <c r="H49" i="2"/>
  <c r="AA49" i="2"/>
  <c r="J50" i="2"/>
  <c r="AB50" i="2"/>
  <c r="J51" i="2"/>
  <c r="AB51" i="2"/>
  <c r="H52" i="2"/>
  <c r="X52" i="2"/>
  <c r="D53" i="2"/>
  <c r="T53" i="2"/>
  <c r="AJ53" i="2"/>
  <c r="X1" i="2"/>
  <c r="Y2" i="2"/>
  <c r="Z3" i="2"/>
  <c r="W4" i="2"/>
  <c r="V5" i="2"/>
  <c r="U6" i="2"/>
  <c r="X7" i="2"/>
  <c r="W8" i="2"/>
  <c r="V9" i="2"/>
  <c r="R10" i="2"/>
  <c r="Q11" i="2"/>
  <c r="S12" i="2"/>
  <c r="Q13" i="2"/>
  <c r="O14" i="2"/>
  <c r="N15" i="2"/>
  <c r="O16" i="2"/>
  <c r="AA1" i="2"/>
  <c r="AB2" i="2"/>
  <c r="AA3" i="2"/>
  <c r="Y4" i="2"/>
  <c r="W5" i="2"/>
  <c r="W6" i="2"/>
  <c r="Y7" i="2"/>
  <c r="X8" i="2"/>
  <c r="X9" i="2"/>
  <c r="T10" i="2"/>
  <c r="W11" i="2"/>
  <c r="U12" i="2"/>
  <c r="T13" i="2"/>
  <c r="Q14" i="2"/>
  <c r="O15" i="2"/>
  <c r="Q16" i="2"/>
  <c r="Q17" i="2"/>
  <c r="Q18" i="2"/>
  <c r="N19" i="2"/>
  <c r="M20" i="2"/>
  <c r="O21" i="2"/>
  <c r="O22" i="2"/>
  <c r="M23" i="2"/>
  <c r="I24" i="2"/>
  <c r="H25" i="2"/>
  <c r="I26" i="2"/>
  <c r="J27" i="2"/>
  <c r="F28" i="2"/>
  <c r="B29" i="2"/>
  <c r="AI29" i="2"/>
  <c r="AD30" i="2"/>
  <c r="AA31" i="2"/>
  <c r="X32" i="2"/>
  <c r="Q33" i="2"/>
  <c r="I34" i="2"/>
  <c r="AI34" i="2"/>
  <c r="AC35" i="2"/>
  <c r="T36" i="2"/>
  <c r="L37" i="2"/>
  <c r="D38" i="2"/>
  <c r="AF38" i="2"/>
  <c r="T39" i="2"/>
  <c r="I40" i="2"/>
  <c r="AG40" i="2"/>
  <c r="U41" i="2"/>
  <c r="J42" i="2"/>
  <c r="AE42" i="2"/>
  <c r="O43" i="2"/>
  <c r="AJ43" i="2"/>
  <c r="U44" i="2"/>
  <c r="E45" i="2"/>
  <c r="Z45" i="2"/>
  <c r="J46" i="2"/>
  <c r="AB46" i="2"/>
  <c r="J47" i="2"/>
  <c r="AB47" i="2"/>
  <c r="J48" i="2"/>
  <c r="AB48" i="2"/>
  <c r="K49" i="2"/>
  <c r="AD49" i="2"/>
  <c r="L50" i="2"/>
  <c r="AD50" i="2"/>
  <c r="L51" i="2"/>
  <c r="AD51" i="2"/>
  <c r="J52" i="2"/>
  <c r="Z52" i="2"/>
  <c r="F53" i="2"/>
  <c r="V53" i="2"/>
  <c r="AE1" i="2"/>
  <c r="AE2" i="2"/>
  <c r="AC3" i="2"/>
  <c r="AB4" i="2"/>
  <c r="Y5" i="2"/>
  <c r="Y6" i="2"/>
  <c r="Z7" i="2"/>
  <c r="Y8" i="2"/>
  <c r="Y9" i="2"/>
  <c r="W10" i="2"/>
  <c r="X11" i="2"/>
  <c r="W12" i="2"/>
  <c r="W13" i="2"/>
  <c r="U14" i="2"/>
  <c r="Q15" i="2"/>
  <c r="S16" i="2"/>
  <c r="R17" i="2"/>
  <c r="R18" i="2"/>
  <c r="P19" i="2"/>
  <c r="O20" i="2"/>
  <c r="P21" i="2"/>
  <c r="P22" i="2"/>
  <c r="O23" i="2"/>
  <c r="Q24" i="2"/>
  <c r="K25" i="2"/>
  <c r="L26" i="2"/>
  <c r="K27" i="2"/>
  <c r="H28" i="2"/>
  <c r="D29" i="2"/>
  <c r="AJ29" i="2"/>
  <c r="AF30" i="2"/>
  <c r="AC31" i="2"/>
  <c r="Y32" i="2"/>
  <c r="R33" i="2"/>
  <c r="L34" i="2"/>
  <c r="AJ34" i="2"/>
  <c r="AD35" i="2"/>
  <c r="W36" i="2"/>
  <c r="M37" i="2"/>
  <c r="E38" i="2"/>
  <c r="AH38" i="2"/>
  <c r="U39" i="2"/>
  <c r="J40" i="2"/>
  <c r="AJ40" i="2"/>
  <c r="V41" i="2"/>
  <c r="L42" i="2"/>
  <c r="AF42" i="2"/>
  <c r="P43" i="2"/>
  <c r="A44" i="2"/>
  <c r="V44" i="2"/>
  <c r="F45" i="2"/>
  <c r="AC45" i="2"/>
  <c r="K46" i="2"/>
  <c r="AC46" i="2"/>
  <c r="K47" i="2"/>
  <c r="AC47" i="2"/>
  <c r="K48" i="2"/>
  <c r="AC48" i="2"/>
  <c r="M49" i="2"/>
  <c r="AE49" i="2"/>
  <c r="M50" i="2"/>
  <c r="AE50" i="2"/>
  <c r="AG1" i="2"/>
  <c r="J3" i="2"/>
  <c r="AJ4" i="2"/>
  <c r="M6" i="2"/>
  <c r="C8" i="2"/>
  <c r="AA9" i="2"/>
  <c r="A11" i="2"/>
  <c r="Z12" i="2"/>
  <c r="D14" i="2"/>
  <c r="AD15" i="2"/>
  <c r="P17" i="2"/>
  <c r="AB18" i="2"/>
  <c r="E20" i="2"/>
  <c r="AA21" i="2"/>
  <c r="AH22" i="2"/>
  <c r="U24" i="2"/>
  <c r="AE25" i="2"/>
  <c r="O27" i="2"/>
  <c r="U28" i="2"/>
  <c r="B30" i="2"/>
  <c r="I31" i="2"/>
  <c r="V32" i="2"/>
  <c r="AB33" i="2"/>
  <c r="AC34" i="2"/>
  <c r="A36" i="2"/>
  <c r="A37" i="2"/>
  <c r="L38" i="2"/>
  <c r="J39" i="2"/>
  <c r="M40" i="2"/>
  <c r="I41" i="2"/>
  <c r="M42" i="2"/>
  <c r="B43" i="2"/>
  <c r="AH43" i="2"/>
  <c r="AC44" i="2"/>
  <c r="T45" i="2"/>
  <c r="O46" i="2"/>
  <c r="C47" i="2"/>
  <c r="AF47" i="2"/>
  <c r="U48" i="2"/>
  <c r="O49" i="2"/>
  <c r="B50" i="2"/>
  <c r="AF50" i="2"/>
  <c r="S51" i="2"/>
  <c r="C52" i="2"/>
  <c r="W52" i="2"/>
  <c r="H53" i="2"/>
  <c r="AA53" i="2"/>
  <c r="AI1" i="2"/>
  <c r="K3" i="2"/>
  <c r="A5" i="2"/>
  <c r="O6" i="2"/>
  <c r="D8" i="2"/>
  <c r="AC9" i="2"/>
  <c r="C11" i="2"/>
  <c r="AC12" i="2"/>
  <c r="G14" i="2"/>
  <c r="AF15" i="2"/>
  <c r="T17" i="2"/>
  <c r="AC18" i="2"/>
  <c r="L20" i="2"/>
  <c r="AC21" i="2"/>
  <c r="A23" i="2"/>
  <c r="V24" i="2"/>
  <c r="AF25" i="2"/>
  <c r="P27" i="2"/>
  <c r="V28" i="2"/>
  <c r="D30" i="2"/>
  <c r="J31" i="2"/>
  <c r="AA32" i="2"/>
  <c r="AC33" i="2"/>
  <c r="AH34" i="2"/>
  <c r="D36" i="2"/>
  <c r="D37" i="2"/>
  <c r="N38" i="2"/>
  <c r="K39" i="2"/>
  <c r="N40" i="2"/>
  <c r="J41" i="2"/>
  <c r="N42" i="2"/>
  <c r="D43" i="2"/>
  <c r="B44" i="2"/>
  <c r="AD44" i="2"/>
  <c r="X45" i="2"/>
  <c r="P46" i="2"/>
  <c r="E47" i="2"/>
  <c r="AG47" i="2"/>
  <c r="V48" i="2"/>
  <c r="P49" i="2"/>
  <c r="C50" i="2"/>
  <c r="AG50" i="2"/>
  <c r="U51" i="2"/>
  <c r="D52" i="2"/>
  <c r="Y52" i="2"/>
  <c r="I53" i="2"/>
  <c r="AB53" i="2"/>
  <c r="L11" i="2"/>
  <c r="H35" i="2"/>
  <c r="H43" i="2"/>
  <c r="L47" i="2"/>
  <c r="E50" i="2"/>
  <c r="G52" i="2"/>
  <c r="AD53" i="2"/>
  <c r="AG3" i="2"/>
  <c r="A7" i="2"/>
  <c r="A10" i="2"/>
  <c r="E13" i="2"/>
  <c r="U16" i="2"/>
  <c r="AA20" i="2"/>
  <c r="W23" i="2"/>
  <c r="R26" i="2"/>
  <c r="O30" i="2"/>
  <c r="H34" i="2"/>
  <c r="T37" i="2"/>
  <c r="V40" i="2"/>
  <c r="Q43" i="2"/>
  <c r="AH45" i="2"/>
  <c r="D48" i="2"/>
  <c r="O50" i="2"/>
  <c r="L52" i="2"/>
  <c r="AG53" i="2"/>
  <c r="L2" i="2"/>
  <c r="O5" i="2"/>
  <c r="E10" i="2"/>
  <c r="AH14" i="2"/>
  <c r="AB20" i="2"/>
  <c r="A25" i="2"/>
  <c r="H29" i="2"/>
  <c r="B33" i="2"/>
  <c r="S36" i="2"/>
  <c r="AB39" i="2"/>
  <c r="T42" i="2"/>
  <c r="K44" i="2"/>
  <c r="AA46" i="2"/>
  <c r="AI48" i="2"/>
  <c r="E51" i="2"/>
  <c r="M52" i="2"/>
  <c r="AI53" i="2"/>
  <c r="M2" i="2"/>
  <c r="AF5" i="2"/>
  <c r="L10" i="2"/>
  <c r="AJ14" i="2"/>
  <c r="W19" i="2"/>
  <c r="G25" i="2"/>
  <c r="K29" i="2"/>
  <c r="F33" i="2"/>
  <c r="X36" i="2"/>
  <c r="AC39" i="2"/>
  <c r="U42" i="2"/>
  <c r="J45" i="2"/>
  <c r="Q47" i="2"/>
  <c r="W49" i="2"/>
  <c r="AE51" i="2"/>
  <c r="P53" i="2"/>
  <c r="P2" i="2"/>
  <c r="AH5" i="2"/>
  <c r="M10" i="2"/>
  <c r="C15" i="2"/>
  <c r="B18" i="2"/>
  <c r="R22" i="2"/>
  <c r="AA26" i="2"/>
  <c r="T30" i="2"/>
  <c r="O34" i="2"/>
  <c r="AA37" i="2"/>
  <c r="AF40" i="2"/>
  <c r="U43" i="2"/>
  <c r="A46" i="2"/>
  <c r="S47" i="2"/>
  <c r="AC49" i="2"/>
  <c r="AF51" i="2"/>
  <c r="AH52" i="2"/>
  <c r="F1" i="2"/>
  <c r="A2" i="2"/>
  <c r="L3" i="2"/>
  <c r="B5" i="2"/>
  <c r="AB6" i="2"/>
  <c r="F8" i="2"/>
  <c r="AF9" i="2"/>
  <c r="H11" i="2"/>
  <c r="A13" i="2"/>
  <c r="Y14" i="2"/>
  <c r="AI15" i="2"/>
  <c r="W17" i="2"/>
  <c r="AG18" i="2"/>
  <c r="S20" i="2"/>
  <c r="AE21" i="2"/>
  <c r="I23" i="2"/>
  <c r="X24" i="2"/>
  <c r="AG25" i="2"/>
  <c r="Q27" i="2"/>
  <c r="Y28" i="2"/>
  <c r="E30" i="2"/>
  <c r="K31" i="2"/>
  <c r="AC32" i="2"/>
  <c r="AE33" i="2"/>
  <c r="D35" i="2"/>
  <c r="E36" i="2"/>
  <c r="K37" i="2"/>
  <c r="O38" i="2"/>
  <c r="M39" i="2"/>
  <c r="Q40" i="2"/>
  <c r="L41" i="2"/>
  <c r="O42" i="2"/>
  <c r="E43" i="2"/>
  <c r="D44" i="2"/>
  <c r="AF44" i="2"/>
  <c r="AD45" i="2"/>
  <c r="Q46" i="2"/>
  <c r="I47" i="2"/>
  <c r="AI47" i="2"/>
  <c r="W48" i="2"/>
  <c r="Q49" i="2"/>
  <c r="D50" i="2"/>
  <c r="AH50" i="2"/>
  <c r="V51" i="2"/>
  <c r="E52" i="2"/>
  <c r="AA52" i="2"/>
  <c r="J53" i="2"/>
  <c r="AC53" i="2"/>
  <c r="C2" i="2"/>
  <c r="N3" i="2"/>
  <c r="D5" i="2"/>
  <c r="AH6" i="2"/>
  <c r="I8" i="2"/>
  <c r="AH9" i="2"/>
  <c r="B13" i="2"/>
  <c r="AA14" i="2"/>
  <c r="A16" i="2"/>
  <c r="X17" i="2"/>
  <c r="A19" i="2"/>
  <c r="U20" i="2"/>
  <c r="AF21" i="2"/>
  <c r="P23" i="2"/>
  <c r="Z24" i="2"/>
  <c r="G26" i="2"/>
  <c r="S27" i="2"/>
  <c r="AC28" i="2"/>
  <c r="G30" i="2"/>
  <c r="M31" i="2"/>
  <c r="AE32" i="2"/>
  <c r="AF33" i="2"/>
  <c r="F36" i="2"/>
  <c r="P37" i="2"/>
  <c r="P38" i="2"/>
  <c r="R39" i="2"/>
  <c r="R40" i="2"/>
  <c r="N41" i="2"/>
  <c r="P42" i="2"/>
  <c r="E44" i="2"/>
  <c r="AG44" i="2"/>
  <c r="AE45" i="2"/>
  <c r="R46" i="2"/>
  <c r="A48" i="2"/>
  <c r="AA48" i="2"/>
  <c r="R49" i="2"/>
  <c r="AI50" i="2"/>
  <c r="W51" i="2"/>
  <c r="AB52" i="2"/>
  <c r="K53" i="2"/>
  <c r="K2" i="2"/>
  <c r="M5" i="2"/>
  <c r="Z8" i="2"/>
  <c r="AC11" i="2"/>
  <c r="AE14" i="2"/>
  <c r="L19" i="2"/>
  <c r="A22" i="2"/>
  <c r="AE24" i="2"/>
  <c r="F29" i="2"/>
  <c r="AD31" i="2"/>
  <c r="K35" i="2"/>
  <c r="T38" i="2"/>
  <c r="Z41" i="2"/>
  <c r="J44" i="2"/>
  <c r="U46" i="2"/>
  <c r="AH48" i="2"/>
  <c r="C51" i="2"/>
  <c r="AE52" i="2"/>
  <c r="AI3" i="2"/>
  <c r="AB8" i="2"/>
  <c r="G13" i="2"/>
  <c r="AI17" i="2"/>
  <c r="L22" i="2"/>
  <c r="T26" i="2"/>
  <c r="R30" i="2"/>
  <c r="M34" i="2"/>
  <c r="V37" i="2"/>
  <c r="AB41" i="2"/>
  <c r="H45" i="2"/>
  <c r="E48" i="2"/>
  <c r="P50" i="2"/>
  <c r="AF52" i="2"/>
  <c r="D4" i="2"/>
  <c r="AG8" i="2"/>
  <c r="X13" i="2"/>
  <c r="A18" i="2"/>
  <c r="Q22" i="2"/>
  <c r="W26" i="2"/>
  <c r="S30" i="2"/>
  <c r="N34" i="2"/>
  <c r="X37" i="2"/>
  <c r="Z40" i="2"/>
  <c r="T43" i="2"/>
  <c r="AJ45" i="2"/>
  <c r="I48" i="2"/>
  <c r="Q50" i="2"/>
  <c r="AG52" i="2"/>
  <c r="I4" i="2"/>
  <c r="AI8" i="2"/>
  <c r="A12" i="2"/>
  <c r="AB16" i="2"/>
  <c r="AG20" i="2"/>
  <c r="P25" i="2"/>
  <c r="P29" i="2"/>
  <c r="G33" i="2"/>
  <c r="Z36" i="2"/>
  <c r="AE39" i="2"/>
  <c r="V42" i="2"/>
  <c r="L45" i="2"/>
  <c r="L48" i="2"/>
  <c r="G51" i="2"/>
  <c r="Q53" i="2"/>
  <c r="J4" i="2"/>
  <c r="G2" i="2"/>
  <c r="AE3" i="2"/>
  <c r="H5" i="2"/>
  <c r="AI6" i="2"/>
  <c r="J8" i="2"/>
  <c r="AI9" i="2"/>
  <c r="Y11" i="2"/>
  <c r="C13" i="2"/>
  <c r="AB14" i="2"/>
  <c r="C16" i="2"/>
  <c r="AA17" i="2"/>
  <c r="C19" i="2"/>
  <c r="X20" i="2"/>
  <c r="AG21" i="2"/>
  <c r="Q23" i="2"/>
  <c r="AA24" i="2"/>
  <c r="O26" i="2"/>
  <c r="Y27" i="2"/>
  <c r="A29" i="2"/>
  <c r="I30" i="2"/>
  <c r="Q31" i="2"/>
  <c r="AF32" i="2"/>
  <c r="AH33" i="2"/>
  <c r="I35" i="2"/>
  <c r="H36" i="2"/>
  <c r="R37" i="2"/>
  <c r="Q38" i="2"/>
  <c r="X39" i="2"/>
  <c r="T40" i="2"/>
  <c r="T41" i="2"/>
  <c r="Q42" i="2"/>
  <c r="J43" i="2"/>
  <c r="F44" i="2"/>
  <c r="AH44" i="2"/>
  <c r="AF45" i="2"/>
  <c r="S46" i="2"/>
  <c r="M47" i="2"/>
  <c r="B48" i="2"/>
  <c r="AE48" i="2"/>
  <c r="S49" i="2"/>
  <c r="K50" i="2"/>
  <c r="AJ50" i="2"/>
  <c r="X51" i="2"/>
  <c r="I52" i="2"/>
  <c r="AC52" i="2"/>
  <c r="L53" i="2"/>
  <c r="AE53" i="2"/>
  <c r="I2" i="2"/>
  <c r="AF3" i="2"/>
  <c r="K5" i="2"/>
  <c r="AJ6" i="2"/>
  <c r="K8" i="2"/>
  <c r="AJ9" i="2"/>
  <c r="AA11" i="2"/>
  <c r="D13" i="2"/>
  <c r="AC14" i="2"/>
  <c r="E16" i="2"/>
  <c r="AE17" i="2"/>
  <c r="E19" i="2"/>
  <c r="Z20" i="2"/>
  <c r="AI21" i="2"/>
  <c r="S23" i="2"/>
  <c r="AB24" i="2"/>
  <c r="P26" i="2"/>
  <c r="AA27" i="2"/>
  <c r="E29" i="2"/>
  <c r="M30" i="2"/>
  <c r="Z31" i="2"/>
  <c r="AG32" i="2"/>
  <c r="AJ33" i="2"/>
  <c r="J35" i="2"/>
  <c r="J36" i="2"/>
  <c r="S37" i="2"/>
  <c r="R38" i="2"/>
  <c r="Z39" i="2"/>
  <c r="U40" i="2"/>
  <c r="X41" i="2"/>
  <c r="R42" i="2"/>
  <c r="N43" i="2"/>
  <c r="H44" i="2"/>
  <c r="AJ44" i="2"/>
  <c r="AG45" i="2"/>
  <c r="T46" i="2"/>
  <c r="N47" i="2"/>
  <c r="C48" i="2"/>
  <c r="AG48" i="2"/>
  <c r="T49" i="2"/>
  <c r="N50" i="2"/>
  <c r="A51" i="2"/>
  <c r="Y51" i="2"/>
  <c r="K52" i="2"/>
  <c r="AD52" i="2"/>
  <c r="M53" i="2"/>
  <c r="AF53" i="2"/>
  <c r="AG17" i="2"/>
  <c r="AC27" i="2"/>
  <c r="AJ32" i="2"/>
  <c r="L36" i="2"/>
  <c r="AA39" i="2"/>
  <c r="S42" i="2"/>
  <c r="D45" i="2"/>
  <c r="O47" i="2"/>
  <c r="U49" i="2"/>
  <c r="AA51" i="2"/>
  <c r="N53" i="2"/>
  <c r="A1" i="2"/>
  <c r="C7" i="2"/>
  <c r="AF11" i="2"/>
  <c r="X16" i="2"/>
  <c r="S19" i="2"/>
  <c r="Z23" i="2"/>
  <c r="AD27" i="2"/>
  <c r="AE31" i="2"/>
  <c r="M35" i="2"/>
  <c r="X38" i="2"/>
  <c r="X40" i="2"/>
  <c r="R43" i="2"/>
  <c r="AI45" i="2"/>
  <c r="P47" i="2"/>
  <c r="V49" i="2"/>
  <c r="AC51" i="2"/>
  <c r="O53" i="2"/>
  <c r="B1" i="2"/>
  <c r="G7" i="2"/>
  <c r="AI11" i="2"/>
  <c r="Z16" i="2"/>
  <c r="AC20" i="2"/>
  <c r="AB23" i="2"/>
  <c r="AE27" i="2"/>
  <c r="AF31" i="2"/>
  <c r="N35" i="2"/>
  <c r="AE38" i="2"/>
  <c r="AC41" i="2"/>
  <c r="L44" i="2"/>
  <c r="AD46" i="2"/>
  <c r="AJ48" i="2"/>
  <c r="F51" i="2"/>
  <c r="N52" i="2"/>
  <c r="D1" i="2"/>
  <c r="I7" i="2"/>
  <c r="Y13" i="2"/>
  <c r="Z19" i="2"/>
  <c r="AD23" i="2"/>
  <c r="D28" i="2"/>
  <c r="AI31" i="2"/>
  <c r="P35" i="2"/>
  <c r="AI38" i="2"/>
  <c r="AD41" i="2"/>
  <c r="M44" i="2"/>
  <c r="AE46" i="2"/>
  <c r="A49" i="2"/>
  <c r="R50" i="2"/>
  <c r="O52" i="2"/>
  <c r="AF2" i="2"/>
  <c r="AI5" i="2"/>
  <c r="K4" i="2"/>
  <c r="A9" i="2"/>
  <c r="X12" i="2"/>
  <c r="A17" i="2"/>
  <c r="B21" i="2"/>
  <c r="S24" i="2"/>
  <c r="M28" i="2"/>
  <c r="E32" i="2"/>
  <c r="Y34" i="2"/>
  <c r="AF37" i="2"/>
  <c r="A41" i="2"/>
  <c r="AJ42" i="2"/>
  <c r="P45" i="2"/>
  <c r="U47" i="2"/>
  <c r="I49" i="2"/>
  <c r="N51" i="2"/>
  <c r="AI52" i="2"/>
  <c r="L4" i="2"/>
  <c r="C9" i="2"/>
  <c r="Y12" i="2"/>
  <c r="B17" i="2"/>
  <c r="D21" i="2"/>
  <c r="T24" i="2"/>
  <c r="Q28" i="2"/>
  <c r="G32" i="2"/>
  <c r="AA34" i="2"/>
  <c r="B38" i="2"/>
  <c r="B41" i="2"/>
  <c r="A43" i="2"/>
  <c r="Q45" i="2"/>
  <c r="V47" i="2"/>
  <c r="N49" i="2"/>
  <c r="O51" i="2"/>
  <c r="AJ52" i="2"/>
  <c r="W47" i="2"/>
  <c r="P51" i="2"/>
  <c r="A53" i="2"/>
  <c r="AG4" i="2"/>
  <c r="G9" i="2"/>
  <c r="AC13" i="2"/>
  <c r="Q21" i="2"/>
  <c r="T25" i="2"/>
  <c r="T28" i="2"/>
  <c r="I32" i="2"/>
  <c r="K38" i="2"/>
  <c r="D41" i="2"/>
  <c r="S45" i="2"/>
  <c r="AA47" i="2"/>
  <c r="Q51" i="2"/>
  <c r="C6" i="2"/>
  <c r="U18" i="2"/>
  <c r="AC25" i="2"/>
  <c r="AI35" i="2"/>
  <c r="AH41" i="2"/>
  <c r="L46" i="2"/>
  <c r="AJ51" i="2"/>
  <c r="I1" i="2"/>
  <c r="Y18" i="2"/>
  <c r="W29" i="2"/>
  <c r="H39" i="2"/>
  <c r="M46" i="2"/>
  <c r="A52" i="2"/>
  <c r="K6" i="2"/>
  <c r="AA18" i="2"/>
  <c r="AH29" i="2"/>
  <c r="AB36" i="2"/>
  <c r="T44" i="2"/>
  <c r="B52" i="2"/>
  <c r="T1" i="2"/>
  <c r="AA19" i="2"/>
  <c r="AC30" i="2"/>
  <c r="AF39" i="2"/>
  <c r="AF46" i="2"/>
  <c r="P52" i="2"/>
  <c r="K7" i="2"/>
  <c r="AB19" i="2"/>
  <c r="AH30" i="2"/>
  <c r="AH39" i="2"/>
  <c r="AG46" i="2"/>
  <c r="Q52" i="2"/>
  <c r="C12" i="2"/>
  <c r="AB15" i="2"/>
  <c r="AF23" i="2"/>
  <c r="P34" i="2"/>
  <c r="AJ39" i="2"/>
  <c r="AH46" i="2"/>
  <c r="R52" i="2"/>
  <c r="AC7" i="2"/>
  <c r="AC15" i="2"/>
  <c r="M27" i="2"/>
  <c r="AJ36" i="2"/>
  <c r="AG42" i="2"/>
  <c r="C49" i="2"/>
  <c r="AF7" i="2"/>
  <c r="AG19" i="2"/>
  <c r="G31" i="2"/>
  <c r="H40" i="2"/>
  <c r="M45" i="2"/>
  <c r="K51" i="2"/>
  <c r="I3" i="2"/>
  <c r="D20" i="2"/>
  <c r="H31" i="2"/>
  <c r="K40" i="2"/>
  <c r="A47" i="2"/>
  <c r="U52" i="2"/>
  <c r="M4" i="2"/>
  <c r="E9" i="2"/>
  <c r="AA13" i="2"/>
  <c r="C17" i="2"/>
  <c r="K21" i="2"/>
  <c r="R25" i="2"/>
  <c r="S28" i="2"/>
  <c r="H32" i="2"/>
  <c r="Q35" i="2"/>
  <c r="G38" i="2"/>
  <c r="C41" i="2"/>
  <c r="V43" i="2"/>
  <c r="R45" i="2"/>
  <c r="AF49" i="2"/>
  <c r="D17" i="2"/>
  <c r="S35" i="2"/>
  <c r="X43" i="2"/>
  <c r="AG49" i="2"/>
  <c r="C53" i="2"/>
  <c r="AC10" i="2"/>
  <c r="U29" i="2"/>
  <c r="E39" i="2"/>
  <c r="O48" i="2"/>
  <c r="U53" i="2"/>
  <c r="AE10" i="2"/>
  <c r="AB22" i="2"/>
  <c r="T33" i="2"/>
  <c r="AJ41" i="2"/>
  <c r="Q48" i="2"/>
  <c r="W53" i="2"/>
  <c r="P1" i="2"/>
  <c r="AD26" i="2"/>
  <c r="A42" i="2"/>
  <c r="R48" i="2"/>
  <c r="X53" i="2"/>
  <c r="AI10" i="2"/>
  <c r="AE22" i="2"/>
  <c r="X33" i="2"/>
  <c r="B42" i="2"/>
  <c r="S48" i="2"/>
  <c r="Y53" i="2"/>
  <c r="AJ10" i="2"/>
  <c r="AA15" i="2"/>
  <c r="AF26" i="2"/>
  <c r="AG36" i="2"/>
  <c r="X44" i="2"/>
  <c r="W50" i="2"/>
  <c r="AI2" i="2"/>
  <c r="I27" i="2"/>
  <c r="AD42" i="2"/>
  <c r="B49" i="2"/>
  <c r="D12" i="2"/>
  <c r="AD19" i="2"/>
  <c r="C31" i="2"/>
  <c r="A40" i="2"/>
  <c r="AI46" i="2"/>
  <c r="S52" i="2"/>
  <c r="G3" i="2"/>
  <c r="A24" i="2"/>
  <c r="AC37" i="2"/>
  <c r="AJ46" i="2"/>
  <c r="T52" i="2"/>
  <c r="J12" i="2"/>
  <c r="G24" i="2"/>
  <c r="W34" i="2"/>
  <c r="AI42" i="2"/>
  <c r="E49" i="2"/>
  <c r="AI4" i="2"/>
  <c r="I9" i="2"/>
  <c r="AF13" i="2"/>
  <c r="C18" i="2"/>
  <c r="R21" i="2"/>
  <c r="U25" i="2"/>
  <c r="R29" i="2"/>
  <c r="J32" i="2"/>
  <c r="AB35" i="2"/>
  <c r="AJ38" i="2"/>
  <c r="F41" i="2"/>
  <c r="Z43" i="2"/>
  <c r="B46" i="2"/>
  <c r="AD47" i="2"/>
  <c r="AH49" i="2"/>
  <c r="AG51" i="2"/>
  <c r="E53" i="2"/>
  <c r="AJ5" i="2"/>
  <c r="K9" i="2"/>
  <c r="AJ13" i="2"/>
  <c r="P18" i="2"/>
  <c r="U21" i="2"/>
  <c r="W25" i="2"/>
  <c r="S29" i="2"/>
  <c r="L32" i="2"/>
  <c r="AE35" i="2"/>
  <c r="A39" i="2"/>
  <c r="H41" i="2"/>
  <c r="AB43" i="2"/>
  <c r="C46" i="2"/>
  <c r="AE47" i="2"/>
  <c r="AI49" i="2"/>
  <c r="AH51" i="2"/>
  <c r="G53" i="2"/>
  <c r="G1" i="2"/>
  <c r="A6" i="2"/>
  <c r="AA10" i="2"/>
  <c r="B14" i="2"/>
  <c r="S18" i="2"/>
  <c r="S22" i="2"/>
  <c r="AA25" i="2"/>
  <c r="T29" i="2"/>
  <c r="H33" i="2"/>
  <c r="AG35" i="2"/>
  <c r="B39" i="2"/>
  <c r="AG41" i="2"/>
  <c r="AC43" i="2"/>
  <c r="I46" i="2"/>
  <c r="M48" i="2"/>
  <c r="AJ49" i="2"/>
  <c r="AI51" i="2"/>
  <c r="S53" i="2"/>
  <c r="H1" i="2"/>
  <c r="C14" i="2"/>
  <c r="U22" i="2"/>
  <c r="P33" i="2"/>
  <c r="AD43" i="2"/>
  <c r="A50" i="2"/>
  <c r="G6" i="2"/>
  <c r="G15" i="2"/>
  <c r="AC26" i="2"/>
  <c r="AA36" i="2"/>
  <c r="N44" i="2"/>
  <c r="S50" i="2"/>
  <c r="AH10" i="2"/>
  <c r="H15" i="2"/>
  <c r="AD22" i="2"/>
  <c r="V33" i="2"/>
  <c r="I39" i="2"/>
  <c r="N46" i="2"/>
  <c r="T50" i="2"/>
  <c r="J7" i="2"/>
  <c r="Z15" i="2"/>
  <c r="AE26" i="2"/>
  <c r="AE36" i="2"/>
  <c r="W44" i="2"/>
  <c r="U50" i="2"/>
  <c r="AG2" i="2"/>
  <c r="AF22" i="2"/>
  <c r="AA33" i="2"/>
  <c r="I42" i="2"/>
  <c r="T48" i="2"/>
  <c r="Z53" i="2"/>
  <c r="AA7" i="2"/>
  <c r="AC19" i="2"/>
  <c r="A31" i="2"/>
  <c r="AI36" i="2"/>
  <c r="Z44" i="2"/>
  <c r="Y50" i="2"/>
  <c r="A3" i="2"/>
  <c r="AG23" i="2"/>
  <c r="R34" i="2"/>
  <c r="AB44" i="2"/>
  <c r="AC50" i="2"/>
  <c r="F12" i="2"/>
  <c r="AC16" i="2"/>
  <c r="J28" i="2"/>
  <c r="U34" i="2"/>
  <c r="AH42" i="2"/>
  <c r="D49" i="2"/>
  <c r="AI7" i="2"/>
  <c r="AG16" i="2"/>
  <c r="L28" i="2"/>
  <c r="AE37" i="2"/>
  <c r="N45" i="2"/>
  <c r="M51" i="2"/>
  <c r="N3" i="1"/>
  <c r="M3" i="1"/>
  <c r="E2" i="1"/>
  <c r="B7" i="1"/>
  <c r="B3" i="1"/>
  <c r="B5" i="1"/>
  <c r="B1" i="1"/>
  <c r="B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M2" i="1"/>
  <c r="B30" i="1"/>
  <c r="B31" i="1"/>
  <c r="B32" i="1"/>
  <c r="B29" i="1"/>
  <c r="N2" i="1"/>
  <c r="C1" i="1"/>
  <c r="B2" i="1"/>
  <c r="B4" i="1"/>
  <c r="C31" i="1"/>
  <c r="C16" i="1"/>
  <c r="C15" i="1"/>
  <c r="C32" i="1"/>
  <c r="C12" i="1"/>
  <c r="C29" i="1"/>
  <c r="C13" i="1"/>
  <c r="C14" i="1"/>
  <c r="C30" i="1"/>
  <c r="O3" i="1" l="1"/>
  <c r="B36" i="1"/>
  <c r="B45" i="1"/>
  <c r="L3" i="1"/>
  <c r="Q3" i="1" s="1"/>
  <c r="B44" i="1"/>
  <c r="O2" i="1"/>
  <c r="B35" i="1"/>
  <c r="L2" i="1"/>
  <c r="Q2" i="1" s="1"/>
  <c r="B43" i="1"/>
  <c r="B38" i="1"/>
  <c r="B46" i="1"/>
  <c r="B47" i="1"/>
  <c r="B37" i="1"/>
  <c r="C38" i="1"/>
  <c r="C36" i="1"/>
  <c r="C35" i="1"/>
  <c r="P3" i="1" l="1"/>
  <c r="P2" i="1"/>
  <c r="R2" i="1"/>
  <c r="D44" i="1"/>
  <c r="D47" i="1"/>
  <c r="C47" i="1"/>
  <c r="C45" i="1"/>
  <c r="D45" i="1"/>
  <c r="C37" i="1"/>
  <c r="D46" i="1"/>
  <c r="C46" i="1"/>
  <c r="C43" i="1"/>
  <c r="D43" i="1"/>
  <c r="C44" i="1"/>
  <c r="R3" i="1"/>
  <c r="S3" i="1" s="1"/>
  <c r="T3" i="1" s="1"/>
  <c r="S2" i="1"/>
  <c r="T2" i="1" s="1"/>
  <c r="T122" i="1" l="1"/>
</calcChain>
</file>

<file path=xl/sharedStrings.xml><?xml version="1.0" encoding="utf-8"?>
<sst xmlns="http://schemas.openxmlformats.org/spreadsheetml/2006/main" count="154" uniqueCount="27">
  <si>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</si>
  <si>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</si>
  <si>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</si>
  <si>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</si>
  <si>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</si>
  <si>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</si>
  <si>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</si>
  <si>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</si>
  <si>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</si>
  <si>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</si>
  <si>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</si>
  <si>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</si>
  <si>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</si>
  <si>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</si>
  <si>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</si>
  <si>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coupons</t>
  </si>
  <si>
    <t>c</t>
  </si>
  <si>
    <t>+Yield</t>
  </si>
  <si>
    <t>Mat</t>
  </si>
  <si>
    <t>A</t>
  </si>
  <si>
    <t>S</t>
  </si>
  <si>
    <t>FreqA</t>
  </si>
  <si>
    <t>FreqS</t>
  </si>
  <si>
    <t>id</t>
  </si>
  <si>
    <t>clean</t>
  </si>
  <si>
    <t>Fac</t>
  </si>
  <si>
    <t>-Bond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</si>
</sst>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8eaa2cc749749ea8abc2576d8241394">
      <tp t="s">
        <v>FlatYield2</v>
        <stp/>
        <stp>FlatYield2</stp>
        <stp>-984179504</stp>
        <tr r="C30" s="1"/>
      </tp>
      <tp t="s">
        <v>FreqA</v>
        <stp/>
        <stp>FreqA</stp>
        <stp>1</stp>
        <tr r="C19" s="1"/>
      </tp>
      <tp t="s">
        <v>FlatYield1</v>
        <stp/>
        <stp>FlatYield1</stp>
        <stp>-790258016</stp>
        <tr r="C29" s="1"/>
      </tp>
    </main>
    <main first="rtdsrv.f8eaa2cc749749ea8abc2576d8241394">
      <tp t="s">
        <v>FlatYield4</v>
        <stp/>
        <stp>FlatYield4</stp>
        <stp>-451442464</stp>
        <tr r="C32" s="1"/>
      </tp>
    </main>
    <main first="rtdsrv.f8eaa2cc749749ea8abc2576d8241394">
      <tp t="s">
        <v>clean1</v>
        <stp/>
        <stp>clean1</stp>
        <stp>652988539</stp>
        <tr r="S2" s="1"/>
      </tp>
      <tp t="s">
        <v>FreqS</v>
        <stp/>
        <stp>FreqS</stp>
        <stp>2</stp>
        <tr r="C20" s="1"/>
      </tp>
    </main>
    <main first="rtdsrv.f8eaa2cc749749ea8abc2576d8241394">
      <tp t="s">
        <v>Today</v>
        <stp/>
        <stp>Today</stp>
        <stp>0</stp>
        <tr r="B1" s="1"/>
      </tp>
      <tp t="s">
        <v>EngineFlatYield4</v>
        <stp/>
        <stp>EngineFlatYield4</stp>
        <stp>1487502897</stp>
        <tr r="C38" s="1"/>
      </tp>
      <tp t="s">
        <v>EngineFlatYield2</v>
        <stp/>
        <stp>EngineFlatYield2</stp>
        <stp>1487502897</stp>
        <tr r="C36" s="1"/>
      </tp>
      <tp t="s">
        <v>EngineFlatYield3</v>
        <stp/>
        <stp>EngineFlatYield3</stp>
        <stp>1487502897</stp>
        <tr r="C37" s="1"/>
      </tp>
      <tp t="s">
        <v>EngineFlatYield1</v>
        <stp/>
        <stp>EngineFlatYield1</stp>
        <stp>1487502897</stp>
        <tr r="C35" s="1"/>
      </tp>
    </main>
    <main first="rtdsrv.f8eaa2cc749749ea8abc2576d8241394">
      <tp t="s">
        <v>+Yield4</v>
        <stp/>
        <stp>+Yield4</stp>
        <stp>-735336727</stp>
        <tr r="C26" s="1"/>
      </tp>
      <tp t="s">
        <v>+Yield1</v>
        <stp/>
        <stp>+Yield1</stp>
        <stp>-736385303</stp>
        <tr r="C23" s="1"/>
      </tp>
      <tp t="s">
        <v>+Yield2</v>
        <stp/>
        <stp>+Yield2</stp>
        <stp>2013949594</stp>
        <tr r="C24" s="1"/>
      </tp>
    </main>
    <main first="rtdsrv.69edc8ed7d6b492e8061b1a1f5ecf4da">
      <tp>
        <v>44122</v>
        <stp/>
        <stp>Today</stp>
        <stp/>
        <tr r="C1" s="1"/>
      </tp>
    </main>
    <main first="rtdsrv.f8eaa2cc749749ea8abc2576d8241394">
      <tp t="s">
        <v>clock</v>
        <stp/>
        <stp>clock</stp>
        <stp>44122</stp>
        <tr r="B2" s="1"/>
      </tp>
      <tp t="s">
        <v>settlement</v>
        <stp/>
        <stp>settlement</stp>
        <stp>3</stp>
        <tr r="B7" s="1"/>
      </tp>
      <tp t="s">
        <v>Fac1</v>
        <stp/>
        <stp>Fac1</stp>
        <stp>1083129856</stp>
        <tr r="K2" s="1"/>
      </tp>
      <tp t="s">
        <v>calendar</v>
        <stp/>
        <stp>calendar</stp>
        <stp>0</stp>
        <tr r="B3" s="1"/>
      </tp>
      <tp t="s">
        <v>priceday</v>
        <stp/>
        <stp>priceday</stp>
        <stp>172668224</stp>
        <tr r="B4" s="1"/>
      </tp>
      <tp t="s">
        <v>Fac2</v>
        <stp/>
        <stp>Fac2</stp>
        <stp>1080623104</stp>
        <tr r="K3" s="1"/>
      </tp>
    </main>
    <main first="rtdsrv.f8eaa2cc749749ea8abc2576d8241394">
      <tp t="s">
        <v>exCoupon</v>
        <stp/>
        <stp>exCoupon</stp>
        <stp>0</stp>
        <tr r="B6" s="1"/>
      </tp>
      <tp t="s">
        <v>Mat5FreqA</v>
        <stp/>
        <stp>Mat5FreqA</stp>
        <stp>1773563034</stp>
        <tr r="C47" s="1"/>
      </tp>
      <tp t="s">
        <v>Mat4FreqA</v>
        <stp/>
        <stp>Mat4FreqA</stp>
        <stp>1773563034</stp>
        <tr r="C46" s="1"/>
      </tp>
      <tp t="s">
        <v>Mat1FreqA</v>
        <stp/>
        <stp>Mat1FreqA</stp>
        <stp>1773563034</stp>
        <tr r="C43" s="1"/>
      </tp>
      <tp t="s">
        <v>Mat3FreqA</v>
        <stp/>
        <stp>Mat3FreqA</stp>
        <stp>1773563034</stp>
        <tr r="C45" s="1"/>
      </tp>
      <tp t="s">
        <v>Mat2FreqA</v>
        <stp/>
        <stp>Mat2FreqA</stp>
        <stp>1773563034</stp>
        <tr r="C44" s="1"/>
      </tp>
    </main>
    <main first="rtdsrv.69edc8ed7d6b492e8061b1a1f5ecf4da">
      <tp t="s">
        <v>#NotValue</v>
        <stp/>
        <stp>clean2</stp>
        <stp/>
        <tr r="T3" s="1"/>
      </tp>
      <tp>
        <v>109.77267549438112</v>
        <stp/>
        <stp>clean1</stp>
        <stp/>
        <tr r="T2" s="1"/>
      </tp>
    </main>
    <main first="rtdsrv.f8eaa2cc749749ea8abc2576d8241394">
      <tp t="s">
        <v>Mat4FreqS</v>
        <stp/>
        <stp>Mat4FreqS</stp>
        <stp>162950298</stp>
        <tr r="D46" s="1"/>
      </tp>
      <tp t="s">
        <v>Mat5FreqS</v>
        <stp/>
        <stp>Mat5FreqS</stp>
        <stp>162950298</stp>
        <tr r="D47" s="1"/>
      </tp>
      <tp t="s">
        <v>Mat2FreqS</v>
        <stp/>
        <stp>Mat2FreqS</stp>
        <stp>162950298</stp>
        <tr r="D44" s="1"/>
      </tp>
      <tp t="s">
        <v>Mat3FreqS</v>
        <stp/>
        <stp>Mat3FreqS</stp>
        <stp>162950298</stp>
        <tr r="D45" s="1"/>
      </tp>
      <tp t="s">
        <v>Mat1FreqS</v>
        <stp/>
        <stp>Mat1FreqS</stp>
        <stp>162950298</stp>
        <tr r="D43" s="1"/>
      </tp>
      <tp t="s">
        <v>+coupons</v>
        <stp/>
        <stp>+coupons</stp>
        <stp>561312938</stp>
        <tr r="B54" s="1"/>
      </tp>
      <tp t="s">
        <v>dayCount</v>
        <stp/>
        <stp>dayCount</stp>
        <stp>920816757</stp>
        <tr r="B5" s="1"/>
      </tp>
      <tp t="s">
        <v>Mat3</v>
        <stp/>
        <stp>Mat3</stp>
        <stp>239182608</stp>
        <tr r="C14" s="1"/>
      </tp>
      <tp t="s">
        <v>Mat4</v>
        <stp/>
        <stp>Mat4</stp>
        <stp>239203088</stp>
        <tr r="C15" s="1"/>
      </tp>
      <tp t="s">
        <v>Mat5</v>
        <stp/>
        <stp>Mat5</stp>
        <stp>239092496</stp>
        <tr r="C16" s="1"/>
      </tp>
      <tp t="s">
        <v>-Bond2</v>
        <stp/>
        <stp>-Bond2</stp>
        <stp>1715413937</stp>
        <tr r="R3" s="1"/>
      </tp>
      <tp t="s">
        <v>clean2</v>
        <stp/>
        <stp>clean2</stp>
        <stp>1056273066</stp>
        <tr r="S3" s="1"/>
      </tp>
      <tp t="s">
        <v>Mat2</v>
        <stp/>
        <stp>Mat2</stp>
        <stp>239162128</stp>
        <tr r="C13" s="1"/>
      </tp>
    </main>
    <main first="rtdsrv.f8eaa2cc749749ea8abc2576d8241394">
      <tp t="s">
        <v>FlatYield3</v>
        <stp/>
        <stp>FlatYield3</stp>
        <stp>-1059442240</stp>
        <tr r="C31" s="1"/>
      </tp>
      <tp t="s">
        <v>Mat1</v>
        <stp/>
        <stp>Mat1</stp>
        <stp>239153936</stp>
        <tr r="C12" s="1"/>
      </tp>
      <tp t="s">
        <v>+Yield3</v>
        <stp/>
        <stp>+Yield3</stp>
        <stp>-1506803709</stp>
        <tr r="C25" s="1"/>
      </tp>
    </main>
    <main first="rtdsrv.f8eaa2cc749749ea8abc2576d8241394">
      <tp t="s">
        <v>-Bond1</v>
        <stp/>
        <stp>-Bond1</stp>
        <stp>2021618481</stp>
        <tr r="R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4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T145"/>
  <sheetViews>
    <sheetView tabSelected="1" topLeftCell="G1" zoomScale="83" workbookViewId="0">
      <selection activeCell="J3" sqref="J3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5" max="15" width="34.08984375" customWidth="1"/>
    <col min="16" max="16" width="44.90625" customWidth="1"/>
    <col min="17" max="17" width="22.7265625" bestFit="1" customWidth="1"/>
    <col min="18" max="18" width="39.26953125" customWidth="1"/>
  </cols>
  <sheetData>
    <row r="1" spans="1:20" x14ac:dyDescent="0.35">
      <c r="B1" t="str">
        <f>+_xll._Today()</f>
        <v>Today</v>
      </c>
      <c r="C1" s="11">
        <f>+_xll._Value(B1)</f>
        <v>44122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t="s">
        <v>25</v>
      </c>
      <c r="L1" t="s">
        <v>6</v>
      </c>
      <c r="Q1" t="s">
        <v>8</v>
      </c>
      <c r="R1" s="13" t="s">
        <v>26</v>
      </c>
      <c r="S1" t="s">
        <v>24</v>
      </c>
    </row>
    <row r="2" spans="1:20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1000</v>
      </c>
      <c r="K2" s="4" t="str">
        <f>+_xll._Double($K$1&amp;E2,J2)</f>
        <v>Fac1</v>
      </c>
      <c r="L2" t="str">
        <f>VLOOKUP(F2,Table1[],2,TRUE)</f>
        <v>Mat1</v>
      </c>
      <c r="M2" t="str">
        <f>VLOOKUP(H2,Table2[],2,TRUE)</f>
        <v>FreqS</v>
      </c>
      <c r="N2" t="str">
        <f>VLOOKUP(I2,Table3[],2,TRUE)</f>
        <v>+Yield1</v>
      </c>
      <c r="O2" t="str">
        <f>VLOOKUP(N2,Table4[],2,TRUE)</f>
        <v>FlatYield1</v>
      </c>
      <c r="P2" t="str">
        <f>VLOOKUP(O2,Table5[],2,TRUE)</f>
        <v>EngineFlatYield1</v>
      </c>
      <c r="Q2" t="str">
        <f>L2&amp;M2</f>
        <v>Mat1FreqS</v>
      </c>
      <c r="R2" t="str">
        <f>+_xll._FixedRateBond($R$1&amp;E2,$B$7,K2,Q2,$B$54,$B$5,"ModifiedFollowing",K2,$B$4,$B$3,$B$6,$B$3,"Following",FALSE,P2,$B$4)</f>
        <v>-Bond1</v>
      </c>
      <c r="S2" t="str">
        <f>+_xll._FixedRateBond_cleanPrice($S$1&amp;E2,R2)</f>
        <v>clean1</v>
      </c>
      <c r="T2">
        <f>+_xll._Value(S2)</f>
        <v>109.77267549438112</v>
      </c>
    </row>
    <row r="3" spans="1:20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0.04</v>
      </c>
      <c r="J3" s="4">
        <v>200</v>
      </c>
      <c r="K3" s="4" t="str">
        <f>+_xll._Double($K$1&amp;E3,J3)</f>
        <v>Fac2</v>
      </c>
      <c r="L3" t="str">
        <f>VLOOKUP(F3,Table1[],2,TRUE)</f>
        <v>Mat2</v>
      </c>
      <c r="M3" t="str">
        <f>VLOOKUP(H3,Table2[],2,TRUE)</f>
        <v>FreqS</v>
      </c>
      <c r="N3" t="str">
        <f>VLOOKUP(I3,Table3[],2,TRUE)</f>
        <v>+Yield2</v>
      </c>
      <c r="O3" t="str">
        <f>VLOOKUP(N3,Table4[],2,TRUE)</f>
        <v>FlatYield2</v>
      </c>
      <c r="P3" t="str">
        <f>VLOOKUP(O3,Table5[],2,TRUE)</f>
        <v>EngineFlatYield2</v>
      </c>
      <c r="Q3" t="str">
        <f>L3&amp;M3</f>
        <v>Mat2FreqS</v>
      </c>
      <c r="R3" t="str">
        <f>+_xll._FixedRateBond($R$1&amp;E3,$B$7,K3,Q3,$B$54,$B$5,"ModifiedFollowing",K3,$B$4,$B$3,$B$6,$B$3,"Following",FALSE,P3,$B$4)</f>
        <v>-Bond2</v>
      </c>
      <c r="S3" t="str">
        <f>+_xll._FixedRateBond_cleanPrice($S$1&amp;E3,R3)</f>
        <v>clean2</v>
      </c>
      <c r="T3" t="str">
        <f>+_xll._Value(S3)</f>
        <v>198.206061378853</v>
      </c>
    </row>
    <row r="4" spans="1:20" x14ac:dyDescent="0.35">
      <c r="B4" t="str">
        <f>+_xll._TARGET_adjust("priceday",B3,B2,"Following")</f>
        <v>priceday</v>
      </c>
      <c r="C4" s="11"/>
      <c r="D4" s="11"/>
      <c r="E4">
        <f t="shared" ref="E4:E67" si="0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v>100</v>
      </c>
      <c r="K4" s="4"/>
    </row>
    <row r="5" spans="1:20" x14ac:dyDescent="0.35">
      <c r="B5" t="str">
        <f>+_xll._ActualActual1("day Count","ISMA")</f>
        <v>dayCount</v>
      </c>
      <c r="E5">
        <f t="shared" si="0"/>
        <v>4</v>
      </c>
      <c r="F5" s="6">
        <v>15</v>
      </c>
      <c r="G5" s="9">
        <v>0.02</v>
      </c>
      <c r="H5" s="7" t="s">
        <v>1</v>
      </c>
      <c r="I5" s="9">
        <v>0.03</v>
      </c>
      <c r="J5" s="4">
        <v>100</v>
      </c>
      <c r="K5" s="4"/>
    </row>
    <row r="6" spans="1:20" x14ac:dyDescent="0.35">
      <c r="B6" t="str">
        <f>+_xll._Period1("ex Coupon")</f>
        <v>exCoupon</v>
      </c>
      <c r="C6" s="11"/>
      <c r="D6" s="11"/>
      <c r="E6">
        <f t="shared" si="0"/>
        <v>5</v>
      </c>
      <c r="F6" s="6">
        <v>20</v>
      </c>
      <c r="G6" s="9">
        <v>0.02</v>
      </c>
      <c r="H6" s="7" t="s">
        <v>1</v>
      </c>
      <c r="I6" s="9">
        <v>0.03</v>
      </c>
      <c r="J6" s="4">
        <v>100</v>
      </c>
      <c r="K6" s="4"/>
    </row>
    <row r="7" spans="1:20" x14ac:dyDescent="0.35">
      <c r="B7" t="str">
        <f>+_xll._Int("settlement",3)</f>
        <v>settlement</v>
      </c>
      <c r="E7">
        <f t="shared" si="0"/>
        <v>6</v>
      </c>
      <c r="F7" s="6">
        <v>3</v>
      </c>
      <c r="G7" s="9">
        <v>0.05</v>
      </c>
      <c r="H7" s="7" t="s">
        <v>1</v>
      </c>
      <c r="I7" s="9">
        <v>0.03</v>
      </c>
      <c r="J7" s="4">
        <v>100</v>
      </c>
      <c r="K7" s="4"/>
    </row>
    <row r="8" spans="1:20" x14ac:dyDescent="0.35">
      <c r="E8">
        <f t="shared" si="0"/>
        <v>7</v>
      </c>
      <c r="F8" s="6">
        <v>5</v>
      </c>
      <c r="G8" s="9">
        <v>0.05</v>
      </c>
      <c r="H8" s="7" t="s">
        <v>1</v>
      </c>
      <c r="I8" s="9">
        <v>0.03</v>
      </c>
      <c r="J8" s="4">
        <v>100</v>
      </c>
      <c r="K8" s="4"/>
    </row>
    <row r="9" spans="1:20" x14ac:dyDescent="0.35">
      <c r="E9">
        <f t="shared" si="0"/>
        <v>8</v>
      </c>
      <c r="F9" s="6">
        <v>10</v>
      </c>
      <c r="G9" s="9">
        <v>0.05</v>
      </c>
      <c r="H9" s="7" t="s">
        <v>1</v>
      </c>
      <c r="I9" s="9">
        <v>0.03</v>
      </c>
      <c r="J9" s="4">
        <v>100</v>
      </c>
      <c r="K9" s="4"/>
    </row>
    <row r="10" spans="1:20" x14ac:dyDescent="0.35">
      <c r="E10">
        <f t="shared" si="0"/>
        <v>9</v>
      </c>
      <c r="F10" s="6">
        <v>15</v>
      </c>
      <c r="G10" s="9">
        <v>0.05</v>
      </c>
      <c r="H10" s="7" t="s">
        <v>1</v>
      </c>
      <c r="I10" s="9">
        <v>0.03</v>
      </c>
      <c r="J10" s="4">
        <v>100</v>
      </c>
      <c r="K10" s="4"/>
    </row>
    <row r="11" spans="1:20" x14ac:dyDescent="0.35">
      <c r="A11" t="s">
        <v>23</v>
      </c>
      <c r="B11" t="s">
        <v>18</v>
      </c>
      <c r="C11" t="s">
        <v>10</v>
      </c>
      <c r="E11">
        <f t="shared" si="0"/>
        <v>10</v>
      </c>
      <c r="F11" s="6">
        <v>20</v>
      </c>
      <c r="G11" s="9">
        <v>0.05</v>
      </c>
      <c r="H11" s="7" t="s">
        <v>1</v>
      </c>
      <c r="I11" s="9">
        <v>0.03</v>
      </c>
      <c r="J11" s="4">
        <v>100</v>
      </c>
      <c r="K11" s="4"/>
    </row>
    <row r="12" spans="1:20" x14ac:dyDescent="0.35">
      <c r="A12">
        <v>1</v>
      </c>
      <c r="B12" s="6">
        <v>3</v>
      </c>
      <c r="C12" t="str">
        <f>+_xll._TARGET_advance1($B$11&amp;A12,$B$3,$B$4,B12,"Years","ModifiedFollowing",FALSE)</f>
        <v>Mat1</v>
      </c>
      <c r="E12">
        <f t="shared" si="0"/>
        <v>11</v>
      </c>
      <c r="F12" s="6">
        <v>3</v>
      </c>
      <c r="G12" s="9">
        <v>0.08</v>
      </c>
      <c r="H12" s="7" t="s">
        <v>1</v>
      </c>
      <c r="I12" s="9">
        <v>0.03</v>
      </c>
      <c r="J12" s="4">
        <v>100</v>
      </c>
      <c r="K12" s="4"/>
    </row>
    <row r="13" spans="1:20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Mat2</v>
      </c>
      <c r="E13">
        <f t="shared" si="0"/>
        <v>12</v>
      </c>
      <c r="F13" s="6">
        <v>5</v>
      </c>
      <c r="G13" s="9">
        <v>0.08</v>
      </c>
      <c r="H13" s="7" t="s">
        <v>1</v>
      </c>
      <c r="I13" s="9">
        <v>0.03</v>
      </c>
      <c r="J13" s="4">
        <v>100</v>
      </c>
      <c r="K13" s="4"/>
    </row>
    <row r="14" spans="1:20" x14ac:dyDescent="0.35">
      <c r="A14">
        <f t="shared" ref="A14:A16" si="1">A13+1</f>
        <v>3</v>
      </c>
      <c r="B14" s="6">
        <v>10</v>
      </c>
      <c r="C14" t="str">
        <f>+_xll._TARGET_advance1($B$11&amp;A14,$B$3,$B$4,B14,"Years","ModifiedFollowing",FALSE)</f>
        <v>Mat3</v>
      </c>
      <c r="E14">
        <f t="shared" si="0"/>
        <v>13</v>
      </c>
      <c r="F14" s="6">
        <v>10</v>
      </c>
      <c r="G14" s="9">
        <v>0.08</v>
      </c>
      <c r="H14" s="7" t="s">
        <v>1</v>
      </c>
      <c r="I14" s="9">
        <v>0.03</v>
      </c>
      <c r="J14" s="4">
        <v>100</v>
      </c>
      <c r="K14" s="4"/>
    </row>
    <row r="15" spans="1:20" x14ac:dyDescent="0.35">
      <c r="A15">
        <f t="shared" si="1"/>
        <v>4</v>
      </c>
      <c r="B15" s="6">
        <v>15</v>
      </c>
      <c r="C15" t="str">
        <f>+_xll._TARGET_advance1($B$11&amp;A15,$B$3,$B$4,B15,"Years","ModifiedFollowing",FALSE)</f>
        <v>Mat4</v>
      </c>
      <c r="E15">
        <f t="shared" si="0"/>
        <v>14</v>
      </c>
      <c r="F15" s="6">
        <v>15</v>
      </c>
      <c r="G15" s="9">
        <v>0.08</v>
      </c>
      <c r="H15" s="7" t="s">
        <v>1</v>
      </c>
      <c r="I15" s="9">
        <v>0.03</v>
      </c>
      <c r="J15" s="4">
        <v>100</v>
      </c>
      <c r="K15" s="4"/>
    </row>
    <row r="16" spans="1:20" x14ac:dyDescent="0.35">
      <c r="A16">
        <f t="shared" si="1"/>
        <v>5</v>
      </c>
      <c r="B16" s="6">
        <v>20</v>
      </c>
      <c r="C16" t="str">
        <f>+_xll._TARGET_advance1($B$11&amp;A16,$B$3,$B$4,B16,"Years","ModifiedFollowing",FALSE)</f>
        <v>Mat5</v>
      </c>
      <c r="E16">
        <f t="shared" si="0"/>
        <v>15</v>
      </c>
      <c r="F16" s="6">
        <v>20</v>
      </c>
      <c r="G16" s="9">
        <v>0.08</v>
      </c>
      <c r="H16" s="7" t="s">
        <v>1</v>
      </c>
      <c r="I16" s="9">
        <v>0.03</v>
      </c>
      <c r="J16" s="4">
        <v>100</v>
      </c>
      <c r="K16" s="4"/>
    </row>
    <row r="17" spans="1:11" x14ac:dyDescent="0.35">
      <c r="E17">
        <f t="shared" si="0"/>
        <v>16</v>
      </c>
      <c r="F17" s="6">
        <v>3</v>
      </c>
      <c r="G17" s="9">
        <v>0.02</v>
      </c>
      <c r="H17" s="7" t="s">
        <v>2</v>
      </c>
      <c r="I17" s="9">
        <v>0.03</v>
      </c>
      <c r="J17" s="4">
        <v>100</v>
      </c>
      <c r="K17" s="4"/>
    </row>
    <row r="18" spans="1:11" x14ac:dyDescent="0.35">
      <c r="A18" t="s">
        <v>23</v>
      </c>
      <c r="B18" t="s">
        <v>11</v>
      </c>
      <c r="C18" t="s">
        <v>10</v>
      </c>
      <c r="E18">
        <f t="shared" si="0"/>
        <v>17</v>
      </c>
      <c r="F18" s="6">
        <v>5</v>
      </c>
      <c r="G18" s="9">
        <v>0.02</v>
      </c>
      <c r="H18" s="7" t="s">
        <v>2</v>
      </c>
      <c r="I18" s="9">
        <v>0.03</v>
      </c>
      <c r="J18" s="4">
        <v>100</v>
      </c>
      <c r="K18" s="4"/>
    </row>
    <row r="19" spans="1:11" x14ac:dyDescent="0.35">
      <c r="A19" t="s">
        <v>19</v>
      </c>
      <c r="B19" s="7" t="s">
        <v>2</v>
      </c>
      <c r="C19" t="str">
        <f>+_xll._Period2($B$18&amp;A19,B19)</f>
        <v>FreqA</v>
      </c>
      <c r="E19">
        <f t="shared" si="0"/>
        <v>18</v>
      </c>
      <c r="F19" s="6">
        <v>10</v>
      </c>
      <c r="G19" s="9">
        <v>0.02</v>
      </c>
      <c r="H19" s="7" t="s">
        <v>2</v>
      </c>
      <c r="I19" s="9">
        <v>0.03</v>
      </c>
      <c r="J19" s="4">
        <v>100</v>
      </c>
      <c r="K19" s="4"/>
    </row>
    <row r="20" spans="1:11" x14ac:dyDescent="0.35">
      <c r="A20" t="s">
        <v>20</v>
      </c>
      <c r="B20" s="7" t="s">
        <v>1</v>
      </c>
      <c r="C20" t="str">
        <f>+_xll._Period2($B$18&amp;A20,B20)</f>
        <v>FreqS</v>
      </c>
      <c r="E20">
        <f t="shared" si="0"/>
        <v>19</v>
      </c>
      <c r="F20" s="6">
        <v>15</v>
      </c>
      <c r="G20" s="9">
        <v>0.02</v>
      </c>
      <c r="H20" s="7" t="s">
        <v>2</v>
      </c>
      <c r="I20" s="9">
        <v>0.03</v>
      </c>
      <c r="J20" s="4">
        <v>100</v>
      </c>
      <c r="K20" s="4"/>
    </row>
    <row r="21" spans="1:11" x14ac:dyDescent="0.35">
      <c r="E21">
        <f t="shared" si="0"/>
        <v>20</v>
      </c>
      <c r="F21" s="6">
        <v>20</v>
      </c>
      <c r="G21" s="9">
        <v>0.02</v>
      </c>
      <c r="H21" s="7" t="s">
        <v>2</v>
      </c>
      <c r="I21" s="9">
        <v>0.03</v>
      </c>
      <c r="J21" s="4">
        <v>100</v>
      </c>
      <c r="K21" s="4"/>
    </row>
    <row r="22" spans="1:11" x14ac:dyDescent="0.35">
      <c r="A22" t="s">
        <v>23</v>
      </c>
      <c r="B22" s="13" t="s">
        <v>17</v>
      </c>
      <c r="C22" t="s">
        <v>10</v>
      </c>
      <c r="E22">
        <f t="shared" si="0"/>
        <v>21</v>
      </c>
      <c r="F22" s="6">
        <v>3</v>
      </c>
      <c r="G22" s="9">
        <v>0.05</v>
      </c>
      <c r="H22" s="7" t="s">
        <v>2</v>
      </c>
      <c r="I22" s="9">
        <v>0.03</v>
      </c>
      <c r="J22" s="4">
        <v>100</v>
      </c>
      <c r="K22" s="4"/>
    </row>
    <row r="23" spans="1:11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0"/>
        <v>22</v>
      </c>
      <c r="F23" s="6">
        <v>5</v>
      </c>
      <c r="G23" s="9">
        <v>0.05</v>
      </c>
      <c r="H23" s="7" t="s">
        <v>2</v>
      </c>
      <c r="I23" s="9">
        <v>0.03</v>
      </c>
      <c r="J23" s="4">
        <v>100</v>
      </c>
      <c r="K23" s="4"/>
    </row>
    <row r="24" spans="1:11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0"/>
        <v>23</v>
      </c>
      <c r="F24" s="6">
        <v>10</v>
      </c>
      <c r="G24" s="9">
        <v>0.05</v>
      </c>
      <c r="H24" s="7" t="s">
        <v>2</v>
      </c>
      <c r="I24" s="9">
        <v>0.03</v>
      </c>
      <c r="J24" s="4">
        <v>100</v>
      </c>
      <c r="K24" s="4"/>
    </row>
    <row r="25" spans="1:11" x14ac:dyDescent="0.35">
      <c r="A25">
        <f t="shared" ref="A25:A26" si="2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0"/>
        <v>24</v>
      </c>
      <c r="F25" s="6">
        <v>15</v>
      </c>
      <c r="G25" s="9">
        <v>0.05</v>
      </c>
      <c r="H25" s="7" t="s">
        <v>2</v>
      </c>
      <c r="I25" s="9">
        <v>0.03</v>
      </c>
      <c r="J25" s="4">
        <v>100</v>
      </c>
      <c r="K25" s="4"/>
    </row>
    <row r="26" spans="1:11" x14ac:dyDescent="0.35">
      <c r="A26">
        <f t="shared" si="2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0"/>
        <v>25</v>
      </c>
      <c r="F26" s="6">
        <v>20</v>
      </c>
      <c r="G26" s="9">
        <v>0.05</v>
      </c>
      <c r="H26" s="7" t="s">
        <v>2</v>
      </c>
      <c r="I26" s="9">
        <v>0.03</v>
      </c>
      <c r="J26" s="4">
        <v>100</v>
      </c>
      <c r="K26" s="4"/>
    </row>
    <row r="27" spans="1:11" x14ac:dyDescent="0.35">
      <c r="E27">
        <f t="shared" si="0"/>
        <v>26</v>
      </c>
      <c r="F27" s="6">
        <v>3</v>
      </c>
      <c r="G27" s="9">
        <v>0.08</v>
      </c>
      <c r="H27" s="7" t="s">
        <v>2</v>
      </c>
      <c r="I27" s="9">
        <v>0.03</v>
      </c>
      <c r="J27" s="4">
        <v>100</v>
      </c>
      <c r="K27" s="4"/>
    </row>
    <row r="28" spans="1:11" x14ac:dyDescent="0.35">
      <c r="A28" t="s">
        <v>23</v>
      </c>
      <c r="B28" s="13" t="s">
        <v>12</v>
      </c>
      <c r="C28" t="s">
        <v>10</v>
      </c>
      <c r="E28">
        <f t="shared" si="0"/>
        <v>27</v>
      </c>
      <c r="F28" s="6">
        <v>5</v>
      </c>
      <c r="G28" s="9">
        <v>0.08</v>
      </c>
      <c r="H28" s="7" t="s">
        <v>2</v>
      </c>
      <c r="I28" s="9">
        <v>0.03</v>
      </c>
      <c r="J28" s="4">
        <v>100</v>
      </c>
      <c r="K28" s="4"/>
    </row>
    <row r="29" spans="1:11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0"/>
        <v>28</v>
      </c>
      <c r="F29" s="6">
        <v>10</v>
      </c>
      <c r="G29" s="9">
        <v>0.08</v>
      </c>
      <c r="H29" s="7" t="s">
        <v>2</v>
      </c>
      <c r="I29" s="9">
        <v>0.03</v>
      </c>
      <c r="J29" s="4">
        <v>100</v>
      </c>
      <c r="K29" s="4"/>
    </row>
    <row r="30" spans="1:11" x14ac:dyDescent="0.35">
      <c r="A30">
        <f>A29+1</f>
        <v>2</v>
      </c>
      <c r="B30" t="str">
        <f t="shared" ref="B30:B32" si="3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0"/>
        <v>29</v>
      </c>
      <c r="F30" s="6">
        <v>15</v>
      </c>
      <c r="G30" s="9">
        <v>0.08</v>
      </c>
      <c r="H30" s="7" t="s">
        <v>2</v>
      </c>
      <c r="I30" s="9">
        <v>0.03</v>
      </c>
      <c r="J30" s="4">
        <v>100</v>
      </c>
      <c r="K30" s="4"/>
    </row>
    <row r="31" spans="1:11" x14ac:dyDescent="0.35">
      <c r="A31">
        <f t="shared" ref="A31:A32" si="4">A30+1</f>
        <v>3</v>
      </c>
      <c r="B31" t="str">
        <f t="shared" si="3"/>
        <v>+Yield3</v>
      </c>
      <c r="C31" t="str">
        <f>+_xll._FlatForward(Table4[[#Headers],[Flat]]&amp;Table4[[#This Row],[Flat]],$B$4,Table4[[#This Row],[Flat]],$B$5)</f>
        <v>FlatYield3</v>
      </c>
      <c r="E31">
        <f t="shared" si="0"/>
        <v>30</v>
      </c>
      <c r="F31" s="6">
        <v>20</v>
      </c>
      <c r="G31" s="9">
        <v>0.08</v>
      </c>
      <c r="H31" s="7" t="s">
        <v>2</v>
      </c>
      <c r="I31" s="9">
        <v>0.03</v>
      </c>
      <c r="J31" s="4">
        <v>100</v>
      </c>
      <c r="K31" s="4"/>
    </row>
    <row r="32" spans="1:11" x14ac:dyDescent="0.35">
      <c r="A32">
        <f t="shared" si="4"/>
        <v>4</v>
      </c>
      <c r="B32" t="str">
        <f t="shared" si="3"/>
        <v>+Yield4</v>
      </c>
      <c r="C32" t="str">
        <f>+_xll._FlatForward(Table4[[#Headers],[Flat]]&amp;Table4[[#This Row],[Flat]],$B$4,Table4[[#This Row],[Flat]],$B$5)</f>
        <v>FlatYield4</v>
      </c>
      <c r="E32">
        <f t="shared" si="0"/>
        <v>31</v>
      </c>
      <c r="F32" s="6">
        <v>3</v>
      </c>
      <c r="G32" s="9">
        <v>0.02</v>
      </c>
      <c r="H32" s="7" t="s">
        <v>1</v>
      </c>
      <c r="I32" s="9">
        <v>0.04</v>
      </c>
      <c r="J32" s="4">
        <v>100</v>
      </c>
      <c r="K32" s="4"/>
    </row>
    <row r="33" spans="2:11" x14ac:dyDescent="0.35">
      <c r="E33">
        <f t="shared" si="0"/>
        <v>32</v>
      </c>
      <c r="F33" s="6">
        <v>5</v>
      </c>
      <c r="G33" s="9">
        <v>0.02</v>
      </c>
      <c r="H33" s="7" t="s">
        <v>1</v>
      </c>
      <c r="I33" s="9">
        <v>0.04</v>
      </c>
      <c r="J33" s="4">
        <v>100</v>
      </c>
      <c r="K33" s="4"/>
    </row>
    <row r="34" spans="2:11" x14ac:dyDescent="0.35">
      <c r="B34" t="s">
        <v>13</v>
      </c>
      <c r="C34" t="s">
        <v>10</v>
      </c>
      <c r="E34">
        <f t="shared" si="0"/>
        <v>33</v>
      </c>
      <c r="F34" s="6">
        <v>10</v>
      </c>
      <c r="G34" s="9">
        <v>0.02</v>
      </c>
      <c r="H34" s="7" t="s">
        <v>1</v>
      </c>
      <c r="I34" s="9">
        <v>0.04</v>
      </c>
      <c r="J34" s="4">
        <v>100</v>
      </c>
      <c r="K34" s="4"/>
    </row>
    <row r="35" spans="2:11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0"/>
        <v>34</v>
      </c>
      <c r="F35" s="6">
        <v>15</v>
      </c>
      <c r="G35" s="9">
        <v>0.02</v>
      </c>
      <c r="H35" s="7" t="s">
        <v>1</v>
      </c>
      <c r="I35" s="9">
        <v>0.04</v>
      </c>
      <c r="J35" s="4">
        <v>100</v>
      </c>
      <c r="K35" s="4"/>
    </row>
    <row r="36" spans="2:11" x14ac:dyDescent="0.35">
      <c r="B36" t="str">
        <f t="shared" ref="B36:B38" si="5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0"/>
        <v>35</v>
      </c>
      <c r="F36" s="6">
        <v>20</v>
      </c>
      <c r="G36" s="9">
        <v>0.02</v>
      </c>
      <c r="H36" s="7" t="s">
        <v>1</v>
      </c>
      <c r="I36" s="9">
        <v>0.04</v>
      </c>
      <c r="J36" s="4">
        <v>100</v>
      </c>
      <c r="K36" s="4"/>
    </row>
    <row r="37" spans="2:11" x14ac:dyDescent="0.35">
      <c r="B37" t="str">
        <f t="shared" si="5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0"/>
        <v>36</v>
      </c>
      <c r="F37" s="6">
        <v>3</v>
      </c>
      <c r="G37" s="9">
        <v>0.05</v>
      </c>
      <c r="H37" s="7" t="s">
        <v>1</v>
      </c>
      <c r="I37" s="9">
        <v>0.04</v>
      </c>
      <c r="J37" s="4">
        <v>100</v>
      </c>
      <c r="K37" s="4"/>
    </row>
    <row r="38" spans="2:11" x14ac:dyDescent="0.35">
      <c r="B38" t="str">
        <f t="shared" si="5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0"/>
        <v>37</v>
      </c>
      <c r="F38" s="6">
        <v>5</v>
      </c>
      <c r="G38" s="9">
        <v>0.05</v>
      </c>
      <c r="H38" s="7" t="s">
        <v>1</v>
      </c>
      <c r="I38" s="9">
        <v>0.04</v>
      </c>
      <c r="J38" s="4">
        <v>100</v>
      </c>
      <c r="K38" s="4"/>
    </row>
    <row r="39" spans="2:11" x14ac:dyDescent="0.35">
      <c r="E39">
        <f t="shared" si="0"/>
        <v>38</v>
      </c>
      <c r="F39" s="6">
        <v>10</v>
      </c>
      <c r="G39" s="9">
        <v>0.05</v>
      </c>
      <c r="H39" s="7" t="s">
        <v>1</v>
      </c>
      <c r="I39" s="9">
        <v>0.04</v>
      </c>
      <c r="J39" s="4">
        <v>100</v>
      </c>
      <c r="K39" s="4"/>
    </row>
    <row r="40" spans="2:11" x14ac:dyDescent="0.35">
      <c r="E40">
        <f t="shared" si="0"/>
        <v>39</v>
      </c>
      <c r="F40" s="6">
        <v>15</v>
      </c>
      <c r="G40" s="9">
        <v>0.05</v>
      </c>
      <c r="H40" s="7" t="s">
        <v>1</v>
      </c>
      <c r="I40" s="9">
        <v>0.04</v>
      </c>
      <c r="J40" s="4">
        <v>100</v>
      </c>
      <c r="K40" s="4"/>
    </row>
    <row r="41" spans="2:11" x14ac:dyDescent="0.35">
      <c r="E41">
        <f t="shared" si="0"/>
        <v>40</v>
      </c>
      <c r="F41" s="6">
        <v>20</v>
      </c>
      <c r="G41" s="9">
        <v>0.05</v>
      </c>
      <c r="H41" s="7" t="s">
        <v>1</v>
      </c>
      <c r="I41" s="9">
        <v>0.04</v>
      </c>
      <c r="J41" s="4">
        <v>100</v>
      </c>
      <c r="K41" s="4"/>
    </row>
    <row r="42" spans="2:11" x14ac:dyDescent="0.35">
      <c r="B42" t="s">
        <v>14</v>
      </c>
      <c r="C42" t="s">
        <v>21</v>
      </c>
      <c r="D42" t="s">
        <v>22</v>
      </c>
      <c r="E42">
        <f t="shared" si="0"/>
        <v>41</v>
      </c>
      <c r="F42" s="6">
        <v>3</v>
      </c>
      <c r="G42" s="9">
        <v>0.08</v>
      </c>
      <c r="H42" s="7" t="s">
        <v>1</v>
      </c>
      <c r="I42" s="9">
        <v>0.04</v>
      </c>
      <c r="J42" s="4">
        <v>100</v>
      </c>
      <c r="K42" s="4"/>
    </row>
    <row r="43" spans="2:11" x14ac:dyDescent="0.35">
      <c r="B43" t="str">
        <f>C12</f>
        <v>Mat1</v>
      </c>
      <c r="C43" t="str">
        <f>+_xll._Schedule($B43&amp;C$42,$B$4,$B43,C$42,$B$3,"Unadjusted","Unadjusted","Backward",FALSE)</f>
        <v>Mat1FreqA</v>
      </c>
      <c r="D43" t="str">
        <f>+_xll._Schedule($B43&amp;D$42,$B$4,$B43,D$42,$B$3,"Unadjusted","Unadjusted","Backward",FALSE)</f>
        <v>Mat1FreqS</v>
      </c>
      <c r="E43">
        <f t="shared" si="0"/>
        <v>42</v>
      </c>
      <c r="F43" s="6">
        <v>5</v>
      </c>
      <c r="G43" s="9">
        <v>0.08</v>
      </c>
      <c r="H43" s="7" t="s">
        <v>1</v>
      </c>
      <c r="I43" s="9">
        <v>0.04</v>
      </c>
      <c r="J43" s="4">
        <v>100</v>
      </c>
      <c r="K43" s="4"/>
    </row>
    <row r="44" spans="2:11" x14ac:dyDescent="0.35">
      <c r="B44" t="str">
        <f t="shared" ref="B44:B47" si="6">C13</f>
        <v>Mat2</v>
      </c>
      <c r="C44" t="str">
        <f>+_xll._Schedule($B44&amp;C$42,$B$4,$B44,C$42,$B$3,"Unadjusted","Unadjusted","Backward",FALSE)</f>
        <v>Mat2FreqA</v>
      </c>
      <c r="D44" t="str">
        <f>+_xll._Schedule($B44&amp;D$42,$B$4,$B44,D$42,$B$3,"Unadjusted","Unadjusted","Backward",FALSE)</f>
        <v>Mat2FreqS</v>
      </c>
      <c r="E44">
        <f t="shared" si="0"/>
        <v>43</v>
      </c>
      <c r="F44" s="6">
        <v>10</v>
      </c>
      <c r="G44" s="9">
        <v>0.08</v>
      </c>
      <c r="H44" s="7" t="s">
        <v>1</v>
      </c>
      <c r="I44" s="9">
        <v>0.04</v>
      </c>
      <c r="J44" s="4">
        <v>100</v>
      </c>
      <c r="K44" s="4"/>
    </row>
    <row r="45" spans="2:11" x14ac:dyDescent="0.35">
      <c r="B45" t="str">
        <f t="shared" si="6"/>
        <v>Mat3</v>
      </c>
      <c r="C45" t="str">
        <f>+_xll._Schedule($B45&amp;C$42,$B$4,$B45,C$42,$B$3,"Unadjusted","Unadjusted","Backward",FALSE)</f>
        <v>Mat3FreqA</v>
      </c>
      <c r="D45" t="str">
        <f>+_xll._Schedule($B45&amp;D$42,$B$4,$B45,D$42,$B$3,"Unadjusted","Unadjusted","Backward",FALSE)</f>
        <v>Mat3FreqS</v>
      </c>
      <c r="E45">
        <f t="shared" si="0"/>
        <v>44</v>
      </c>
      <c r="F45" s="6">
        <v>15</v>
      </c>
      <c r="G45" s="9">
        <v>0.08</v>
      </c>
      <c r="H45" s="7" t="s">
        <v>1</v>
      </c>
      <c r="I45" s="9">
        <v>0.04</v>
      </c>
      <c r="J45" s="4">
        <v>100</v>
      </c>
      <c r="K45" s="4"/>
    </row>
    <row r="46" spans="2:11" x14ac:dyDescent="0.35">
      <c r="B46" t="str">
        <f t="shared" si="6"/>
        <v>Mat4</v>
      </c>
      <c r="C46" t="str">
        <f>+_xll._Schedule($B46&amp;C$42,$B$4,$B46,C$42,$B$3,"Unadjusted","Unadjusted","Backward",FALSE)</f>
        <v>Mat4FreqA</v>
      </c>
      <c r="D46" t="str">
        <f>+_xll._Schedule($B46&amp;D$42,$B$4,$B46,D$42,$B$3,"Unadjusted","Unadjusted","Backward",FALSE)</f>
        <v>Mat4FreqS</v>
      </c>
      <c r="E46">
        <f t="shared" si="0"/>
        <v>45</v>
      </c>
      <c r="F46" s="6">
        <v>20</v>
      </c>
      <c r="G46" s="9">
        <v>0.08</v>
      </c>
      <c r="H46" s="7" t="s">
        <v>1</v>
      </c>
      <c r="I46" s="9">
        <v>0.04</v>
      </c>
      <c r="J46" s="4">
        <v>100</v>
      </c>
      <c r="K46" s="4"/>
    </row>
    <row r="47" spans="2:11" x14ac:dyDescent="0.35">
      <c r="B47" t="str">
        <f t="shared" si="6"/>
        <v>Mat5</v>
      </c>
      <c r="C47" t="str">
        <f>+_xll._Schedule($B47&amp;C$42,$B$4,$B47,C$42,$B$3,"Unadjusted","Unadjusted","Backward",FALSE)</f>
        <v>Mat5FreqA</v>
      </c>
      <c r="D47" t="str">
        <f>+_xll._Schedule($B47&amp;D$42,$B$4,$B47,D$42,$B$3,"Unadjusted","Unadjusted","Backward",FALSE)</f>
        <v>Mat5FreqS</v>
      </c>
      <c r="E47">
        <f t="shared" si="0"/>
        <v>46</v>
      </c>
      <c r="F47" s="6">
        <v>3</v>
      </c>
      <c r="G47" s="9">
        <v>0.02</v>
      </c>
      <c r="H47" s="7" t="s">
        <v>2</v>
      </c>
      <c r="I47" s="9">
        <v>0.04</v>
      </c>
      <c r="J47" s="4">
        <v>100</v>
      </c>
      <c r="K47" s="4"/>
    </row>
    <row r="48" spans="2:11" x14ac:dyDescent="0.35">
      <c r="E48">
        <f t="shared" si="0"/>
        <v>47</v>
      </c>
      <c r="F48" s="6">
        <v>5</v>
      </c>
      <c r="G48" s="9">
        <v>0.02</v>
      </c>
      <c r="H48" s="7" t="s">
        <v>2</v>
      </c>
      <c r="I48" s="9">
        <v>0.04</v>
      </c>
      <c r="J48" s="4">
        <v>100</v>
      </c>
      <c r="K48" s="4"/>
    </row>
    <row r="49" spans="2:11" x14ac:dyDescent="0.35">
      <c r="B49" t="s">
        <v>15</v>
      </c>
      <c r="C49" t="s">
        <v>16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>
        <v>100</v>
      </c>
      <c r="K49" s="4"/>
    </row>
    <row r="50" spans="2:11" x14ac:dyDescent="0.35">
      <c r="B50" s="12">
        <v>0.02</v>
      </c>
      <c r="E50">
        <f t="shared" si="0"/>
        <v>49</v>
      </c>
      <c r="F50" s="6">
        <v>15</v>
      </c>
      <c r="G50" s="9">
        <v>0.02</v>
      </c>
      <c r="H50" s="7" t="s">
        <v>2</v>
      </c>
      <c r="I50" s="9">
        <v>0.04</v>
      </c>
      <c r="J50" s="4">
        <v>100</v>
      </c>
      <c r="K50" s="4"/>
    </row>
    <row r="51" spans="2:11" x14ac:dyDescent="0.35">
      <c r="B51" s="12">
        <v>0.05</v>
      </c>
      <c r="E51">
        <f t="shared" si="0"/>
        <v>50</v>
      </c>
      <c r="F51" s="6">
        <v>20</v>
      </c>
      <c r="G51" s="9">
        <v>0.02</v>
      </c>
      <c r="H51" s="7" t="s">
        <v>2</v>
      </c>
      <c r="I51" s="9">
        <v>0.04</v>
      </c>
      <c r="J51" s="4">
        <v>100</v>
      </c>
      <c r="K51" s="4"/>
    </row>
    <row r="52" spans="2:11" x14ac:dyDescent="0.35">
      <c r="B52" s="12">
        <v>0.08</v>
      </c>
      <c r="E52">
        <f t="shared" si="0"/>
        <v>51</v>
      </c>
      <c r="F52" s="6">
        <v>3</v>
      </c>
      <c r="G52" s="9">
        <v>0.05</v>
      </c>
      <c r="H52" s="7" t="s">
        <v>2</v>
      </c>
      <c r="I52" s="9">
        <v>0.04</v>
      </c>
      <c r="J52" s="4">
        <v>100</v>
      </c>
      <c r="K52" s="4"/>
    </row>
    <row r="53" spans="2:11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>
        <v>100</v>
      </c>
      <c r="K53" s="4"/>
    </row>
    <row r="54" spans="2:11" x14ac:dyDescent="0.35">
      <c r="B54" t="str">
        <f>+_xll._Double_Range("+coupons",B55:B57)</f>
        <v>+coupons</v>
      </c>
      <c r="E54">
        <f t="shared" si="0"/>
        <v>53</v>
      </c>
      <c r="F54" s="6">
        <v>10</v>
      </c>
      <c r="G54" s="9">
        <v>0.05</v>
      </c>
      <c r="H54" s="7" t="s">
        <v>2</v>
      </c>
      <c r="I54" s="9">
        <v>0.04</v>
      </c>
      <c r="J54" s="4">
        <v>100</v>
      </c>
      <c r="K54" s="4"/>
    </row>
    <row r="55" spans="2:11" x14ac:dyDescent="0.35">
      <c r="B55">
        <v>0.02</v>
      </c>
      <c r="E55">
        <f t="shared" si="0"/>
        <v>54</v>
      </c>
      <c r="F55" s="6">
        <v>15</v>
      </c>
      <c r="G55" s="9">
        <v>0.05</v>
      </c>
      <c r="H55" s="7" t="s">
        <v>2</v>
      </c>
      <c r="I55" s="9">
        <v>0.04</v>
      </c>
      <c r="J55" s="4">
        <v>100</v>
      </c>
      <c r="K55" s="4"/>
    </row>
    <row r="56" spans="2:11" x14ac:dyDescent="0.35">
      <c r="B56">
        <v>0.05</v>
      </c>
      <c r="E56">
        <f t="shared" si="0"/>
        <v>55</v>
      </c>
      <c r="F56" s="6">
        <v>20</v>
      </c>
      <c r="G56" s="9">
        <v>0.05</v>
      </c>
      <c r="H56" s="7" t="s">
        <v>2</v>
      </c>
      <c r="I56" s="9">
        <v>0.04</v>
      </c>
      <c r="J56" s="4">
        <v>100</v>
      </c>
      <c r="K56" s="4"/>
    </row>
    <row r="57" spans="2:11" x14ac:dyDescent="0.35">
      <c r="B57">
        <v>0.08</v>
      </c>
      <c r="E57">
        <f t="shared" si="0"/>
        <v>56</v>
      </c>
      <c r="F57" s="6">
        <v>3</v>
      </c>
      <c r="G57" s="9">
        <v>0.08</v>
      </c>
      <c r="H57" s="7" t="s">
        <v>2</v>
      </c>
      <c r="I57" s="9">
        <v>0.04</v>
      </c>
      <c r="J57" s="4">
        <v>100</v>
      </c>
      <c r="K57" s="4"/>
    </row>
    <row r="58" spans="2:11" x14ac:dyDescent="0.35">
      <c r="E58">
        <f t="shared" si="0"/>
        <v>57</v>
      </c>
      <c r="F58" s="6">
        <v>5</v>
      </c>
      <c r="G58" s="9">
        <v>0.08</v>
      </c>
      <c r="H58" s="7" t="s">
        <v>2</v>
      </c>
      <c r="I58" s="9">
        <v>0.04</v>
      </c>
      <c r="J58" s="4">
        <v>100</v>
      </c>
      <c r="K58" s="4"/>
    </row>
    <row r="59" spans="2:11" x14ac:dyDescent="0.35">
      <c r="E59">
        <f t="shared" si="0"/>
        <v>58</v>
      </c>
      <c r="F59" s="6">
        <v>10</v>
      </c>
      <c r="G59" s="9">
        <v>0.08</v>
      </c>
      <c r="H59" s="7" t="s">
        <v>2</v>
      </c>
      <c r="I59" s="9">
        <v>0.04</v>
      </c>
      <c r="J59" s="4">
        <v>100</v>
      </c>
      <c r="K59" s="4"/>
    </row>
    <row r="60" spans="2:11" x14ac:dyDescent="0.35">
      <c r="E60">
        <f t="shared" si="0"/>
        <v>59</v>
      </c>
      <c r="F60" s="6">
        <v>15</v>
      </c>
      <c r="G60" s="9">
        <v>0.08</v>
      </c>
      <c r="H60" s="7" t="s">
        <v>2</v>
      </c>
      <c r="I60" s="9">
        <v>0.04</v>
      </c>
      <c r="J60" s="4">
        <v>100</v>
      </c>
      <c r="K60" s="4"/>
    </row>
    <row r="61" spans="2:11" x14ac:dyDescent="0.35">
      <c r="E61">
        <f t="shared" si="0"/>
        <v>60</v>
      </c>
      <c r="F61" s="6">
        <v>20</v>
      </c>
      <c r="G61" s="9">
        <v>0.08</v>
      </c>
      <c r="H61" s="7" t="s">
        <v>2</v>
      </c>
      <c r="I61" s="9">
        <v>0.04</v>
      </c>
      <c r="J61" s="4">
        <v>100</v>
      </c>
      <c r="K61" s="4"/>
    </row>
    <row r="62" spans="2:11" x14ac:dyDescent="0.35">
      <c r="E62">
        <f t="shared" si="0"/>
        <v>61</v>
      </c>
      <c r="F62" s="6">
        <v>3</v>
      </c>
      <c r="G62" s="9">
        <v>0.02</v>
      </c>
      <c r="H62" s="7" t="s">
        <v>1</v>
      </c>
      <c r="I62" s="9">
        <v>0.05</v>
      </c>
      <c r="J62" s="4">
        <v>100</v>
      </c>
      <c r="K62" s="4"/>
    </row>
    <row r="63" spans="2:11" x14ac:dyDescent="0.35">
      <c r="E63">
        <f t="shared" si="0"/>
        <v>62</v>
      </c>
      <c r="F63" s="6">
        <v>5</v>
      </c>
      <c r="G63" s="9">
        <v>0.02</v>
      </c>
      <c r="H63" s="7" t="s">
        <v>1</v>
      </c>
      <c r="I63" s="9">
        <v>0.05</v>
      </c>
      <c r="J63" s="4">
        <v>100</v>
      </c>
      <c r="K63" s="4"/>
    </row>
    <row r="64" spans="2:11" x14ac:dyDescent="0.35">
      <c r="E64">
        <f t="shared" si="0"/>
        <v>63</v>
      </c>
      <c r="F64" s="6">
        <v>10</v>
      </c>
      <c r="G64" s="9">
        <v>0.02</v>
      </c>
      <c r="H64" s="7" t="s">
        <v>1</v>
      </c>
      <c r="I64" s="9">
        <v>0.05</v>
      </c>
      <c r="J64" s="4">
        <v>100</v>
      </c>
      <c r="K64" s="4"/>
    </row>
    <row r="65" spans="5:11" x14ac:dyDescent="0.35">
      <c r="E65">
        <f t="shared" si="0"/>
        <v>64</v>
      </c>
      <c r="F65" s="6">
        <v>15</v>
      </c>
      <c r="G65" s="9">
        <v>0.02</v>
      </c>
      <c r="H65" s="7" t="s">
        <v>1</v>
      </c>
      <c r="I65" s="9">
        <v>0.05</v>
      </c>
      <c r="J65" s="4">
        <v>100</v>
      </c>
      <c r="K65" s="4"/>
    </row>
    <row r="66" spans="5:11" x14ac:dyDescent="0.35">
      <c r="E66">
        <f t="shared" si="0"/>
        <v>65</v>
      </c>
      <c r="F66" s="6">
        <v>20</v>
      </c>
      <c r="G66" s="9">
        <v>0.02</v>
      </c>
      <c r="H66" s="7" t="s">
        <v>1</v>
      </c>
      <c r="I66" s="9">
        <v>0.05</v>
      </c>
      <c r="J66" s="4">
        <v>100</v>
      </c>
      <c r="K66" s="4"/>
    </row>
    <row r="67" spans="5:11" x14ac:dyDescent="0.35">
      <c r="E67">
        <f t="shared" si="0"/>
        <v>66</v>
      </c>
      <c r="F67" s="6">
        <v>3</v>
      </c>
      <c r="G67" s="9">
        <v>0.05</v>
      </c>
      <c r="H67" s="7" t="s">
        <v>1</v>
      </c>
      <c r="I67" s="9">
        <v>0.05</v>
      </c>
      <c r="J67" s="4">
        <v>100</v>
      </c>
      <c r="K67" s="4"/>
    </row>
    <row r="68" spans="5:11" x14ac:dyDescent="0.35">
      <c r="E68">
        <f t="shared" ref="E68:E121" si="7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>
        <v>100</v>
      </c>
      <c r="K68" s="4"/>
    </row>
    <row r="69" spans="5:11" x14ac:dyDescent="0.35">
      <c r="E69">
        <f t="shared" si="7"/>
        <v>68</v>
      </c>
      <c r="F69" s="6">
        <v>10</v>
      </c>
      <c r="G69" s="9">
        <v>0.05</v>
      </c>
      <c r="H69" s="7" t="s">
        <v>1</v>
      </c>
      <c r="I69" s="9">
        <v>0.05</v>
      </c>
      <c r="J69" s="4">
        <v>100</v>
      </c>
      <c r="K69" s="4"/>
    </row>
    <row r="70" spans="5:11" x14ac:dyDescent="0.35">
      <c r="E70">
        <f t="shared" si="7"/>
        <v>69</v>
      </c>
      <c r="F70" s="6">
        <v>15</v>
      </c>
      <c r="G70" s="9">
        <v>0.05</v>
      </c>
      <c r="H70" s="7" t="s">
        <v>1</v>
      </c>
      <c r="I70" s="9">
        <v>0.05</v>
      </c>
      <c r="J70" s="4">
        <v>100</v>
      </c>
      <c r="K70" s="4"/>
    </row>
    <row r="71" spans="5:11" x14ac:dyDescent="0.35">
      <c r="E71">
        <f t="shared" si="7"/>
        <v>70</v>
      </c>
      <c r="F71" s="6">
        <v>20</v>
      </c>
      <c r="G71" s="9">
        <v>0.05</v>
      </c>
      <c r="H71" s="7" t="s">
        <v>1</v>
      </c>
      <c r="I71" s="9">
        <v>0.05</v>
      </c>
      <c r="J71" s="4">
        <v>100</v>
      </c>
      <c r="K71" s="4"/>
    </row>
    <row r="72" spans="5:11" x14ac:dyDescent="0.35">
      <c r="E72">
        <f t="shared" si="7"/>
        <v>71</v>
      </c>
      <c r="F72" s="6">
        <v>3</v>
      </c>
      <c r="G72" s="9">
        <v>0.08</v>
      </c>
      <c r="H72" s="7" t="s">
        <v>1</v>
      </c>
      <c r="I72" s="9">
        <v>0.05</v>
      </c>
      <c r="J72" s="4">
        <v>100</v>
      </c>
      <c r="K72" s="4"/>
    </row>
    <row r="73" spans="5:11" x14ac:dyDescent="0.35">
      <c r="E73">
        <f t="shared" si="7"/>
        <v>72</v>
      </c>
      <c r="F73" s="6">
        <v>5</v>
      </c>
      <c r="G73" s="9">
        <v>0.08</v>
      </c>
      <c r="H73" s="7" t="s">
        <v>1</v>
      </c>
      <c r="I73" s="9">
        <v>0.05</v>
      </c>
      <c r="J73" s="4">
        <v>100</v>
      </c>
      <c r="K73" s="4"/>
    </row>
    <row r="74" spans="5:11" x14ac:dyDescent="0.35">
      <c r="E74">
        <f t="shared" si="7"/>
        <v>73</v>
      </c>
      <c r="F74" s="6">
        <v>10</v>
      </c>
      <c r="G74" s="9">
        <v>0.08</v>
      </c>
      <c r="H74" s="7" t="s">
        <v>1</v>
      </c>
      <c r="I74" s="9">
        <v>0.05</v>
      </c>
      <c r="J74" s="4">
        <v>100</v>
      </c>
      <c r="K74" s="4"/>
    </row>
    <row r="75" spans="5:11" x14ac:dyDescent="0.35">
      <c r="E75">
        <f t="shared" si="7"/>
        <v>74</v>
      </c>
      <c r="F75" s="6">
        <v>15</v>
      </c>
      <c r="G75" s="9">
        <v>0.08</v>
      </c>
      <c r="H75" s="7" t="s">
        <v>1</v>
      </c>
      <c r="I75" s="9">
        <v>0.05</v>
      </c>
      <c r="J75" s="4">
        <v>100</v>
      </c>
      <c r="K75" s="4"/>
    </row>
    <row r="76" spans="5:11" x14ac:dyDescent="0.35">
      <c r="E76">
        <f t="shared" si="7"/>
        <v>75</v>
      </c>
      <c r="F76" s="6">
        <v>20</v>
      </c>
      <c r="G76" s="9">
        <v>0.08</v>
      </c>
      <c r="H76" s="7" t="s">
        <v>1</v>
      </c>
      <c r="I76" s="9">
        <v>0.05</v>
      </c>
      <c r="J76" s="4">
        <v>100</v>
      </c>
      <c r="K76" s="4"/>
    </row>
    <row r="77" spans="5:11" x14ac:dyDescent="0.35">
      <c r="E77">
        <f t="shared" si="7"/>
        <v>76</v>
      </c>
      <c r="F77" s="6">
        <v>3</v>
      </c>
      <c r="G77" s="9">
        <v>0.02</v>
      </c>
      <c r="H77" s="7" t="s">
        <v>2</v>
      </c>
      <c r="I77" s="9">
        <v>0.05</v>
      </c>
      <c r="J77" s="4">
        <v>100</v>
      </c>
      <c r="K77" s="4"/>
    </row>
    <row r="78" spans="5:11" x14ac:dyDescent="0.35">
      <c r="E78">
        <f t="shared" si="7"/>
        <v>77</v>
      </c>
      <c r="F78" s="6">
        <v>5</v>
      </c>
      <c r="G78" s="9">
        <v>0.02</v>
      </c>
      <c r="H78" s="7" t="s">
        <v>2</v>
      </c>
      <c r="I78" s="9">
        <v>0.05</v>
      </c>
      <c r="J78" s="4">
        <v>100</v>
      </c>
      <c r="K78" s="4"/>
    </row>
    <row r="79" spans="5:11" x14ac:dyDescent="0.35">
      <c r="E79">
        <f t="shared" si="7"/>
        <v>78</v>
      </c>
      <c r="F79" s="6">
        <v>10</v>
      </c>
      <c r="G79" s="9">
        <v>0.02</v>
      </c>
      <c r="H79" s="7" t="s">
        <v>2</v>
      </c>
      <c r="I79" s="9">
        <v>0.05</v>
      </c>
      <c r="J79" s="4">
        <v>100</v>
      </c>
      <c r="K79" s="4"/>
    </row>
    <row r="80" spans="5:11" x14ac:dyDescent="0.35">
      <c r="E80">
        <f t="shared" si="7"/>
        <v>79</v>
      </c>
      <c r="F80" s="6">
        <v>15</v>
      </c>
      <c r="G80" s="9">
        <v>0.02</v>
      </c>
      <c r="H80" s="7" t="s">
        <v>2</v>
      </c>
      <c r="I80" s="9">
        <v>0.05</v>
      </c>
      <c r="J80" s="4">
        <v>100</v>
      </c>
      <c r="K80" s="4"/>
    </row>
    <row r="81" spans="5:11" x14ac:dyDescent="0.35">
      <c r="E81">
        <f t="shared" si="7"/>
        <v>80</v>
      </c>
      <c r="F81" s="6">
        <v>20</v>
      </c>
      <c r="G81" s="9">
        <v>0.02</v>
      </c>
      <c r="H81" s="7" t="s">
        <v>2</v>
      </c>
      <c r="I81" s="9">
        <v>0.05</v>
      </c>
      <c r="J81" s="4">
        <v>100</v>
      </c>
      <c r="K81" s="4"/>
    </row>
    <row r="82" spans="5:11" x14ac:dyDescent="0.35">
      <c r="E82">
        <f t="shared" si="7"/>
        <v>81</v>
      </c>
      <c r="F82" s="6">
        <v>3</v>
      </c>
      <c r="G82" s="9">
        <v>0.05</v>
      </c>
      <c r="H82" s="7" t="s">
        <v>2</v>
      </c>
      <c r="I82" s="9">
        <v>0.05</v>
      </c>
      <c r="J82" s="4">
        <v>100</v>
      </c>
      <c r="K82" s="4"/>
    </row>
    <row r="83" spans="5:11" x14ac:dyDescent="0.35">
      <c r="E83">
        <f t="shared" si="7"/>
        <v>82</v>
      </c>
      <c r="F83" s="6">
        <v>5</v>
      </c>
      <c r="G83" s="9">
        <v>0.05</v>
      </c>
      <c r="H83" s="7" t="s">
        <v>2</v>
      </c>
      <c r="I83" s="9">
        <v>0.05</v>
      </c>
      <c r="J83" s="4">
        <v>100</v>
      </c>
      <c r="K83" s="4"/>
    </row>
    <row r="84" spans="5:11" x14ac:dyDescent="0.35">
      <c r="E84">
        <f t="shared" si="7"/>
        <v>83</v>
      </c>
      <c r="F84" s="6">
        <v>10</v>
      </c>
      <c r="G84" s="9">
        <v>0.05</v>
      </c>
      <c r="H84" s="7" t="s">
        <v>2</v>
      </c>
      <c r="I84" s="9">
        <v>0.05</v>
      </c>
      <c r="J84" s="4">
        <v>100</v>
      </c>
      <c r="K84" s="4"/>
    </row>
    <row r="85" spans="5:11" x14ac:dyDescent="0.35">
      <c r="E85">
        <f t="shared" si="7"/>
        <v>84</v>
      </c>
      <c r="F85" s="6">
        <v>15</v>
      </c>
      <c r="G85" s="9">
        <v>0.05</v>
      </c>
      <c r="H85" s="7" t="s">
        <v>2</v>
      </c>
      <c r="I85" s="9">
        <v>0.05</v>
      </c>
      <c r="J85" s="4">
        <v>100</v>
      </c>
      <c r="K85" s="4"/>
    </row>
    <row r="86" spans="5:11" x14ac:dyDescent="0.35">
      <c r="E86">
        <f t="shared" si="7"/>
        <v>85</v>
      </c>
      <c r="F86" s="6">
        <v>20</v>
      </c>
      <c r="G86" s="9">
        <v>0.05</v>
      </c>
      <c r="H86" s="7" t="s">
        <v>2</v>
      </c>
      <c r="I86" s="9">
        <v>0.05</v>
      </c>
      <c r="J86" s="4">
        <v>100</v>
      </c>
      <c r="K86" s="4"/>
    </row>
    <row r="87" spans="5:11" x14ac:dyDescent="0.35">
      <c r="E87">
        <f t="shared" si="7"/>
        <v>86</v>
      </c>
      <c r="F87" s="6">
        <v>3</v>
      </c>
      <c r="G87" s="9">
        <v>0.08</v>
      </c>
      <c r="H87" s="7" t="s">
        <v>2</v>
      </c>
      <c r="I87" s="9">
        <v>0.05</v>
      </c>
      <c r="J87" s="4">
        <v>100</v>
      </c>
      <c r="K87" s="4"/>
    </row>
    <row r="88" spans="5:11" x14ac:dyDescent="0.35">
      <c r="E88">
        <f t="shared" si="7"/>
        <v>87</v>
      </c>
      <c r="F88" s="6">
        <v>5</v>
      </c>
      <c r="G88" s="9">
        <v>0.08</v>
      </c>
      <c r="H88" s="7" t="s">
        <v>2</v>
      </c>
      <c r="I88" s="9">
        <v>0.05</v>
      </c>
      <c r="J88" s="4">
        <v>100</v>
      </c>
      <c r="K88" s="4"/>
    </row>
    <row r="89" spans="5:11" x14ac:dyDescent="0.35">
      <c r="E89">
        <f t="shared" si="7"/>
        <v>88</v>
      </c>
      <c r="F89" s="6">
        <v>10</v>
      </c>
      <c r="G89" s="9">
        <v>0.08</v>
      </c>
      <c r="H89" s="7" t="s">
        <v>2</v>
      </c>
      <c r="I89" s="9">
        <v>0.05</v>
      </c>
      <c r="J89" s="4">
        <v>100</v>
      </c>
      <c r="K89" s="4"/>
    </row>
    <row r="90" spans="5:11" x14ac:dyDescent="0.35">
      <c r="E90">
        <f t="shared" si="7"/>
        <v>89</v>
      </c>
      <c r="F90" s="6">
        <v>15</v>
      </c>
      <c r="G90" s="9">
        <v>0.08</v>
      </c>
      <c r="H90" s="7" t="s">
        <v>2</v>
      </c>
      <c r="I90" s="9">
        <v>0.05</v>
      </c>
      <c r="J90" s="4">
        <v>100</v>
      </c>
      <c r="K90" s="4"/>
    </row>
    <row r="91" spans="5:11" x14ac:dyDescent="0.35">
      <c r="E91">
        <f t="shared" si="7"/>
        <v>90</v>
      </c>
      <c r="F91" s="6">
        <v>20</v>
      </c>
      <c r="G91" s="9">
        <v>0.08</v>
      </c>
      <c r="H91" s="7" t="s">
        <v>2</v>
      </c>
      <c r="I91" s="9">
        <v>0.05</v>
      </c>
      <c r="J91" s="4">
        <v>100</v>
      </c>
      <c r="K91" s="4"/>
    </row>
    <row r="92" spans="5:11" x14ac:dyDescent="0.35">
      <c r="E92">
        <f t="shared" si="7"/>
        <v>91</v>
      </c>
      <c r="F92" s="6">
        <v>3</v>
      </c>
      <c r="G92" s="9">
        <v>0.02</v>
      </c>
      <c r="H92" s="7" t="s">
        <v>1</v>
      </c>
      <c r="I92" s="9">
        <v>0.06</v>
      </c>
      <c r="J92" s="4">
        <v>100</v>
      </c>
      <c r="K92" s="4"/>
    </row>
    <row r="93" spans="5:11" x14ac:dyDescent="0.35">
      <c r="E93">
        <f t="shared" si="7"/>
        <v>92</v>
      </c>
      <c r="F93" s="6">
        <v>5</v>
      </c>
      <c r="G93" s="9">
        <v>0.02</v>
      </c>
      <c r="H93" s="7" t="s">
        <v>1</v>
      </c>
      <c r="I93" s="9">
        <v>0.06</v>
      </c>
      <c r="J93" s="4">
        <v>100</v>
      </c>
      <c r="K93" s="4"/>
    </row>
    <row r="94" spans="5:11" x14ac:dyDescent="0.35">
      <c r="E94">
        <f t="shared" si="7"/>
        <v>93</v>
      </c>
      <c r="F94" s="6">
        <v>10</v>
      </c>
      <c r="G94" s="9">
        <v>0.02</v>
      </c>
      <c r="H94" s="7" t="s">
        <v>1</v>
      </c>
      <c r="I94" s="9">
        <v>0.06</v>
      </c>
      <c r="J94" s="4">
        <v>100</v>
      </c>
      <c r="K94" s="4"/>
    </row>
    <row r="95" spans="5:11" x14ac:dyDescent="0.35">
      <c r="E95">
        <f t="shared" si="7"/>
        <v>94</v>
      </c>
      <c r="F95" s="6">
        <v>15</v>
      </c>
      <c r="G95" s="9">
        <v>0.02</v>
      </c>
      <c r="H95" s="7" t="s">
        <v>1</v>
      </c>
      <c r="I95" s="9">
        <v>0.06</v>
      </c>
      <c r="J95" s="4">
        <v>100</v>
      </c>
      <c r="K95" s="4"/>
    </row>
    <row r="96" spans="5:11" x14ac:dyDescent="0.35">
      <c r="E96">
        <f t="shared" si="7"/>
        <v>95</v>
      </c>
      <c r="F96" s="6">
        <v>20</v>
      </c>
      <c r="G96" s="9">
        <v>0.02</v>
      </c>
      <c r="H96" s="7" t="s">
        <v>1</v>
      </c>
      <c r="I96" s="9">
        <v>0.06</v>
      </c>
      <c r="J96" s="4">
        <v>100</v>
      </c>
      <c r="K96" s="4"/>
    </row>
    <row r="97" spans="5:11" x14ac:dyDescent="0.35">
      <c r="E97">
        <f t="shared" si="7"/>
        <v>96</v>
      </c>
      <c r="F97" s="6">
        <v>3</v>
      </c>
      <c r="G97" s="9">
        <v>0.05</v>
      </c>
      <c r="H97" s="7" t="s">
        <v>1</v>
      </c>
      <c r="I97" s="9">
        <v>0.06</v>
      </c>
      <c r="J97" s="4">
        <v>100</v>
      </c>
      <c r="K97" s="4"/>
    </row>
    <row r="98" spans="5:11" x14ac:dyDescent="0.35">
      <c r="E98">
        <f t="shared" si="7"/>
        <v>97</v>
      </c>
      <c r="F98" s="6">
        <v>5</v>
      </c>
      <c r="G98" s="9">
        <v>0.05</v>
      </c>
      <c r="H98" s="7" t="s">
        <v>1</v>
      </c>
      <c r="I98" s="9">
        <v>0.06</v>
      </c>
      <c r="J98" s="4">
        <v>100</v>
      </c>
      <c r="K98" s="4"/>
    </row>
    <row r="99" spans="5:11" x14ac:dyDescent="0.35">
      <c r="E99">
        <f t="shared" si="7"/>
        <v>98</v>
      </c>
      <c r="F99" s="6">
        <v>10</v>
      </c>
      <c r="G99" s="9">
        <v>0.05</v>
      </c>
      <c r="H99" s="7" t="s">
        <v>1</v>
      </c>
      <c r="I99" s="9">
        <v>0.06</v>
      </c>
      <c r="J99" s="4">
        <v>100</v>
      </c>
      <c r="K99" s="4"/>
    </row>
    <row r="100" spans="5:11" x14ac:dyDescent="0.35">
      <c r="E100">
        <f t="shared" si="7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>
        <v>100</v>
      </c>
      <c r="K100" s="4"/>
    </row>
    <row r="101" spans="5:11" x14ac:dyDescent="0.35">
      <c r="E101">
        <f t="shared" si="7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>
        <v>100</v>
      </c>
      <c r="K101" s="4"/>
    </row>
    <row r="102" spans="5:11" x14ac:dyDescent="0.35">
      <c r="E102">
        <f t="shared" si="7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>
        <v>100</v>
      </c>
      <c r="K102" s="4"/>
    </row>
    <row r="103" spans="5:11" x14ac:dyDescent="0.35">
      <c r="E103">
        <f t="shared" si="7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>
        <v>100</v>
      </c>
      <c r="K103" s="4"/>
    </row>
    <row r="104" spans="5:11" x14ac:dyDescent="0.35">
      <c r="E104">
        <f t="shared" si="7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>
        <v>100</v>
      </c>
      <c r="K104" s="4"/>
    </row>
    <row r="105" spans="5:11" x14ac:dyDescent="0.35">
      <c r="E105">
        <f t="shared" si="7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>
        <v>100</v>
      </c>
      <c r="K105" s="4"/>
    </row>
    <row r="106" spans="5:11" x14ac:dyDescent="0.35">
      <c r="E106">
        <f t="shared" si="7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>
        <v>100</v>
      </c>
      <c r="K106" s="4"/>
    </row>
    <row r="107" spans="5:11" x14ac:dyDescent="0.35">
      <c r="E107">
        <f t="shared" si="7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>
        <v>100</v>
      </c>
      <c r="K107" s="4"/>
    </row>
    <row r="108" spans="5:11" x14ac:dyDescent="0.35">
      <c r="E108">
        <f t="shared" si="7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>
        <v>100</v>
      </c>
      <c r="K108" s="4"/>
    </row>
    <row r="109" spans="5:11" x14ac:dyDescent="0.35">
      <c r="E109">
        <f t="shared" si="7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>
        <v>100</v>
      </c>
      <c r="K109" s="4"/>
    </row>
    <row r="110" spans="5:11" x14ac:dyDescent="0.35">
      <c r="E110">
        <f t="shared" si="7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>
        <v>100</v>
      </c>
      <c r="K110" s="4"/>
    </row>
    <row r="111" spans="5:11" x14ac:dyDescent="0.35">
      <c r="E111">
        <f t="shared" si="7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>
        <v>100</v>
      </c>
      <c r="K111" s="4"/>
    </row>
    <row r="112" spans="5:11" x14ac:dyDescent="0.35">
      <c r="E112">
        <f t="shared" si="7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>
        <v>100</v>
      </c>
      <c r="K112" s="4"/>
    </row>
    <row r="113" spans="5:20" x14ac:dyDescent="0.35">
      <c r="E113">
        <f t="shared" si="7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>
        <v>100</v>
      </c>
      <c r="K113" s="4"/>
    </row>
    <row r="114" spans="5:20" x14ac:dyDescent="0.35">
      <c r="E114">
        <f t="shared" si="7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>
        <v>100</v>
      </c>
      <c r="K114" s="4"/>
    </row>
    <row r="115" spans="5:20" x14ac:dyDescent="0.35">
      <c r="E115">
        <f t="shared" si="7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>
        <v>100</v>
      </c>
      <c r="K115" s="4"/>
    </row>
    <row r="116" spans="5:20" x14ac:dyDescent="0.35">
      <c r="E116">
        <f t="shared" si="7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>
        <v>100</v>
      </c>
      <c r="K116" s="4"/>
    </row>
    <row r="117" spans="5:20" x14ac:dyDescent="0.35">
      <c r="E117">
        <f t="shared" si="7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>
        <v>100</v>
      </c>
      <c r="K117" s="4"/>
    </row>
    <row r="118" spans="5:20" x14ac:dyDescent="0.35">
      <c r="E118">
        <f t="shared" si="7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>
        <v>100</v>
      </c>
      <c r="K118" s="4"/>
    </row>
    <row r="119" spans="5:20" x14ac:dyDescent="0.35">
      <c r="E119">
        <f t="shared" si="7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>
        <v>100</v>
      </c>
      <c r="K119" s="4"/>
    </row>
    <row r="120" spans="5:20" x14ac:dyDescent="0.35">
      <c r="E120">
        <f t="shared" si="7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>
        <v>100</v>
      </c>
      <c r="K120" s="4"/>
    </row>
    <row r="121" spans="5:20" x14ac:dyDescent="0.35">
      <c r="E121">
        <f t="shared" si="7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>
        <v>100</v>
      </c>
      <c r="K121" s="4"/>
    </row>
    <row r="122" spans="5:20" x14ac:dyDescent="0.35">
      <c r="F122" s="2"/>
      <c r="G122" s="10"/>
      <c r="H122" s="3"/>
      <c r="I122" s="10"/>
      <c r="T122">
        <f>SUM(T2:T121)</f>
        <v>109.77267549438112</v>
      </c>
    </row>
    <row r="123" spans="5:20" x14ac:dyDescent="0.35">
      <c r="F123" s="2"/>
      <c r="G123" s="10"/>
      <c r="H123" s="3"/>
      <c r="I123" s="10"/>
    </row>
    <row r="124" spans="5:20" x14ac:dyDescent="0.35">
      <c r="F124" s="2"/>
      <c r="G124" s="10"/>
      <c r="H124" s="3"/>
      <c r="I124" s="10"/>
    </row>
    <row r="125" spans="5:20" x14ac:dyDescent="0.35">
      <c r="F125" s="2"/>
      <c r="G125" s="10"/>
      <c r="H125" s="3"/>
      <c r="I125" s="10"/>
    </row>
    <row r="126" spans="5:20" x14ac:dyDescent="0.35">
      <c r="F126" s="2"/>
      <c r="G126" s="10"/>
      <c r="H126" s="3"/>
      <c r="I126" s="10"/>
    </row>
    <row r="127" spans="5:20" x14ac:dyDescent="0.35">
      <c r="F127" s="2"/>
      <c r="G127" s="10"/>
      <c r="H127" s="3"/>
      <c r="I127" s="10"/>
    </row>
    <row r="128" spans="5:20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461A-AE10-43A5-B91E-1D8591392319}">
  <dimension ref="A1:AJ53"/>
  <sheetViews>
    <sheetView workbookViewId="0">
      <selection sqref="A1:XFD1048576"/>
    </sheetView>
  </sheetViews>
  <sheetFormatPr defaultColWidth="8.453125" defaultRowHeight="14.5" x14ac:dyDescent="0.35"/>
  <cols>
    <col min="1" max="1" width="87.08984375" bestFit="1" customWidth="1"/>
    <col min="2" max="9" width="61.54296875" bestFit="1" customWidth="1"/>
    <col min="10" max="10" width="61.08984375" bestFit="1" customWidth="1"/>
    <col min="11" max="11" width="61.54296875" bestFit="1" customWidth="1"/>
    <col min="12" max="13" width="61.08984375" bestFit="1" customWidth="1"/>
    <col min="14" max="14" width="59.54296875" bestFit="1" customWidth="1"/>
    <col min="15" max="15" width="59.81640625" bestFit="1" customWidth="1"/>
    <col min="16" max="16" width="61.54296875" bestFit="1" customWidth="1"/>
    <col min="17" max="17" width="59.81640625" bestFit="1" customWidth="1"/>
    <col min="18" max="18" width="54.26953125" bestFit="1" customWidth="1"/>
    <col min="19" max="19" width="57.90625" bestFit="1" customWidth="1"/>
    <col min="20" max="20" width="58.54296875" bestFit="1" customWidth="1"/>
    <col min="21" max="21" width="60.54296875" bestFit="1" customWidth="1"/>
    <col min="22" max="22" width="59.81640625" bestFit="1" customWidth="1"/>
    <col min="23" max="23" width="59.54296875" bestFit="1" customWidth="1"/>
    <col min="24" max="24" width="55.81640625" bestFit="1" customWidth="1"/>
    <col min="25" max="25" width="58.54296875" bestFit="1" customWidth="1"/>
    <col min="26" max="26" width="61.54296875" bestFit="1" customWidth="1"/>
    <col min="27" max="27" width="53.08984375" bestFit="1" customWidth="1"/>
    <col min="28" max="28" width="54.26953125" bestFit="1" customWidth="1"/>
    <col min="29" max="29" width="57.90625" bestFit="1" customWidth="1"/>
    <col min="30" max="30" width="58.54296875" bestFit="1" customWidth="1"/>
    <col min="31" max="31" width="61.54296875" bestFit="1" customWidth="1"/>
    <col min="32" max="32" width="51.08984375" bestFit="1" customWidth="1"/>
    <col min="33" max="33" width="53.08984375" bestFit="1" customWidth="1"/>
    <col min="34" max="35" width="54.26953125" bestFit="1" customWidth="1"/>
    <col min="36" max="36" width="57.90625" bestFit="1" customWidth="1"/>
  </cols>
  <sheetData>
    <row r="1" spans="1:36" x14ac:dyDescent="0.35">
      <c r="A1" t="str">
        <f t="array" ref="A1:AJ53">+_xll._dependencies()</f>
        <v>Mat3/Cephei.Cell.Generic.CellFast`1[QLNet.Date]/55683007</v>
      </c>
      <c r="B1" t="str">
        <v>Mat3FreqS/Cephei.Cell.Generic.CellFast`1[QLNet.Schedule]/44115416</v>
      </c>
      <c r="C1" t="str">
        <v>Mat3FreqA/Cephei.Cell.Generic.CellFast`1[QLNet.Schedule]/64554036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5">
      <c r="A2" t="str">
        <v>EngineFlatYield1/Cephei.QL.DiscountingBondEngineModel/34678979</v>
      </c>
      <c r="B2" t="str">
        <v>-Bond2/Cephei.Cell.Generic.CellFast`1[QLNet.FixedRateBond]/55134641</v>
      </c>
      <c r="C2" t="str">
        <v>-Bond2/Cephei.Cell.Generic.CellFast`1[QLNet.FixedRateBond]/50605833</v>
      </c>
      <c r="D2" t="str">
        <v>-Bond1/Cephei.Cell.Generic.CellFast`1[QLNet.FixedRateBond]/53760061</v>
      </c>
      <c r="E2" t="str">
        <v>-Bond1/Cephei.Cell.Generic.CellFast`1[QLNet.FixedRateBond]/16023056</v>
      </c>
      <c r="F2" t="str">
        <v>-Bond2/Cephei.Cell.Generic.CellFast`1[QLNet.FixedRateBond]/24914721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tr">
        <v>-Bond2/Cephei.QL.FixedRateBondModel/23038295</v>
      </c>
      <c r="B3" t="str">
        <v>NPV/Cephei.Cell.Generic.CellFast`1[System.Double]/17324607</v>
      </c>
      <c r="C3" t="str">
        <v>CASH/Cephei.Cell.Generic.CellFast`1[System.Double]/9381496</v>
      </c>
      <c r="D3" t="str">
        <v>DirtyPrice/Cephei.Cell.Generic.CellFast`1[System.Double]/30868550</v>
      </c>
      <c r="E3" t="str">
        <v>clean2/Cephei.Cell.Generic.CellFast`1[System.Double]/3429838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tr">
        <v>Mat4FreqS/Cephei.QL.ScheduleModel/6480969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tr">
        <v>Mat1FreqS/Cephei.QL.ScheduleModel/64109423</v>
      </c>
      <c r="B5" t="str">
        <v>-Bond1/Cephei.Cell.Generic.CellFast`1[QLNet.FixedRateBond]/53760061</v>
      </c>
      <c r="C5" t="str">
        <v>-Bond1/Cephei.Cell.Generic.CellFast`1[QLNet.FixedRateBond]/17497334</v>
      </c>
      <c r="D5" t="str">
        <v>-Bond1/Cephei.Cell.Generic.CellFast`1[QLNet.FixedRateBond]/16023056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tr">
        <v>clean1/Cephei.Cell.Generic.CellFast`1[System.Double]/58328727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tr">
        <v>+Yield3/Cephei.QL.SimpleQuoteModel1/11404313</v>
      </c>
      <c r="B7" t="str">
        <v>FlatYield3/Cephei.Cell.Generic.CellFast`1[QLNet.FlatForward]/55196503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tr">
        <v>+Yield2/Cephei.QL.SimpleQuoteModel1/5773521</v>
      </c>
      <c r="B8" t="str">
        <v>FlatYield2/Cephei.Cell.Generic.CellFast`1[QLNet.FlatForward]/27006480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tr">
        <v>Mat4FreqA/Cephei.QL.ScheduleModel/41731733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tr">
        <v>+Yield1/Cephei.QL.SimpleQuoteModel1/50492551</v>
      </c>
      <c r="B10" t="str">
        <v>FlatYield1/Cephei.Cell.Generic.CellFast`1[QLNet.FlatForward]/40041277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tr">
        <v>Mat1FreqA/Cephei.QL.ScheduleModel/24827179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t="str">
        <v>+Yield4/Cephei.QL.SimpleQuoteModel1/42715336</v>
      </c>
      <c r="B12" t="str">
        <v>FlatYield4/Cephei.Cell.Generic.CellFast`1[QLNet.FlatForward]/22118023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t="str">
        <v>EngineFlatYield2/Cephei.QL.DiscountingBondEngineModel/6451435</v>
      </c>
      <c r="B13" t="str">
        <v>-Bond2/Cephei.Cell.Generic.CellFast`1[QLNet.FixedRateBond]/34122202</v>
      </c>
      <c r="C13" t="str">
        <v>-Bond2/Cephei.Cell.Generic.CellFast`1[QLNet.FixedRateBond]/5376733</v>
      </c>
      <c r="D13" t="str">
        <v>-Bond1/Cephei.Cell.Generic.CellFast`1[QLNet.FixedRateBond]/17497334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t="str">
        <v>Mat4/Cephei.Cell.Generic.CellFast`1[QLNet.Date]/43205102</v>
      </c>
      <c r="B14" t="str">
        <v>Mat4FreqA/Cephei.Cell.Generic.CellFast`1[QLNet.Schedule]/46729429</v>
      </c>
      <c r="C14" t="str">
        <v>Mat4FreqS/Cephei.Cell.Generic.CellFast`1[QLNet.Schedule]/64844482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t="str">
        <v>Mat1/Cephei.Cell.Generic.CellFast`1[QLNet.Date]/37489757</v>
      </c>
      <c r="B15" t="str">
        <v>Mat1FreqS/Cephei.Cell.Generic.CellFast`1[QLNet.Schedule]/26987408</v>
      </c>
      <c r="C15" t="str">
        <v>Mat1FreqA/Cephei.Cell.Generic.CellFast`1[QLNet.Schedule]/17911681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t="str">
        <v>+coupons/Cephei.Cell.Generic.CellFast`1[System.Collections.Generic.List`1[System.Double]]/16868352</v>
      </c>
      <c r="B16" t="str">
        <v>-Bond2/Cephei.Cell.Generic.CellFast`1[QLNet.FixedRateBond]/34122202</v>
      </c>
      <c r="C16" t="str">
        <v>-Bond2/Cephei.Cell.Generic.CellFast`1[QLNet.FixedRateBond]/55134641</v>
      </c>
      <c r="D16" t="str">
        <v>-Bond2/Cephei.Cell.Generic.CellFast`1[QLNet.FixedRateBond]/50605833</v>
      </c>
      <c r="E16" t="str">
        <v>-Bond2/Cephei.Cell.Generic.CellFast`1[QLNet.FixedRateBond]/5376733</v>
      </c>
      <c r="F16" t="str">
        <v>-Bond1/Cephei.Cell.Generic.CellFast`1[QLNet.FixedRateBond]/53760061</v>
      </c>
      <c r="G16" t="str">
        <v>-Bond1/Cephei.Cell.Generic.CellFast`1[QLNet.FixedRateBond]/17497334</v>
      </c>
      <c r="H16" t="str">
        <v>-Bond1/Cephei.Cell.Generic.CellFast`1[QLNet.FixedRateBond]/16023056</v>
      </c>
      <c r="I16" t="str">
        <v>-Bond2/Cephei.Cell.Generic.CellFast`1[QLNet.FixedRateBond]/24914721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t="str">
        <v>-Bond1/Cephei.QL.FixedRateBondModel/16754362</v>
      </c>
      <c r="B17" t="str">
        <v>NPV/Cephei.Cell.Generic.CellFast`1[System.Double]/10923418</v>
      </c>
      <c r="C17" t="str">
        <v>CASH/Cephei.Cell.Generic.CellFast`1[System.Double]/38496415</v>
      </c>
      <c r="D17" t="str">
        <v>DirtyPrice/Cephei.Cell.Generic.CellFast`1[System.Double]/41560081</v>
      </c>
      <c r="E17" t="str">
        <v>clean1/Cephei.Cell.Generic.CellFast`1[System.Double]/58328727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t="str">
        <v>settlement/Cephei.Cell.Generic.CellFast`1[System.Int32]/66166301</v>
      </c>
      <c r="B18" t="str">
        <v>-Bond2/Cephei.Cell.Generic.CellFast`1[QLNet.FixedRateBond]/34122202</v>
      </c>
      <c r="C18" t="str">
        <v>-Bond2/Cephei.Cell.Generic.CellFast`1[QLNet.FixedRateBond]/55134641</v>
      </c>
      <c r="D18" t="str">
        <v>-Bond2/Cephei.Cell.Generic.CellFast`1[QLNet.FixedRateBond]/50605833</v>
      </c>
      <c r="E18" t="str">
        <v>-Bond2/Cephei.Cell.Generic.CellFast`1[QLNet.FixedRateBond]/5376733</v>
      </c>
      <c r="F18" t="str">
        <v>-Bond1/Cephei.Cell.Generic.CellFast`1[QLNet.FixedRateBond]/53760061</v>
      </c>
      <c r="G18" t="str">
        <v>-Bond1/Cephei.Cell.Generic.CellFast`1[QLNet.FixedRateBond]/17497334</v>
      </c>
      <c r="H18" t="str">
        <v>-Bond1/Cephei.Cell.Generic.CellFast`1[QLNet.FixedRateBond]/16023056</v>
      </c>
      <c r="I18" t="str">
        <v>-Bond2/Cephei.Cell.Generic.CellFast`1[QLNet.FixedRateBond]/24914721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t="str">
        <v>clean2/Cephei.Cell.Generic.CellFast`1[System.Double]/3429838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t="str">
        <v>FlatYield4/Cephei.QL.FlatForwardModel/31201899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tr">
        <v>EngineFlatYield3/Cephei.QL.DiscountingBondEngineModel/12381635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t="str">
        <v>EngineFlatYield4/Cephei.QL.DiscountingBondEngineModel/44325851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t="str">
        <v>Mat2FreqS/Cephei.QL.ScheduleModel/39774547</v>
      </c>
      <c r="B23" t="str">
        <v>-Bond2/Cephei.Cell.Generic.CellFast`1[QLNet.FixedRateBond]/34122202</v>
      </c>
      <c r="C23" t="str">
        <v>-Bond2/Cephei.Cell.Generic.CellFast`1[QLNet.FixedRateBond]/55134641</v>
      </c>
      <c r="D23" t="str">
        <v>-Bond2/Cephei.Cell.Generic.CellFast`1[QLNet.FixedRateBond]/50605833</v>
      </c>
      <c r="E23" t="str">
        <v>-Bond2/Cephei.Cell.Generic.CellFast`1[QLNet.FixedRateBond]/5376733</v>
      </c>
      <c r="F23" t="str">
        <v>-Bond2/Cephei.Cell.Generic.CellFast`1[QLNet.FixedRateBond]/24914721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t="str">
        <v>Mat2/Cephei.Cell.Generic.CellFast`1[QLNet.Date]/20706689</v>
      </c>
      <c r="B24" t="str">
        <v>Mat2FreqA/Cephei.Cell.Generic.CellFast`1[QLNet.Schedule]/33624151</v>
      </c>
      <c r="C24" t="str">
        <v>Mat2FreqS/Cephei.Cell.Generic.CellFast`1[QLNet.Schedule]/63388340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t="str">
        <v>Mat5/Cephei.Cell.Generic.CellFast`1[QLNet.Date]/35567111</v>
      </c>
      <c r="B25" t="str">
        <v>Mat5FreqA/Cephei.Cell.Generic.CellFast`1[QLNet.Schedule]/39201736</v>
      </c>
      <c r="C25" t="str">
        <v>Mat5FreqS/Cephei.Cell.Generic.CellFast`1[QLNet.Schedule]/34181910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tr">
        <v>priceday/Cephei.Cell.Generic.CellFast`1[QLNet.Date]/25474675</v>
      </c>
      <c r="B26" t="str">
        <v>NPV/Cephei.Cell.Generic.CellFast`1[System.Double]/60332585</v>
      </c>
      <c r="C26" t="str">
        <v>CASH/Cephei.Cell.Generic.CellFast`1[System.Double]/51442863</v>
      </c>
      <c r="D26" t="str">
        <v>DirtyPrice/Cephei.Cell.Generic.CellFast`1[System.Double]/13172414</v>
      </c>
      <c r="E26" t="str">
        <v>CleanPrice/Cephei.Cell.Generic.CellFast`1[System.Double]/61115925</v>
      </c>
      <c r="F26" t="str">
        <v>-Bond2/Cephei.Cell.Generic.CellFast`1[QLNet.FixedRateBond]/34122202</v>
      </c>
      <c r="G26" t="str">
        <v>NPV/Cephei.Cell.Generic.CellFast`1[System.Double]/17324607</v>
      </c>
      <c r="H26" t="str">
        <v>CASH/Cephei.Cell.Generic.CellFast`1[System.Double]/9381496</v>
      </c>
      <c r="I26" t="str">
        <v>DirtyPrice/Cephei.Cell.Generic.CellFast`1[System.Double]/30868550</v>
      </c>
      <c r="J26" t="str">
        <v>clean2/Cephei.Cell.Generic.CellFast`1[System.Double]/3429838</v>
      </c>
      <c r="K26" t="str">
        <v>-Bond2/Cephei.Cell.Generic.CellFast`1[QLNet.FixedRateBond]/55134641</v>
      </c>
      <c r="L26" t="str">
        <v>NPV/Cephei.Cell.Generic.CellFast`1[System.Double]/7658356</v>
      </c>
      <c r="M26" t="str">
        <v>CASH/Cephei.Cell.Generic.CellFast`1[System.Double]/53046711</v>
      </c>
      <c r="N26" t="str">
        <v>DirtyPrice/Cephei.Cell.Generic.CellFast`1[System.Double]/5894079</v>
      </c>
      <c r="O26" t="str">
        <v>CleanPrice/Cephei.Cell.Generic.CellFast`1[System.Double]/654897</v>
      </c>
      <c r="P26" t="str">
        <v>-Bond2/Cephei.Cell.Generic.CellFast`1[QLNet.FixedRateBond]/50605833</v>
      </c>
      <c r="Q26" t="str">
        <v>NPV/Cephei.Cell.Generic.CellFast`1[System.Double]/72766</v>
      </c>
      <c r="R26" t="str">
        <v>CASH/Cephei.Cell.Generic.CellFast`1[System.Double]/52203868</v>
      </c>
      <c r="S26" t="str">
        <v>DirtyPrice/Cephei.Cell.Generic.CellFast`1[System.Double]/13256970</v>
      </c>
      <c r="T26" t="str">
        <v>CleanPrice/Cephei.Cell.Generic.CellFast`1[System.Double]/46212239</v>
      </c>
      <c r="U26" t="str">
        <v>-Bond2/Cephei.Cell.Generic.CellFast`1[QLNet.FixedRateBond]/5376733</v>
      </c>
      <c r="V26" t="str">
        <v>NPV/Cephei.Cell.Generic.CellFast`1[System.Double]/27504314</v>
      </c>
      <c r="W26" t="str">
        <v>CASH/Cephei.Cell.Generic.CellFast`1[System.Double]/3056034</v>
      </c>
      <c r="X26" t="str">
        <v>DirtyPrice/Cephei.Cell.Generic.CellFast`1[System.Double]/339559</v>
      </c>
      <c r="Y26" t="str">
        <v>CleanPrice/Cephei.Cell.Generic.CellFast`1[System.Double]/37320431</v>
      </c>
      <c r="Z26" t="str">
        <v>-Bond1/Cephei.Cell.Generic.CellFast`1[QLNet.FixedRateBond]/53760061</v>
      </c>
      <c r="AA26" t="str">
        <v>NPV/Cephei.Cell.Generic.CellFast`1[System.Double]/41429416</v>
      </c>
      <c r="AB26" t="str">
        <v>CASH/Cephei.Cell.Generic.CellFast`1[System.Double]/56799051</v>
      </c>
      <c r="AC26" t="str">
        <v>DirtyPrice/Cephei.Cell.Generic.CellFast`1[System.Double]/21224086</v>
      </c>
      <c r="AD26" t="str">
        <v>CleanPrice/Cephei.Cell.Generic.CellFast`1[System.Double]/17271312</v>
      </c>
      <c r="AE26" t="str">
        <v>-Bond1/Cephei.Cell.Generic.CellFast`1[QLNet.FixedRateBond]/17497334</v>
      </c>
      <c r="AF26" t="str">
        <v>NPV/Cephei.Cell.Generic.CellFast`1[System.Double]/720107</v>
      </c>
      <c r="AG26" t="str">
        <v>NPV/Cephei.Cell.Generic.CellFast`1[System.Double]/10923418</v>
      </c>
      <c r="AH26" t="str">
        <v>CASH/Cephei.Cell.Generic.CellFast`1[System.Double]/38496415</v>
      </c>
      <c r="AI26" t="str">
        <v>CASH/Cephei.Cell.Generic.CellFast`1[System.Double]/14993092</v>
      </c>
      <c r="AJ26" t="str">
        <v>DirtyPrice/Cephei.Cell.Generic.CellFast`1[System.Double]/41560081</v>
      </c>
    </row>
    <row r="27" spans="1:36" x14ac:dyDescent="0.35">
      <c r="A27" t="str">
        <v>exCoupon/Cephei.QL.PeriodModel1/13009416</v>
      </c>
      <c r="B27" t="str">
        <v>-Bond2/Cephei.Cell.Generic.CellFast`1[QLNet.FixedRateBond]/34122202</v>
      </c>
      <c r="C27" t="str">
        <v>-Bond2/Cephei.Cell.Generic.CellFast`1[QLNet.FixedRateBond]/55134641</v>
      </c>
      <c r="D27" t="str">
        <v>-Bond2/Cephei.Cell.Generic.CellFast`1[QLNet.FixedRateBond]/50605833</v>
      </c>
      <c r="E27" t="str">
        <v>-Bond2/Cephei.Cell.Generic.CellFast`1[QLNet.FixedRateBond]/5376733</v>
      </c>
      <c r="F27" t="str">
        <v>-Bond1/Cephei.Cell.Generic.CellFast`1[QLNet.FixedRateBond]/53760061</v>
      </c>
      <c r="G27" t="str">
        <v>-Bond1/Cephei.Cell.Generic.CellFast`1[QLNet.FixedRateBond]/17497334</v>
      </c>
      <c r="H27" t="str">
        <v>-Bond1/Cephei.Cell.Generic.CellFast`1[QLNet.FixedRateBond]/16023056</v>
      </c>
      <c r="I27" t="str">
        <v>-Bond2/Cephei.Cell.Generic.CellFast`1[QLNet.FixedRateBond]/24914721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tr">
        <v>Mat2FreqA/Cephei.QL.ScheduleModel/1816341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t="str">
        <v>FreqA/Cephei.QL.PeriodModel2/4916187</v>
      </c>
      <c r="B29" t="str">
        <v>Mat3FreqA/Cephei.Cell.Generic.CellFast`1[QLNet.Schedule]/64554036</v>
      </c>
      <c r="C29" t="str">
        <v>Mat2FreqA/Cephei.Cell.Generic.CellFast`1[QLNet.Schedule]/33624151</v>
      </c>
      <c r="D29" t="str">
        <v>Mat4FreqA/Cephei.Cell.Generic.CellFast`1[QLNet.Schedule]/46729429</v>
      </c>
      <c r="E29" t="str">
        <v>Mat1FreqA/Cephei.Cell.Generic.CellFast`1[QLNet.Schedule]/17911681</v>
      </c>
      <c r="F29" t="str">
        <v>Mat5FreqA/Cephei.Cell.Generic.CellFast`1[QLNet.Schedule]/39201736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t="str">
        <v>FlatYield1/Cephei.QL.FlatForwardModel/16347077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t="str">
        <v>Mat5FreqS/Cephei.QL.ScheduleModel/12905972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t="str">
        <v>FreqS/Cephei.QL.PeriodModel2/65066874</v>
      </c>
      <c r="B32" t="str">
        <v>Mat1FreqS/Cephei.Cell.Generic.CellFast`1[QLNet.Schedule]/26987408</v>
      </c>
      <c r="C32" t="str">
        <v>Mat3FreqS/Cephei.Cell.Generic.CellFast`1[QLNet.Schedule]/44115416</v>
      </c>
      <c r="D32" t="str">
        <v>Mat2FreqS/Cephei.Cell.Generic.CellFast`1[QLNet.Schedule]/63388340</v>
      </c>
      <c r="E32" t="str">
        <v>Mat4FreqS/Cephei.Cell.Generic.CellFast`1[QLNet.Schedule]/64844482</v>
      </c>
      <c r="F32" t="str">
        <v>Mat5FreqS/Cephei.Cell.Generic.CellFast`1[QLNet.Schedule]/34181910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t="str">
        <v>Today/Cephei.XL.Today/59817589</v>
      </c>
      <c r="B33" t="str">
        <v>clock/Cephei.Cell.Generic.CellFast`1[QLNet.Date]/49044892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t="str">
        <v>FlatYield2/Cephei.QL.FlatForwardModel/38750844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t="str">
        <v>Mat5FreqA/Cephei.QL.ScheduleModel/13213278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t="str">
        <v>clock/Cephei.QL.DateModel1/36181605</v>
      </c>
      <c r="B36" t="str">
        <v>priceday/Cephei.Cell.Generic.CellFast`1[QLNet.Date]/25474675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t="str">
        <v>calendar/Cephei.QL.TARGETModel/39086322</v>
      </c>
      <c r="B37" t="str">
        <v>-Bond2/Cephei.Cell.Generic.CellFast`1[QLNet.FixedRateBond]/34122202</v>
      </c>
      <c r="C37" t="str">
        <v>-Bond2/Cephei.Cell.Generic.CellFast`1[QLNet.FixedRateBond]/55134641</v>
      </c>
      <c r="D37" t="str">
        <v>-Bond2/Cephei.Cell.Generic.CellFast`1[QLNet.FixedRateBond]/50605833</v>
      </c>
      <c r="E37" t="str">
        <v>-Bond2/Cephei.Cell.Generic.CellFast`1[QLNet.FixedRateBond]/5376733</v>
      </c>
      <c r="F37" t="str">
        <v>-Bond1/Cephei.Cell.Generic.CellFast`1[QLNet.FixedRateBond]/53760061</v>
      </c>
      <c r="G37" t="str">
        <v>-Bond1/Cephei.Cell.Generic.CellFast`1[QLNet.FixedRateBond]/17497334</v>
      </c>
      <c r="H37" t="str">
        <v>-Bond1/Cephei.Cell.Generic.CellFast`1[QLNet.FixedRateBond]/16023056</v>
      </c>
      <c r="I37" t="str">
        <v>-Bond2/Cephei.Cell.Generic.CellFast`1[QLNet.FixedRateBond]/24914721</v>
      </c>
      <c r="J37" t="str">
        <v>Mat1FreqS/Cephei.Cell.Generic.CellFast`1[QLNet.Schedule]/26987408</v>
      </c>
      <c r="K37" t="str">
        <v>Mat3FreqS/Cephei.Cell.Generic.CellFast`1[QLNet.Schedule]/44115416</v>
      </c>
      <c r="L37" t="str">
        <v>Mat3FreqA/Cephei.Cell.Generic.CellFast`1[QLNet.Schedule]/64554036</v>
      </c>
      <c r="M37" t="str">
        <v>Mat2FreqA/Cephei.Cell.Generic.CellFast`1[QLNet.Schedule]/33624151</v>
      </c>
      <c r="N37" t="str">
        <v>Mat2FreqS/Cephei.Cell.Generic.CellFast`1[QLNet.Schedule]/63388340</v>
      </c>
      <c r="O37" t="str">
        <v>Mat4FreqA/Cephei.Cell.Generic.CellFast`1[QLNet.Schedule]/46729429</v>
      </c>
      <c r="P37" t="str">
        <v>Mat4FreqS/Cephei.Cell.Generic.CellFast`1[QLNet.Schedule]/64844482</v>
      </c>
      <c r="Q37" t="str">
        <v>Mat1FreqA/Cephei.Cell.Generic.CellFast`1[QLNet.Schedule]/17911681</v>
      </c>
      <c r="R37" t="str">
        <v>Mat3/Cephei.Cell.Generic.CellFast`1[QLNet.Date]/55683007</v>
      </c>
      <c r="S37" t="str">
        <v>Mat1/Cephei.Cell.Generic.CellFast`1[QLNet.Date]/37489757</v>
      </c>
      <c r="T37" t="str">
        <v>Mat2/Cephei.Cell.Generic.CellFast`1[QLNet.Date]/20706689</v>
      </c>
      <c r="U37" t="str">
        <v>Mat4/Cephei.Cell.Generic.CellFast`1[QLNet.Date]/43205102</v>
      </c>
      <c r="V37" t="str">
        <v>Mat5FreqA/Cephei.Cell.Generic.CellFast`1[QLNet.Schedule]/39201736</v>
      </c>
      <c r="W37" t="str">
        <v>Mat5FreqS/Cephei.Cell.Generic.CellFast`1[QLNet.Schedule]/34181910</v>
      </c>
      <c r="X37" t="str">
        <v>Mat5/Cephei.Cell.Generic.CellFast`1[QLNet.Date]/35567111</v>
      </c>
      <c r="Y37" t="str">
        <v>priceday/Cephei.Cell.Generic.CellFast`1[QLNet.Date]/25474675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t="str">
        <v>FlatYield3/Cephei.QL.FlatForwardModel/51810644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t="str">
        <v>Fac1/Cephei.Cell.Generic.CellFast`1[System.Double]/35236192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t="str">
        <v>Mat3FreqS/Cephei.QL.ScheduleModel/63642613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t="str">
        <v>dayCount/Cephei.QL.ActualActualModel1/36963566</v>
      </c>
      <c r="B41" t="str">
        <v>-Bond2/Cephei.Cell.Generic.CellFast`1[QLNet.FixedRateBond]/34122202</v>
      </c>
      <c r="C41" t="str">
        <v>-Bond2/Cephei.Cell.Generic.CellFast`1[QLNet.FixedRateBond]/55134641</v>
      </c>
      <c r="D41" t="str">
        <v>-Bond2/Cephei.Cell.Generic.CellFast`1[QLNet.FixedRateBond]/50605833</v>
      </c>
      <c r="E41" t="str">
        <v>-Bond2/Cephei.Cell.Generic.CellFast`1[QLNet.FixedRateBond]/5376733</v>
      </c>
      <c r="F41" t="str">
        <v>-Bond1/Cephei.Cell.Generic.CellFast`1[QLNet.FixedRateBond]/53760061</v>
      </c>
      <c r="G41" t="str">
        <v>-Bond1/Cephei.Cell.Generic.CellFast`1[QLNet.FixedRateBond]/17497334</v>
      </c>
      <c r="H41" t="str">
        <v>-Bond1/Cephei.Cell.Generic.CellFast`1[QLNet.FixedRateBond]/16023056</v>
      </c>
      <c r="I41" t="str">
        <v>-Bond2/Cephei.Cell.Generic.CellFast`1[QLNet.FixedRateBond]/24914721</v>
      </c>
      <c r="J41" t="str">
        <v>FlatYield1/Cephei.Cell.Generic.CellFast`1[QLNet.FlatForward]/40041277</v>
      </c>
      <c r="K41" t="str">
        <v>FlatYield3/Cephei.Cell.Generic.CellFast`1[QLNet.FlatForward]/55196503</v>
      </c>
      <c r="L41" t="str">
        <v>FlatYield2/Cephei.Cell.Generic.CellFast`1[QLNet.FlatForward]/27006480</v>
      </c>
      <c r="M41" t="str">
        <v>FlatYield4/Cephei.Cell.Generic.CellFast`1[QLNet.FlatForward]/22118023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t="str">
        <v>Mat3FreqA/Cephei.QL.ScheduleModel/35912612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t="str">
        <v>Fac2/Cephei.Cell.Generic.CellFast`1[System.Double]/12611187</v>
      </c>
      <c r="B43" t="str">
        <v>-Bond2/Cephei.Cell.Generic.CellFast`1[QLNet.FixedRateBond]/34122202</v>
      </c>
      <c r="C43" t="str">
        <v>-Bond2/Cephei.Cell.Generic.CellFast`1[QLNet.FixedRateBond]/55134641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</row>
    <row r="45" spans="1:36" x14ac:dyDescent="0.3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</row>
    <row r="46" spans="1:36" x14ac:dyDescent="0.3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</row>
    <row r="47" spans="1:36" x14ac:dyDescent="0.3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 spans="1:36" x14ac:dyDescent="0.3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 spans="1:36" x14ac:dyDescent="0.3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</row>
    <row r="50" spans="1:36" x14ac:dyDescent="0.3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</row>
    <row r="51" spans="1:36" x14ac:dyDescent="0.3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 spans="1:36" x14ac:dyDescent="0.3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 spans="1:36" x14ac:dyDescent="0.3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2020-10-18T18:59:56Z</dcterms:modified>
</cp:coreProperties>
</file>