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696E7244-6634-4B43-B294-0C5C27315742}" xr6:coauthVersionLast="45" xr6:coauthVersionMax="45" xr10:uidLastSave="{00000000-0000-0000-0000-000000000000}"/>
  <bookViews>
    <workbookView xWindow="-110" yWindow="-110" windowWidth="38620" windowHeight="21220" xr2:uid="{1287AFFA-50F8-48B2-8168-E284DC333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E17" i="1" s="1"/>
  <c r="E18" i="1" s="1"/>
  <c r="E15" i="1"/>
  <c r="J23" i="1"/>
  <c r="J28" i="1"/>
  <c r="J30" i="1"/>
  <c r="J24" i="1"/>
  <c r="J25" i="1"/>
  <c r="J29" i="1"/>
  <c r="J32" i="1"/>
  <c r="J31" i="1"/>
  <c r="J26" i="1"/>
  <c r="J27" i="1"/>
  <c r="J22" i="1"/>
  <c r="H7" i="1"/>
  <c r="H23" i="1"/>
  <c r="H24" i="1"/>
  <c r="H26" i="1"/>
  <c r="H27" i="1"/>
  <c r="H28" i="1"/>
  <c r="H29" i="1"/>
  <c r="H30" i="1"/>
  <c r="H32" i="1"/>
  <c r="H25" i="1"/>
  <c r="H31" i="1"/>
  <c r="H22" i="1"/>
  <c r="K22" i="1"/>
  <c r="H5" i="1"/>
  <c r="H6" i="1"/>
  <c r="B10" i="1"/>
  <c r="B9" i="1"/>
  <c r="B12" i="1"/>
  <c r="H4" i="1"/>
  <c r="D9" i="1"/>
  <c r="K18" i="1"/>
  <c r="J16" i="1"/>
  <c r="B5" i="1"/>
  <c r="H2" i="1"/>
  <c r="B8" i="1"/>
  <c r="J17" i="1"/>
  <c r="J14" i="1"/>
  <c r="B4" i="1"/>
  <c r="B2" i="1"/>
  <c r="B7" i="1"/>
  <c r="D8" i="1"/>
  <c r="H3" i="1"/>
  <c r="B3" i="1"/>
  <c r="K15" i="1"/>
  <c r="K16" i="1"/>
  <c r="K14" i="1"/>
  <c r="L14" i="1"/>
  <c r="J15" i="1"/>
  <c r="B11" i="1"/>
  <c r="M14" i="1" s="1"/>
  <c r="L18" i="1"/>
  <c r="L16" i="1"/>
  <c r="D10" i="1"/>
  <c r="G10" i="1" s="1"/>
  <c r="J18" i="1"/>
  <c r="M18" i="1" s="1"/>
  <c r="B6" i="1"/>
  <c r="K17" i="1"/>
  <c r="L17" i="1"/>
  <c r="L15" i="1"/>
  <c r="M15" i="1" s="1"/>
  <c r="G8" i="1"/>
  <c r="M17" i="1"/>
  <c r="G9" i="1"/>
  <c r="M16" i="1"/>
  <c r="B13" i="1"/>
  <c r="B40" i="1"/>
</calcChain>
</file>

<file path=xl/sharedStrings.xml><?xml version="1.0" encoding="utf-8"?>
<sst xmlns="http://schemas.openxmlformats.org/spreadsheetml/2006/main" count="56" uniqueCount="45">
  <si>
    <t>calendar</t>
  </si>
  <si>
    <t>settlementDate</t>
  </si>
  <si>
    <t>Name</t>
  </si>
  <si>
    <t>Handle</t>
  </si>
  <si>
    <t>fixingDays</t>
  </si>
  <si>
    <t>settlementDays</t>
  </si>
  <si>
    <t>todaysDate</t>
  </si>
  <si>
    <t>Months</t>
  </si>
  <si>
    <t>Years</t>
  </si>
  <si>
    <t>zc3m</t>
  </si>
  <si>
    <t>zc6m</t>
  </si>
  <si>
    <t>zc1y</t>
  </si>
  <si>
    <t>zcBondsDayCounter</t>
  </si>
  <si>
    <t>redemption</t>
  </si>
  <si>
    <t>issueDates</t>
  </si>
  <si>
    <t>maturities</t>
  </si>
  <si>
    <t>couponRates</t>
  </si>
  <si>
    <t>marketQuotes</t>
  </si>
  <si>
    <t>schedule</t>
  </si>
  <si>
    <t>bondhelper</t>
  </si>
  <si>
    <t>tolerance</t>
  </si>
  <si>
    <t>bondDiscountingTermStructure</t>
  </si>
  <si>
    <t>instruments</t>
  </si>
  <si>
    <t>Rate Helpers</t>
  </si>
  <si>
    <t>couponRates2</t>
  </si>
  <si>
    <t>quote handles</t>
  </si>
  <si>
    <t>libor forcast</t>
  </si>
  <si>
    <t>d1w</t>
  </si>
  <si>
    <t>d1m</t>
  </si>
  <si>
    <t>d3m</t>
  </si>
  <si>
    <t>d6m</t>
  </si>
  <si>
    <t>d9m</t>
  </si>
  <si>
    <t>d1y</t>
  </si>
  <si>
    <t>s2y</t>
  </si>
  <si>
    <t>s3y</t>
  </si>
  <si>
    <t>s5y</t>
  </si>
  <si>
    <t>s10y</t>
  </si>
  <si>
    <t>s15y</t>
  </si>
  <si>
    <t>quote handle</t>
  </si>
  <si>
    <t>rate helpers</t>
  </si>
  <si>
    <t>num</t>
  </si>
  <si>
    <t>Time Unit</t>
  </si>
  <si>
    <t>Period</t>
  </si>
  <si>
    <t>Weeks</t>
  </si>
  <si>
    <t>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</si>
</sst>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2">
    <dxf>
      <numFmt numFmtId="20" formatCode="dd\-mmm\-yy"/>
    </dxf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0a34ea3028e84882ab351e74240210fc">
      <tp t="s">
        <v>zc3mRate</v>
        <stp/>
        <stp>zc3mRate</stp>
        <stp>265722699</stp>
        <tr r="B8" s="1"/>
      </tp>
      <tp t="s">
        <v>+d1wQuote</v>
        <stp/>
        <stp>+d1wQuote</stp>
        <stp>1129030743</stp>
        <tr r="J22" s="1"/>
      </tp>
      <tp t="s">
        <v>s5y</v>
        <stp/>
        <stp>s5y</stp>
        <stp>83</stp>
        <tr r="H30" s="1"/>
      </tp>
      <tp t="s">
        <v>s3y</v>
        <stp/>
        <stp>s3y</stp>
        <stp>51</stp>
        <tr r="H29" s="1"/>
      </tp>
      <tp t="s">
        <v>s2y</v>
        <stp/>
        <stp>s2y</stp>
        <stp>35</stp>
        <tr r="H28" s="1"/>
      </tp>
      <tp t="s">
        <v>d6m</v>
        <stp/>
        <stp>d6m</stp>
        <stp>98</stp>
        <tr r="H25" s="1"/>
      </tp>
      <tp t="s">
        <v>d1w</v>
        <stp/>
        <stp>d1w</stp>
        <stp>17</stp>
        <tr r="H22" s="1"/>
      </tp>
      <tp t="s">
        <v>d1y</v>
        <stp/>
        <stp>d1y</stp>
        <stp>19</stp>
        <tr r="H27" s="1"/>
      </tp>
      <tp t="s">
        <v>d1m</v>
        <stp/>
        <stp>d1m</stp>
        <stp>18</stp>
        <tr r="H23" s="1"/>
      </tp>
      <tp t="s">
        <v>d3m</v>
        <stp/>
        <stp>d3m</stp>
        <stp>50</stp>
        <tr r="H24" s="1"/>
      </tp>
      <tp t="s">
        <v>zc6mRate</v>
        <stp/>
        <stp>zc6mRate</stp>
        <stp>836482612</stp>
        <tr r="B9" s="1"/>
      </tp>
    </main>
    <main first="rtdsrv.0a34ea3028e84882ab351e74240210fc">
      <tp t="s">
        <v>ActualActualBond</v>
        <stp/>
        <stp>ActualActualBond</stp>
        <stp>920816741</stp>
        <tr r="H4" s="1"/>
      </tp>
    </main>
    <main first="rtdsrv.0a34ea3028e84882ab351e74240210fc">
      <tp t="s">
        <v>+d1yQuote</v>
        <stp/>
        <stp>+d1yQuote</stp>
        <stp>-660437196</stp>
        <tr r="J27" s="1"/>
      </tp>
    </main>
    <main first="rtdsrv.0a34ea3028e84882ab351e74240210fc">
      <tp t="s">
        <v>bondhelper2</v>
        <stp/>
        <stp>bondhelper2</stp>
        <stp>1222917503</stp>
        <tr r="M16" s="1"/>
      </tp>
      <tp t="s">
        <v>zc6mPeriod</v>
        <stp/>
        <stp>zc6mPeriod</stp>
        <stp>98</stp>
        <tr r="D9" s="1"/>
      </tp>
    </main>
    <main first="rtdsrv.0a34ea3028e84882ab351e74240210fc">
      <tp t="s">
        <v>settlementDays</v>
        <stp/>
        <stp>settlementDays</stp>
        <stp>3</stp>
        <tr r="B5" s="1"/>
      </tp>
      <tp t="s">
        <v>+d9mQuote</v>
        <stp/>
        <stp>+d9mQuote</stp>
        <stp>80025026</stp>
        <tr r="J26" s="1"/>
      </tp>
      <tp t="s">
        <v>+d3mQuote</v>
        <stp/>
        <stp>+d3mQuote</stp>
        <stp>584964208</stp>
        <tr r="J24" s="1"/>
      </tp>
      <tp t="s">
        <v>s10y</v>
        <stp/>
        <stp>s10y</stp>
        <stp>163</stp>
        <tr r="H31" s="1"/>
      </tp>
    </main>
    <main first="rtdsrv.0a34ea3028e84882ab351e74240210fc">
      <tp t="s">
        <v>zc1yPeriod</v>
        <stp/>
        <stp>zc1yPeriod</stp>
        <stp>19</stp>
        <tr r="D10" s="1"/>
      </tp>
    </main>
    <main first="rtdsrv.0a34ea3028e84882ab351e74240210fc">
      <tp t="s">
        <v>+s5yQuote</v>
        <stp/>
        <stp>+s5yQuote</stp>
        <stp>611856486</stp>
        <tr r="J30" s="1"/>
      </tp>
    </main>
    <main first="rtdsrv.0a34ea3028e84882ab351e74240210fc">
      <tp t="s">
        <v>zc3mPeriod</v>
        <stp/>
        <stp>zc3mPeriod</stp>
        <stp>50</stp>
        <tr r="D8" s="1"/>
      </tp>
      <tp t="s">
        <v>s15y</v>
        <stp/>
        <stp>s15y</stp>
        <stp>243</stp>
        <tr r="H32" s="1"/>
      </tp>
      <tp t="s">
        <v>+s2yQuote</v>
        <stp/>
        <stp>+s2yQuote</stp>
        <stp>1131652183</stp>
        <tr r="J28" s="1"/>
      </tp>
      <tp t="s">
        <v>+s15yQuote</v>
        <stp/>
        <stp>+s15yQuote</stp>
        <stp>-663532123</stp>
        <tr r="J32" s="1"/>
      </tp>
    </main>
    <main first="rtdsrv.0a34ea3028e84882ab351e74240210fc">
      <tp t="s">
        <v>calendar</v>
        <stp/>
        <stp>calendar</stp>
        <stp>0</stp>
        <tr r="B2" s="1"/>
      </tp>
      <tp t="s">
        <v>discount</v>
        <stp/>
        <stp>discount</stp>
        <stp>0</stp>
        <tr r="H6" s="1"/>
      </tp>
      <tp t="s">
        <v>+s3yQuote</v>
        <stp/>
        <stp>+s3yQuote</stp>
        <stp>418569665</stp>
        <tr r="J29" s="1"/>
      </tp>
    </main>
    <main first="rtdsrv.0a34ea3028e84882ab351e74240210fc">
      <tp t="s">
        <v>+d1mQuote</v>
        <stp/>
        <stp>+d1mQuote</stp>
        <stp>-1161893447</stp>
        <tr r="J23" s="1"/>
      </tp>
    </main>
    <main first="rtdsrv.0a34ea3028e84882ab351e74240210fc">
      <tp t="s">
        <v>+d6mQuote</v>
        <stp/>
        <stp>+d6mQuote</stp>
        <stp>-1169081440</stp>
        <tr r="J25" s="1"/>
      </tp>
      <tp t="s">
        <v>zc1yRate</v>
        <stp/>
        <stp>zc1yRate</stp>
        <stp>-910641281</stp>
        <tr r="B10" s="1"/>
      </tp>
      <tp t="s">
        <v>USgovi</v>
        <stp/>
        <stp>USgovi</stp>
        <stp>2</stp>
        <tr r="H2" s="1"/>
      </tp>
      <tp t="s">
        <v>settlementDate</v>
        <stp/>
        <stp>settlementDate</stp>
        <stp>39709</stp>
        <tr r="B3" s="1"/>
      </tp>
      <tp t="s">
        <v>instruments</v>
        <stp/>
        <stp>instruments</stp>
        <stp>176754705</stp>
        <tr r="B13" s="1"/>
      </tp>
    </main>
    <main first="rtdsrv.0a34ea3028e84882ab351e74240210fc">
      <tp t="s">
        <v>termStructureDayCounter</v>
        <stp/>
        <stp>termStructureDayCounter</stp>
        <stp>920816725</stp>
        <tr r="H5" s="1"/>
      </tp>
      <tp t="s">
        <v>bondhelper4</v>
        <stp/>
        <stp>bondhelper4</stp>
        <stp>-2048639617</stp>
        <tr r="M18" s="1"/>
      </tp>
      <tp t="s">
        <v>redemption</v>
        <stp/>
        <stp>redemption</stp>
        <stp>1079574528</stp>
        <tr r="B11" s="1"/>
      </tp>
      <tp t="s">
        <v>bondhelper1</v>
        <stp/>
        <stp>bondhelper1</stp>
        <stp>-1629209217</stp>
        <tr r="M15" s="1"/>
      </tp>
      <tp t="s">
        <v>bondhelper0</v>
        <stp/>
        <stp>bondhelper0</stp>
        <stp>-1008452225</stp>
        <tr r="M14" s="1"/>
      </tp>
      <tp t="s">
        <v>bondhelper3</v>
        <stp/>
        <stp>bondhelper3</stp>
        <stp>-1679540865</stp>
        <tr r="M17" s="1"/>
      </tp>
    </main>
    <main first="rtdsrv.0a34ea3028e84882ab351e74240210fc">
      <tp t="s">
        <v>d9m</v>
        <stp/>
        <stp>d9m</stp>
        <stp>146</stp>
        <tr r="H26" s="1"/>
      </tp>
      <tp t="s">
        <v>zc6m</v>
        <stp/>
        <stp>zc6m</stp>
        <stp>-1681391344</stp>
        <tr r="G9" s="1"/>
      </tp>
    </main>
    <main first="rtdsrv.0a34ea3028e84882ab351e74240210fc">
      <tp t="s">
        <v>todaysDate</v>
        <stp/>
        <stp>todaysDate</stp>
        <stp>728662016</stp>
        <tr r="B6" s="1"/>
      </tp>
    </main>
    <main first="rtdsrv.0a34ea3028e84882ab351e74240210fc">
      <tp t="s">
        <v>fixingDays</v>
        <stp/>
        <stp>fixingDays</stp>
        <stp>3</stp>
        <tr r="B4" s="1"/>
      </tp>
    </main>
    <main first="rtdsrv.0a34ea3028e84882ab351e74240210fc">
      <tp t="s">
        <v>zc3m</v>
        <stp/>
        <stp>zc3m</stp>
        <stp>637010192</stp>
        <tr r="G8" s="1"/>
      </tp>
      <tp t="s">
        <v>marketQuotes4</v>
        <stp/>
        <stp>marketQuotes4</stp>
        <stp>1079609600</stp>
        <tr r="K18" s="1"/>
      </tp>
    </main>
    <main first="rtdsrv.0a34ea3028e84882ab351e74240210fc">
      <tp t="s">
        <v>couponRates22</v>
        <stp/>
        <stp>couponRates22</stp>
        <stp>1079584256</stp>
        <tr r="J16" s="1"/>
      </tp>
      <tp t="s">
        <v>tolerance</v>
        <stp/>
        <stp>tolerance</stp>
        <stp>-1573562951</stp>
        <tr r="B12" s="1"/>
      </tp>
      <tp t="s">
        <v>marketQuotes1</v>
        <stp/>
        <stp>marketQuotes1</stp>
        <stp>1079676416</stp>
        <tr r="K15" s="1"/>
      </tp>
      <tp t="s">
        <v>couponRates23</v>
        <stp/>
        <stp>couponRates23</stp>
        <stp>1079602176</stp>
        <tr r="J17" s="1"/>
      </tp>
    </main>
    <main first="rtdsrv.0a34ea3028e84882ab351e74240210fc">
      <tp t="s">
        <v>Semiannual</v>
        <stp/>
        <stp>Semiannual</stp>
        <stp>2</stp>
        <tr r="H3" s="1"/>
      </tp>
      <tp t="s">
        <v>marketQuotes2</v>
        <stp/>
        <stp>marketQuotes2</stp>
        <stp>1079584256</stp>
        <tr r="K16" s="1"/>
      </tp>
      <tp t="s">
        <v>couponRates24</v>
        <stp/>
        <stp>couponRates24</stp>
        <stp>1079609600</stp>
        <tr r="J18" s="1"/>
      </tp>
      <tp t="s">
        <v>marketQuotes3</v>
        <stp/>
        <stp>marketQuotes3</stp>
        <stp>1079602176</stp>
        <tr r="K17" s="1"/>
      </tp>
      <tp t="s">
        <v>couponRates21</v>
        <stp/>
        <stp>couponRates21</stp>
        <stp>1079676416</stp>
        <tr r="J15" s="1"/>
      </tp>
    </main>
    <main first="rtdsrv.0a34ea3028e84882ab351e74240210fc">
      <tp t="s">
        <v>couponRates20</v>
        <stp/>
        <stp>couponRates20</stp>
        <stp>1079580928</stp>
        <tr r="J14" s="1"/>
      </tp>
      <tp t="s">
        <v>schedule0</v>
        <stp/>
        <stp>schedule0</stp>
        <stp>-1984533350</stp>
        <tr r="L14" s="1"/>
      </tp>
      <tp t="s">
        <v>schedule1</v>
        <stp/>
        <stp>schedule1</stp>
        <stp>-1984533350</stp>
        <tr r="L15" s="1"/>
      </tp>
      <tp t="s">
        <v>schedule2</v>
        <stp/>
        <stp>schedule2</stp>
        <stp>-1984533350</stp>
        <tr r="L16" s="1"/>
      </tp>
      <tp t="s">
        <v>schedule3</v>
        <stp/>
        <stp>schedule3</stp>
        <stp>-1984533350</stp>
        <tr r="L17" s="1"/>
      </tp>
      <tp t="s">
        <v>schedule4</v>
        <stp/>
        <stp>schedule4</stp>
        <stp>-1984533350</stp>
        <tr r="L18" s="1"/>
      </tp>
      <tp t="s">
        <v>+s10yQuote</v>
        <stp/>
        <stp>+s10yQuote</stp>
        <stp>-1500142044</stp>
        <tr r="J31" s="1"/>
      </tp>
    </main>
    <main first="rtdsrv.0a34ea3028e84882ab351e74240210fc">
      <tp t="s">
        <v>depositDayCounter</v>
        <stp/>
        <stp>depositDayCounter</stp>
        <stp>372029375</stp>
        <tr r="H7" s="1"/>
      </tp>
    </main>
    <main first="rtdsrv.0a34ea3028e84882ab351e74240210fc">
      <tp t="s">
        <v>zcBondsDayCounter</v>
        <stp/>
        <stp>zcBondsDayCounter</stp>
        <stp>0</stp>
        <tr r="B7" s="1"/>
      </tp>
      <tp t="s">
        <v>marketQuotes0</v>
        <stp/>
        <stp>marketQuotes0</stp>
        <stp>1079580928</stp>
        <tr r="K14" s="1"/>
      </tp>
      <tp t="s">
        <v>zc1y</v>
        <stp/>
        <stp>zc1y</stp>
        <stp>1536688400</stp>
        <tr r="G10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F69B75-4F6D-4349-86DC-7B10C116C4E8}" name="Table1" displayName="Table1" ref="E13:M18" totalsRowShown="0">
  <autoFilter ref="E13:M18" xr:uid="{9C3AB088-F383-41A4-8953-0B241E6FAF88}"/>
  <tableColumns count="9">
    <tableColumn id="1" xr3:uid="{30624216-2A4A-4FB2-A438-A0E893FBF475}" name="Rate Helpers">
      <calculatedColumnFormula>E13+1</calculatedColumnFormula>
    </tableColumn>
    <tableColumn id="2" xr3:uid="{831E9FA0-88E0-49E0-AE96-CF9D39E3B95D}" name="issueDates" dataDxfId="1"/>
    <tableColumn id="3" xr3:uid="{4A29C6AD-AA3B-48FC-8C55-759F58CC176A}" name="maturities" dataDxfId="0"/>
    <tableColumn id="4" xr3:uid="{AAB7FA55-69AA-45E9-85B3-8C110E226A99}" name="couponRates"/>
    <tableColumn id="5" xr3:uid="{61096845-8F07-47BD-ACF4-B1BC41C41CC0}" name="marketQuotes"/>
    <tableColumn id="6" xr3:uid="{595DB301-65EB-4BF3-B019-508BB193E0E1}" name="couponRates2">
      <calculatedColumnFormula>+_xll._Double_Range($J$13&amp;E14,I14)</calculatedColumnFormula>
    </tableColumn>
    <tableColumn id="7" xr3:uid="{583C8CCB-F992-4C1B-AF02-C1616623321A}" name="quote handles">
      <calculatedColumnFormula>+_xll._SimpleQuote1($I$13&amp;E14,I14)</calculatedColumnFormula>
    </tableColumn>
    <tableColumn id="8" xr3:uid="{2059FAF2-3C1F-4396-A8A0-6E26F9063B24}" name="schedule">
      <calculatedColumnFormula>+_xll._Schedule($L$13&amp;E14,F14,G14,$H$3,$H$2,"Unadjusted","Unadjusted","Backward",FALSE)</calculatedColumnFormula>
    </tableColumn>
    <tableColumn id="9" xr3:uid="{9863F735-7058-4801-B04E-25142018594D}" name="bondhelper">
      <calculatedColumnFormula>+_xll._FixedRateBondHelper($M$13&amp;E14,K14,$B$5,100,L14,J14,$H$4,"Unadjusted",$B$11,F14,,,,"Unadjusted")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5E14-2DBA-4FA2-A060-A0CB22BD8F4F}">
  <dimension ref="A1:M40"/>
  <sheetViews>
    <sheetView tabSelected="1" workbookViewId="0">
      <selection activeCell="K22" sqref="K22"/>
    </sheetView>
  </sheetViews>
  <sheetFormatPr defaultRowHeight="14.5" x14ac:dyDescent="0.35"/>
  <cols>
    <col min="1" max="1" width="27.26953125" bestFit="1" customWidth="1"/>
    <col min="2" max="2" width="48.453125" customWidth="1"/>
    <col min="3" max="3" width="10.453125" bestFit="1" customWidth="1"/>
    <col min="5" max="5" width="13.36328125" customWidth="1"/>
    <col min="6" max="6" width="11.7265625" customWidth="1"/>
    <col min="7" max="7" width="11.26953125" customWidth="1"/>
    <col min="8" max="8" width="22.6328125" bestFit="1" customWidth="1"/>
    <col min="9" max="9" width="14.7265625" customWidth="1"/>
    <col min="10" max="10" width="14.6328125" customWidth="1"/>
    <col min="11" max="11" width="34.1796875" customWidth="1"/>
    <col min="12" max="12" width="10.1796875" customWidth="1"/>
    <col min="13" max="13" width="12.54296875" customWidth="1"/>
  </cols>
  <sheetData>
    <row r="1" spans="1:13" x14ac:dyDescent="0.35">
      <c r="A1" t="s">
        <v>2</v>
      </c>
      <c r="B1" t="s">
        <v>3</v>
      </c>
    </row>
    <row r="2" spans="1:13" x14ac:dyDescent="0.35">
      <c r="A2" t="s">
        <v>0</v>
      </c>
      <c r="B2" t="str">
        <f>+_xll._TARGET(A2)</f>
        <v>calendar</v>
      </c>
      <c r="H2" t="str">
        <f>+_xll._UnitedStates("US govi","GovernmentBond")</f>
        <v>USgovi</v>
      </c>
    </row>
    <row r="3" spans="1:13" x14ac:dyDescent="0.35">
      <c r="A3" t="s">
        <v>1</v>
      </c>
      <c r="B3" t="str">
        <f>+_xll._Date1(A3,C3)</f>
        <v>settlementDate</v>
      </c>
      <c r="C3" s="1">
        <v>39709</v>
      </c>
      <c r="H3" t="str">
        <f>+_xll._Period2("Semiannual","Semiannual")</f>
        <v>Semiannual</v>
      </c>
    </row>
    <row r="4" spans="1:13" x14ac:dyDescent="0.35">
      <c r="A4" t="s">
        <v>4</v>
      </c>
      <c r="B4" t="str">
        <f>+_xll._Int(A4,C4)</f>
        <v>fixingDays</v>
      </c>
      <c r="C4">
        <v>3</v>
      </c>
      <c r="H4" t="str">
        <f>+_xll._ActualActual1("ActualActualBond","Bond")</f>
        <v>ActualActualBond</v>
      </c>
    </row>
    <row r="5" spans="1:13" x14ac:dyDescent="0.35">
      <c r="A5" t="s">
        <v>5</v>
      </c>
      <c r="B5" t="str">
        <f>+_xll._Int(A5,C5)</f>
        <v>settlementDays</v>
      </c>
      <c r="C5">
        <v>3</v>
      </c>
      <c r="H5" t="str">
        <f>+_xll._ActualActual1("termStructureDayCounter","ISDA")</f>
        <v>termStructureDayCounter</v>
      </c>
    </row>
    <row r="6" spans="1:13" x14ac:dyDescent="0.35">
      <c r="A6" t="s">
        <v>6</v>
      </c>
      <c r="B6" t="str">
        <f>+_xll._TARGET_advance1(A6,B2,B3,B4,"Days","Following",FALSE)</f>
        <v>todaysDate</v>
      </c>
      <c r="H6" t="str">
        <f>+_xll._Discount("discount")</f>
        <v>discount</v>
      </c>
    </row>
    <row r="7" spans="1:13" x14ac:dyDescent="0.35">
      <c r="A7" t="s">
        <v>12</v>
      </c>
      <c r="B7" t="str">
        <f>+_xll._Actual365Fixed(A7)</f>
        <v>zcBondsDayCounter</v>
      </c>
      <c r="H7" t="str">
        <f>+_xll._Actual360("depositDayCounter")</f>
        <v>depositDayCounter</v>
      </c>
    </row>
    <row r="8" spans="1:13" x14ac:dyDescent="0.35">
      <c r="A8" t="s">
        <v>9</v>
      </c>
      <c r="B8" t="str">
        <f>+_xll._SimpleQuote1(A8&amp;"Rate",C8)</f>
        <v>zc3mRate</v>
      </c>
      <c r="C8">
        <v>9.5999999999999992E-3</v>
      </c>
      <c r="D8" t="str">
        <f>+_xll._Period(A8&amp;"Period",E8,F8)</f>
        <v>zc3mPeriod</v>
      </c>
      <c r="E8">
        <v>3</v>
      </c>
      <c r="F8" t="s">
        <v>7</v>
      </c>
      <c r="G8" t="str">
        <f>+_xll._DepositRateHelper(A8,B8,D8,$B$4,$B$2,"ModifiedFollowing",TRUE,$A$7)</f>
        <v>zc3m</v>
      </c>
    </row>
    <row r="9" spans="1:13" x14ac:dyDescent="0.35">
      <c r="A9" t="s">
        <v>10</v>
      </c>
      <c r="B9" t="str">
        <f>+_xll._SimpleQuote1(A9&amp;"Rate",C9)</f>
        <v>zc6mRate</v>
      </c>
      <c r="C9">
        <v>1.4500000000000001E-2</v>
      </c>
      <c r="D9" t="str">
        <f>+_xll._Period(A9&amp;"Period",E9,F9)</f>
        <v>zc6mPeriod</v>
      </c>
      <c r="E9">
        <v>6</v>
      </c>
      <c r="F9" t="s">
        <v>7</v>
      </c>
      <c r="G9" t="str">
        <f>+_xll._DepositRateHelper(A9,B9,D9,$B$4,$B$2,"ModifiedFollowing",TRUE,$A$7)</f>
        <v>zc6m</v>
      </c>
    </row>
    <row r="10" spans="1:13" x14ac:dyDescent="0.35">
      <c r="A10" t="s">
        <v>11</v>
      </c>
      <c r="B10" t="str">
        <f>+_xll._SimpleQuote1(A10&amp;"Rate",C10)</f>
        <v>zc1yRate</v>
      </c>
      <c r="C10">
        <v>1.9400000000000001E-2</v>
      </c>
      <c r="D10" t="str">
        <f>+_xll._Period(A10&amp;"Period",E10,F10)</f>
        <v>zc1yPeriod</v>
      </c>
      <c r="E10">
        <v>1</v>
      </c>
      <c r="F10" t="s">
        <v>8</v>
      </c>
      <c r="G10" t="str">
        <f>+_xll._DepositRateHelper(A10,B10,D10,$B$4,$B$2,"ModifiedFollowing",TRUE,$A$7)</f>
        <v>zc1y</v>
      </c>
    </row>
    <row r="11" spans="1:13" x14ac:dyDescent="0.35">
      <c r="A11" t="s">
        <v>13</v>
      </c>
      <c r="B11" t="str">
        <f>+_xll._Double(A11,C11)</f>
        <v>redemption</v>
      </c>
      <c r="C11">
        <v>100</v>
      </c>
    </row>
    <row r="12" spans="1:13" x14ac:dyDescent="0.35">
      <c r="A12" t="s">
        <v>20</v>
      </c>
      <c r="B12" t="str">
        <f>+_xll._Double(A12,C12)</f>
        <v>tolerance</v>
      </c>
      <c r="C12" s="3">
        <v>1.0000000000000001E-15</v>
      </c>
    </row>
    <row r="13" spans="1:13" x14ac:dyDescent="0.35">
      <c r="A13" t="s">
        <v>22</v>
      </c>
      <c r="B13" t="str">
        <f>+_xll._RateHelper_Range(A13,G8:G10)</f>
        <v>instruments</v>
      </c>
      <c r="E13" t="s">
        <v>23</v>
      </c>
      <c r="F13" t="s">
        <v>14</v>
      </c>
      <c r="G13" t="s">
        <v>15</v>
      </c>
      <c r="H13" t="s">
        <v>16</v>
      </c>
      <c r="I13" t="s">
        <v>17</v>
      </c>
      <c r="J13" t="s">
        <v>24</v>
      </c>
      <c r="K13" t="s">
        <v>25</v>
      </c>
      <c r="L13" t="s">
        <v>18</v>
      </c>
      <c r="M13" t="s">
        <v>19</v>
      </c>
    </row>
    <row r="14" spans="1:13" x14ac:dyDescent="0.35">
      <c r="E14">
        <v>0</v>
      </c>
      <c r="F14" s="2">
        <v>38426</v>
      </c>
      <c r="G14" s="2">
        <v>40421</v>
      </c>
      <c r="H14">
        <v>2.375E-2</v>
      </c>
      <c r="I14">
        <v>100.390625</v>
      </c>
      <c r="J14" t="str">
        <f>+_xll._Double_Range($J$13&amp;E14,I14)</f>
        <v>couponRates20</v>
      </c>
      <c r="K14" t="str">
        <f>+_xll._SimpleQuote1($I$13&amp;E14,I14)</f>
        <v>marketQuotes0</v>
      </c>
      <c r="L14" t="str">
        <f>+_xll._Schedule($L$13&amp;E14,F14,G14,$H$3,$H$2,"Unadjusted","Unadjusted","Backward",FALSE)</f>
        <v>schedule0</v>
      </c>
      <c r="M14" t="str">
        <f>+_xll._FixedRateBondHelper($M$13&amp;E14,K14,$B$5,100,L14,J14,$H$4,"Unadjusted",$B$11,F14,,,,"Unadjusted")</f>
        <v>bondhelper0</v>
      </c>
    </row>
    <row r="15" spans="1:13" x14ac:dyDescent="0.35">
      <c r="E15">
        <f>E14+1</f>
        <v>1</v>
      </c>
      <c r="F15" s="2">
        <v>38518</v>
      </c>
      <c r="G15" s="2">
        <v>40421</v>
      </c>
      <c r="H15">
        <v>4.6249999999999999E-2</v>
      </c>
      <c r="I15">
        <v>106.21875</v>
      </c>
      <c r="J15" t="str">
        <f>+_xll._Double_Range($J$13&amp;E15,I15)</f>
        <v>couponRates21</v>
      </c>
      <c r="K15" t="str">
        <f>+_xll._SimpleQuote1($I$13&amp;E15,I15)</f>
        <v>marketQuotes1</v>
      </c>
      <c r="L15" t="str">
        <f>+_xll._Schedule($L$13&amp;E15,F15,G15,$H$3,$H$2,"Unadjusted","Unadjusted","Backward",FALSE)</f>
        <v>schedule1</v>
      </c>
      <c r="M15" t="str">
        <f>+_xll._FixedRateBondHelper($M$13&amp;E15,K15,$B$5,100,L15,J15,$H$4,"Unadjusted",$B$11,F15,,,,"Unadjusted")</f>
        <v>bondhelper1</v>
      </c>
    </row>
    <row r="16" spans="1:13" x14ac:dyDescent="0.35">
      <c r="E16">
        <f>E15+1</f>
        <v>2</v>
      </c>
      <c r="F16" s="2">
        <v>38928</v>
      </c>
      <c r="G16" s="2">
        <v>40421</v>
      </c>
      <c r="H16">
        <v>3.125E-2</v>
      </c>
      <c r="I16">
        <v>100.59375</v>
      </c>
      <c r="J16" t="str">
        <f>+_xll._Double_Range($J$13&amp;E16,I16)</f>
        <v>couponRates22</v>
      </c>
      <c r="K16" t="str">
        <f>+_xll._SimpleQuote1($I$13&amp;E16,I16)</f>
        <v>marketQuotes2</v>
      </c>
      <c r="L16" t="str">
        <f>+_xll._Schedule($L$13&amp;E16,F16,G16,$H$3,$H$2,"Unadjusted","Unadjusted","Backward",FALSE)</f>
        <v>schedule2</v>
      </c>
      <c r="M16" t="str">
        <f>+_xll._FixedRateBondHelper($M$13&amp;E16,K16,$B$5,100,L16,J16,$H$4,"Unadjusted",$B$11,F16,,,,"Unadjusted")</f>
        <v>bondhelper2</v>
      </c>
    </row>
    <row r="17" spans="5:13" x14ac:dyDescent="0.35">
      <c r="E17">
        <f>E16+1</f>
        <v>3</v>
      </c>
      <c r="F17" s="2">
        <v>37575</v>
      </c>
      <c r="G17" s="2">
        <v>43327</v>
      </c>
      <c r="H17">
        <v>0.04</v>
      </c>
      <c r="I17">
        <v>101.6875</v>
      </c>
      <c r="J17" t="str">
        <f>+_xll._Double_Range($J$13&amp;E17,I17)</f>
        <v>couponRates23</v>
      </c>
      <c r="K17" t="str">
        <f>+_xll._SimpleQuote1($I$13&amp;E17,I17)</f>
        <v>marketQuotes3</v>
      </c>
      <c r="L17" t="str">
        <f>+_xll._Schedule($L$13&amp;E17,F17,G17,$H$3,$H$2,"Unadjusted","Unadjusted","Backward",FALSE)</f>
        <v>schedule3</v>
      </c>
      <c r="M17" t="str">
        <f>+_xll._FixedRateBondHelper($M$13&amp;E17,K17,$B$5,100,L17,J17,$H$4,"Unadjusted",$B$11,F17,,,,"Unadjusted")</f>
        <v>bondhelper3</v>
      </c>
    </row>
    <row r="18" spans="5:13" x14ac:dyDescent="0.35">
      <c r="E18">
        <f>E17+1</f>
        <v>4</v>
      </c>
      <c r="F18" s="2">
        <v>31912</v>
      </c>
      <c r="G18" s="2">
        <v>50540</v>
      </c>
      <c r="H18">
        <v>4.4999999999999998E-2</v>
      </c>
      <c r="I18">
        <v>102.140625</v>
      </c>
      <c r="J18" t="str">
        <f>+_xll._Double_Range($J$13&amp;E18,I18)</f>
        <v>couponRates24</v>
      </c>
      <c r="K18" t="str">
        <f>+_xll._SimpleQuote1($I$13&amp;E18,I18)</f>
        <v>marketQuotes4</v>
      </c>
      <c r="L18" t="str">
        <f>+_xll._Schedule($L$13&amp;E18,F18,G18,$H$3,$H$2,"Unadjusted","Unadjusted","Backward",FALSE)</f>
        <v>schedule4</v>
      </c>
      <c r="M18" t="str">
        <f>+_xll._FixedRateBondHelper($M$13&amp;E18,K18,$B$5,100,L18,J18,$H$4,"Unadjusted",$B$11,F18,,,,"Unadjusted")</f>
        <v>bondhelper4</v>
      </c>
    </row>
    <row r="21" spans="5:13" x14ac:dyDescent="0.35">
      <c r="E21" t="s">
        <v>26</v>
      </c>
      <c r="F21" t="s">
        <v>40</v>
      </c>
      <c r="G21" t="s">
        <v>41</v>
      </c>
      <c r="H21" t="s">
        <v>42</v>
      </c>
      <c r="I21" s="4" t="s">
        <v>44</v>
      </c>
      <c r="J21" t="s">
        <v>38</v>
      </c>
      <c r="K21" t="s">
        <v>39</v>
      </c>
    </row>
    <row r="22" spans="5:13" x14ac:dyDescent="0.35">
      <c r="E22" t="s">
        <v>27</v>
      </c>
      <c r="F22">
        <v>1</v>
      </c>
      <c r="G22" t="s">
        <v>43</v>
      </c>
      <c r="H22" t="str">
        <f>+_xll._Period(E22,F22,G22)</f>
        <v>d1w</v>
      </c>
      <c r="I22">
        <v>4.3374999999999997E-2</v>
      </c>
      <c r="J22" t="str">
        <f>+_xll._SimpleQuote1("+"&amp;E22&amp;$I$21,I22)</f>
        <v>+d1wQuote</v>
      </c>
      <c r="K22" t="str">
        <f>+_xll._DepositRateHelper(E22,J22,H22,H7,A2,"ModifiedFollowing",TRUE,H7)</f>
        <v>#Specified cast is not valid.</v>
      </c>
    </row>
    <row r="23" spans="5:13" x14ac:dyDescent="0.35">
      <c r="E23" t="s">
        <v>28</v>
      </c>
      <c r="F23">
        <v>1</v>
      </c>
      <c r="G23" t="s">
        <v>7</v>
      </c>
      <c r="H23" t="str">
        <f>+_xll._Period(E23,F23,G23)</f>
        <v>d1m</v>
      </c>
      <c r="I23">
        <v>3.1875000000000001E-2</v>
      </c>
      <c r="J23" t="str">
        <f>+_xll._SimpleQuote1("+"&amp;E23&amp;$I$21,I23)</f>
        <v>+d1mQuote</v>
      </c>
    </row>
    <row r="24" spans="5:13" x14ac:dyDescent="0.35">
      <c r="E24" t="s">
        <v>29</v>
      </c>
      <c r="F24">
        <v>3</v>
      </c>
      <c r="G24" t="s">
        <v>7</v>
      </c>
      <c r="H24" t="str">
        <f>+_xll._Period(E24,F24,G24)</f>
        <v>d3m</v>
      </c>
      <c r="I24">
        <v>3.2037499999999997E-2</v>
      </c>
      <c r="J24" t="str">
        <f>+_xll._SimpleQuote1("+"&amp;E24&amp;$I$21,I24)</f>
        <v>+d3mQuote</v>
      </c>
    </row>
    <row r="25" spans="5:13" x14ac:dyDescent="0.35">
      <c r="E25" t="s">
        <v>30</v>
      </c>
      <c r="F25">
        <v>6</v>
      </c>
      <c r="G25" t="s">
        <v>7</v>
      </c>
      <c r="H25" t="str">
        <f>+_xll._Period(E25,F25,G25)</f>
        <v>d6m</v>
      </c>
      <c r="I25">
        <v>3.3849999999999998E-2</v>
      </c>
      <c r="J25" t="str">
        <f>+_xll._SimpleQuote1("+"&amp;E25&amp;$I$21,I25)</f>
        <v>+d6mQuote</v>
      </c>
    </row>
    <row r="26" spans="5:13" x14ac:dyDescent="0.35">
      <c r="E26" t="s">
        <v>31</v>
      </c>
      <c r="F26">
        <v>9</v>
      </c>
      <c r="G26" t="s">
        <v>7</v>
      </c>
      <c r="H26" t="str">
        <f>+_xll._Period(E26,F26,G26)</f>
        <v>d9m</v>
      </c>
      <c r="I26">
        <v>3.3812500000000002E-2</v>
      </c>
      <c r="J26" t="str">
        <f>+_xll._SimpleQuote1("+"&amp;E26&amp;$I$21,I26)</f>
        <v>+d9mQuote</v>
      </c>
    </row>
    <row r="27" spans="5:13" x14ac:dyDescent="0.35">
      <c r="E27" t="s">
        <v>32</v>
      </c>
      <c r="F27">
        <v>1</v>
      </c>
      <c r="G27" t="s">
        <v>8</v>
      </c>
      <c r="H27" t="str">
        <f>+_xll._Period(E27,F27,G27)</f>
        <v>d1y</v>
      </c>
      <c r="I27">
        <v>3.3512500000000001E-2</v>
      </c>
      <c r="J27" t="str">
        <f>+_xll._SimpleQuote1("+"&amp;E27&amp;$I$21,I27)</f>
        <v>+d1yQuote</v>
      </c>
    </row>
    <row r="28" spans="5:13" x14ac:dyDescent="0.35">
      <c r="E28" t="s">
        <v>33</v>
      </c>
      <c r="F28">
        <v>2</v>
      </c>
      <c r="G28" t="s">
        <v>8</v>
      </c>
      <c r="H28" t="str">
        <f>+_xll._Period(E28,F28,G28)</f>
        <v>s2y</v>
      </c>
      <c r="I28">
        <v>2.9499999999999998E-2</v>
      </c>
      <c r="J28" t="str">
        <f>+_xll._SimpleQuote1("+"&amp;E28&amp;$I$21,I28)</f>
        <v>+s2yQuote</v>
      </c>
    </row>
    <row r="29" spans="5:13" x14ac:dyDescent="0.35">
      <c r="E29" t="s">
        <v>34</v>
      </c>
      <c r="F29">
        <v>3</v>
      </c>
      <c r="G29" t="s">
        <v>8</v>
      </c>
      <c r="H29" t="str">
        <f>+_xll._Period(E29,F29,G29)</f>
        <v>s3y</v>
      </c>
      <c r="I29">
        <v>3.2300000000000002E-2</v>
      </c>
      <c r="J29" t="str">
        <f>+_xll._SimpleQuote1("+"&amp;E29&amp;$I$21,I29)</f>
        <v>+s3yQuote</v>
      </c>
    </row>
    <row r="30" spans="5:13" x14ac:dyDescent="0.35">
      <c r="E30" t="s">
        <v>35</v>
      </c>
      <c r="F30">
        <v>5</v>
      </c>
      <c r="G30" t="s">
        <v>8</v>
      </c>
      <c r="H30" t="str">
        <f>+_xll._Period(E30,F30,G30)</f>
        <v>s5y</v>
      </c>
      <c r="I30">
        <v>3.5900000000000001E-2</v>
      </c>
      <c r="J30" t="str">
        <f>+_xll._SimpleQuote1("+"&amp;E30&amp;$I$21,I30)</f>
        <v>+s5yQuote</v>
      </c>
    </row>
    <row r="31" spans="5:13" x14ac:dyDescent="0.35">
      <c r="E31" t="s">
        <v>36</v>
      </c>
      <c r="F31">
        <v>10</v>
      </c>
      <c r="G31" t="s">
        <v>8</v>
      </c>
      <c r="H31" t="str">
        <f>+_xll._Period(E31,F31,G31)</f>
        <v>s10y</v>
      </c>
      <c r="I31">
        <v>4.1200000000000001E-2</v>
      </c>
      <c r="J31" t="str">
        <f>+_xll._SimpleQuote1("+"&amp;E31&amp;$I$21,I31)</f>
        <v>+s10yQuote</v>
      </c>
    </row>
    <row r="32" spans="5:13" x14ac:dyDescent="0.35">
      <c r="E32" t="s">
        <v>37</v>
      </c>
      <c r="F32">
        <v>15</v>
      </c>
      <c r="G32" t="s">
        <v>8</v>
      </c>
      <c r="H32" t="str">
        <f>+_xll._Period(E32,F32,G32)</f>
        <v>s15y</v>
      </c>
      <c r="I32">
        <v>4.3299999999999998E-2</v>
      </c>
      <c r="J32" t="str">
        <f>+_xll._SimpleQuote1("+"&amp;E32&amp;$I$21,I32)</f>
        <v>+s15yQuote</v>
      </c>
    </row>
    <row r="40" spans="1:2" x14ac:dyDescent="0.35">
      <c r="A40" t="s">
        <v>21</v>
      </c>
      <c r="B40" t="str">
        <f>+_xll._PiecewiseYieldCurve(A40,$B$5,B5,B13,H5)</f>
        <v>#Unable to cast object of type 'Cephei.Cell.Generic.CellFast`1[System.Int32]' to type 'Cephei.Cell.Generic.ICell`1[QLNet.Date]'.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2020-11-02T18:51:33Z</dcterms:created>
  <dcterms:modified xsi:type="dcterms:W3CDTF">2020-11-06T13:21:20Z</dcterms:modified>
</cp:coreProperties>
</file>