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4069326\Desktop\"/>
    </mc:Choice>
  </mc:AlternateContent>
  <xr:revisionPtr revIDLastSave="0" documentId="13_ncr:1_{4A0E289C-CCB8-4838-B01C-843BAB38E11B}" xr6:coauthVersionLast="36" xr6:coauthVersionMax="36" xr10:uidLastSave="{00000000-0000-0000-0000-000000000000}"/>
  <bookViews>
    <workbookView xWindow="0" yWindow="570" windowWidth="28800" windowHeight="12225" xr2:uid="{DEAE5322-4888-4106-ADA1-ECD7A1CFB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13" i="1"/>
  <c r="B14" i="1"/>
  <c r="B38" i="1"/>
  <c r="I34" i="1"/>
  <c r="G34" i="1"/>
  <c r="H27" i="1"/>
  <c r="F27" i="1"/>
  <c r="F28" i="1"/>
  <c r="I20" i="1"/>
  <c r="G20" i="1"/>
  <c r="G21" i="1" s="1"/>
  <c r="B24" i="1" s="1"/>
  <c r="D13" i="1"/>
  <c r="H13" i="1"/>
  <c r="F14" i="1"/>
  <c r="G35" i="1"/>
  <c r="F35" i="1"/>
  <c r="F34" i="1"/>
  <c r="F21" i="1"/>
  <c r="E21" i="1"/>
  <c r="F20" i="1"/>
  <c r="E26" i="1"/>
  <c r="E45" i="1"/>
  <c r="E44" i="1"/>
  <c r="E43" i="1"/>
  <c r="E42" i="1"/>
  <c r="D35" i="1"/>
  <c r="E35" i="1"/>
  <c r="E34" i="1"/>
  <c r="D34" i="1"/>
  <c r="B35" i="1"/>
  <c r="B34" i="1"/>
  <c r="B28" i="1"/>
  <c r="D33" i="1"/>
  <c r="D28" i="1"/>
  <c r="E28" i="1"/>
  <c r="E27" i="1"/>
  <c r="D27" i="1"/>
  <c r="B29" i="1"/>
  <c r="B27" i="1"/>
  <c r="D26" i="1"/>
  <c r="E20" i="1"/>
  <c r="D20" i="1"/>
  <c r="D21" i="1"/>
  <c r="D19" i="1"/>
  <c r="B21" i="1"/>
  <c r="B22" i="1"/>
  <c r="E14" i="1"/>
  <c r="B20" i="1"/>
  <c r="F10" i="1"/>
  <c r="E10" i="1"/>
  <c r="D12" i="1"/>
  <c r="E3" i="1"/>
  <c r="E4" i="1"/>
  <c r="E5" i="1"/>
  <c r="E2" i="1"/>
  <c r="E13" i="1" s="1"/>
  <c r="C8" i="1"/>
  <c r="J3" i="1"/>
  <c r="J4" i="1"/>
  <c r="J5" i="1"/>
  <c r="J2" i="1"/>
  <c r="B13" i="1" s="1"/>
  <c r="B17" i="1" l="1"/>
  <c r="J42" i="1" s="1"/>
  <c r="J45" i="1"/>
  <c r="B31" i="1"/>
  <c r="J44" i="1" s="1"/>
  <c r="B36" i="1"/>
  <c r="J43" i="1"/>
  <c r="B15" i="1"/>
</calcChain>
</file>

<file path=xl/sharedStrings.xml><?xml version="1.0" encoding="utf-8"?>
<sst xmlns="http://schemas.openxmlformats.org/spreadsheetml/2006/main" count="71" uniqueCount="36">
  <si>
    <t>Bond</t>
  </si>
  <si>
    <t>A</t>
  </si>
  <si>
    <t>B</t>
  </si>
  <si>
    <t>C</t>
  </si>
  <si>
    <t>D</t>
  </si>
  <si>
    <t>21/01/2024</t>
  </si>
  <si>
    <t>Today</t>
  </si>
  <si>
    <t>F0</t>
  </si>
  <si>
    <t>30/09/2024</t>
  </si>
  <si>
    <t>Delivery</t>
  </si>
  <si>
    <t>Maturity</t>
  </si>
  <si>
    <t>15/11/2043</t>
  </si>
  <si>
    <t>15/02/2042</t>
  </si>
  <si>
    <t>15/05/2046</t>
  </si>
  <si>
    <t>15/08/2043</t>
  </si>
  <si>
    <t>Par</t>
  </si>
  <si>
    <t>CF</t>
  </si>
  <si>
    <t>Clean price as 21 Jan 2024</t>
  </si>
  <si>
    <t>Bond A</t>
  </si>
  <si>
    <t>Dirty price</t>
  </si>
  <si>
    <t>Next Coupon dates</t>
  </si>
  <si>
    <t>Previous</t>
  </si>
  <si>
    <t>Clean price</t>
  </si>
  <si>
    <t>AI</t>
  </si>
  <si>
    <t>Coupon rate</t>
  </si>
  <si>
    <t>Semi-coupon</t>
  </si>
  <si>
    <t>&lt;&lt;-- AI(T) =</t>
  </si>
  <si>
    <t xml:space="preserve">Cost of delivery </t>
  </si>
  <si>
    <t>Risk-free rate</t>
  </si>
  <si>
    <t>Bond B</t>
  </si>
  <si>
    <t>FV</t>
  </si>
  <si>
    <t>Bond C</t>
  </si>
  <si>
    <t>Bond D</t>
  </si>
  <si>
    <t>Summary of cost of delivery</t>
  </si>
  <si>
    <t>Cost of delivery</t>
  </si>
  <si>
    <t>&lt;&lt;-- cheapest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</si>
</sst>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NumberFormat="1" applyAlignment="1">
      <alignment horizontal="center"/>
    </xf>
    <xf numFmtId="0" fontId="2" fillId="2" borderId="0" xfId="0" applyFont="1" applyFill="1"/>
    <xf numFmtId="0" fontId="0" fillId="3" borderId="0" xfId="0" applyFill="1"/>
    <xf numFmtId="43" fontId="0" fillId="3" borderId="0" xfId="0" applyNumberFormat="1" applyFill="1"/>
    <xf numFmtId="0" fontId="0" fillId="4" borderId="0" xfId="0" applyFill="1"/>
    <xf numFmtId="43" fontId="0" fillId="4" borderId="0" xfId="0" applyNumberFormat="1" applyFill="1"/>
    <xf numFmtId="14" fontId="0" fillId="4" borderId="0" xfId="0" applyNumberFormat="1" applyFill="1"/>
    <xf numFmtId="0" fontId="0" fillId="2" borderId="0" xfId="0" applyFill="1"/>
    <xf numFmtId="0" fontId="0" fillId="5" borderId="0" xfId="0" applyFill="1"/>
    <xf numFmtId="43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CD7B-EFC1-4515-A5FF-004D4CD3391E}">
  <dimension ref="A1:M45"/>
  <sheetViews>
    <sheetView tabSelected="1" zoomScale="130" zoomScaleNormal="130" workbookViewId="0">
      <selection activeCell="G20" sqref="G20"/>
    </sheetView>
  </sheetViews>
  <sheetFormatPr defaultRowHeight="15" x14ac:dyDescent="0.25"/>
  <cols>
    <col min="1" max="1" width="15.42578125" bestFit="1" customWidth="1"/>
    <col min="2" max="2" width="12.28515625" bestFit="1" customWidth="1"/>
    <col min="3" max="3" width="10.7109375" customWidth="1"/>
    <col min="4" max="4" width="12.85546875" bestFit="1" customWidth="1"/>
    <col min="5" max="6" width="12.7109375" bestFit="1" customWidth="1"/>
    <col min="7" max="7" width="18.140625" bestFit="1" customWidth="1"/>
    <col min="8" max="8" width="9.7109375" bestFit="1" customWidth="1"/>
    <col min="10" max="10" width="15" bestFit="1" customWidth="1"/>
  </cols>
  <sheetData>
    <row r="1" spans="1:13" x14ac:dyDescent="0.25">
      <c r="A1" t="s">
        <v>0</v>
      </c>
      <c r="B1" t="s">
        <v>10</v>
      </c>
      <c r="C1" t="s">
        <v>15</v>
      </c>
      <c r="D1" t="s">
        <v>24</v>
      </c>
      <c r="E1" t="s">
        <v>25</v>
      </c>
      <c r="F1" t="s">
        <v>21</v>
      </c>
      <c r="G1" t="s">
        <v>20</v>
      </c>
      <c r="H1" t="s">
        <v>16</v>
      </c>
      <c r="I1" t="s">
        <v>17</v>
      </c>
      <c r="L1" t="s">
        <v>28</v>
      </c>
      <c r="M1" s="3">
        <v>3.2500000000000001E-2</v>
      </c>
    </row>
    <row r="2" spans="1:13" x14ac:dyDescent="0.25">
      <c r="A2" t="s">
        <v>1</v>
      </c>
      <c r="B2" t="s">
        <v>11</v>
      </c>
      <c r="C2" s="5">
        <v>100000</v>
      </c>
      <c r="D2" s="2">
        <v>0.04</v>
      </c>
      <c r="E2" s="4">
        <f>D2/2*C2</f>
        <v>2000</v>
      </c>
      <c r="F2" s="1">
        <v>45245</v>
      </c>
      <c r="G2" s="1">
        <v>45427</v>
      </c>
      <c r="H2">
        <v>0.77510000000000001</v>
      </c>
      <c r="I2">
        <v>109.25</v>
      </c>
      <c r="J2">
        <f>I2*1000</f>
        <v>109250</v>
      </c>
    </row>
    <row r="3" spans="1:13" x14ac:dyDescent="0.25">
      <c r="A3" t="s">
        <v>2</v>
      </c>
      <c r="B3" t="s">
        <v>12</v>
      </c>
      <c r="C3" s="5">
        <v>100000</v>
      </c>
      <c r="D3" s="3">
        <v>4.7500000000000001E-2</v>
      </c>
      <c r="E3" s="4">
        <f t="shared" ref="E3:E5" si="0">D3/2*C3</f>
        <v>2375</v>
      </c>
      <c r="F3" s="1">
        <v>45153</v>
      </c>
      <c r="G3" s="1">
        <v>45337</v>
      </c>
      <c r="H3">
        <v>0.86670000000000003</v>
      </c>
      <c r="I3">
        <v>125.4</v>
      </c>
      <c r="J3">
        <f t="shared" ref="J3:J5" si="1">I3*1000</f>
        <v>125400</v>
      </c>
    </row>
    <row r="4" spans="1:13" x14ac:dyDescent="0.25">
      <c r="A4" t="s">
        <v>3</v>
      </c>
      <c r="B4" t="s">
        <v>13</v>
      </c>
      <c r="C4" s="5">
        <v>100000</v>
      </c>
      <c r="D4" s="2">
        <v>0.03</v>
      </c>
      <c r="E4" s="4">
        <f t="shared" si="0"/>
        <v>1500</v>
      </c>
      <c r="F4" s="1">
        <v>45245</v>
      </c>
      <c r="G4" s="1">
        <v>45427</v>
      </c>
      <c r="H4">
        <v>0.64029999999999998</v>
      </c>
      <c r="I4">
        <v>95.25</v>
      </c>
      <c r="J4">
        <f t="shared" si="1"/>
        <v>95250</v>
      </c>
    </row>
    <row r="5" spans="1:13" x14ac:dyDescent="0.25">
      <c r="A5" t="s">
        <v>4</v>
      </c>
      <c r="B5" t="s">
        <v>14</v>
      </c>
      <c r="C5" s="5">
        <v>100000</v>
      </c>
      <c r="D5" s="3">
        <v>2.75E-2</v>
      </c>
      <c r="E5" s="4">
        <f t="shared" si="0"/>
        <v>1375</v>
      </c>
      <c r="F5" s="1">
        <v>45153</v>
      </c>
      <c r="G5" s="1">
        <v>45337</v>
      </c>
      <c r="H5">
        <v>0.6371</v>
      </c>
      <c r="I5">
        <v>92.44</v>
      </c>
      <c r="J5">
        <f t="shared" si="1"/>
        <v>92440</v>
      </c>
    </row>
    <row r="7" spans="1:13" x14ac:dyDescent="0.25">
      <c r="A7" t="s">
        <v>6</v>
      </c>
      <c r="B7" s="1" t="s">
        <v>5</v>
      </c>
      <c r="C7" s="1"/>
    </row>
    <row r="8" spans="1:13" x14ac:dyDescent="0.25">
      <c r="A8" t="s">
        <v>7</v>
      </c>
      <c r="B8">
        <v>135.5</v>
      </c>
      <c r="C8">
        <f>B8*1000</f>
        <v>135500</v>
      </c>
    </row>
    <row r="9" spans="1:13" x14ac:dyDescent="0.25">
      <c r="A9" t="s">
        <v>9</v>
      </c>
      <c r="B9" t="s">
        <v>8</v>
      </c>
    </row>
    <row r="10" spans="1:13" x14ac:dyDescent="0.25">
      <c r="E10">
        <f>E12-D12</f>
        <v>115</v>
      </c>
      <c r="F10">
        <f>F12-E12</f>
        <v>138</v>
      </c>
    </row>
    <row r="12" spans="1:13" x14ac:dyDescent="0.25">
      <c r="A12" s="8" t="s">
        <v>18</v>
      </c>
      <c r="B12" s="13">
        <v>45312</v>
      </c>
      <c r="D12" s="1">
        <f>B12</f>
        <v>45312</v>
      </c>
      <c r="E12" s="1">
        <v>45427</v>
      </c>
      <c r="F12" s="1">
        <v>45565</v>
      </c>
      <c r="G12" s="1">
        <v>45611</v>
      </c>
    </row>
    <row r="13" spans="1:13" x14ac:dyDescent="0.25">
      <c r="A13" t="s">
        <v>22</v>
      </c>
      <c r="B13" s="4">
        <f>J2</f>
        <v>109250</v>
      </c>
      <c r="D13" s="6">
        <f>-B15</f>
        <v>-109986.26373626373</v>
      </c>
      <c r="E13" s="6">
        <f>E2</f>
        <v>2000</v>
      </c>
      <c r="F13" s="4">
        <f>H2*C8+(E2*(F12-E12)/(G12-E12))</f>
        <v>106526.05</v>
      </c>
      <c r="G13" t="s">
        <v>26</v>
      </c>
      <c r="H13">
        <f>+(E2*(F12-E12)/(G12-E12))</f>
        <v>1500</v>
      </c>
    </row>
    <row r="14" spans="1:13" x14ac:dyDescent="0.25">
      <c r="A14" t="s">
        <v>23</v>
      </c>
      <c r="B14" s="4">
        <f>E2*(B12-F2)/(G2-F2)</f>
        <v>736.26373626373629</v>
      </c>
      <c r="C14" s="7" t="s">
        <v>30</v>
      </c>
      <c r="D14" s="4">
        <f>D13*EXP($M$1*(F12-D12)/365)</f>
        <v>-112492.08685796613</v>
      </c>
      <c r="E14">
        <f>E13*EXP($M$1*(F12-E12)/365)</f>
        <v>2024.7269496601614</v>
      </c>
      <c r="F14" s="4">
        <f>F13</f>
        <v>106526.05</v>
      </c>
    </row>
    <row r="15" spans="1:13" x14ac:dyDescent="0.25">
      <c r="A15" s="11" t="s">
        <v>19</v>
      </c>
      <c r="B15" s="12">
        <f>B13+B14</f>
        <v>109986.26373626373</v>
      </c>
    </row>
    <row r="17" spans="1:9" x14ac:dyDescent="0.25">
      <c r="A17" s="9" t="s">
        <v>27</v>
      </c>
      <c r="B17" s="10">
        <f>SUM(D14:F14)</f>
        <v>-3941.3099083059642</v>
      </c>
    </row>
    <row r="18" spans="1:9" x14ac:dyDescent="0.25">
      <c r="D18">
        <v>0</v>
      </c>
      <c r="E18">
        <v>0.5</v>
      </c>
      <c r="F18">
        <v>1</v>
      </c>
    </row>
    <row r="19" spans="1:9" x14ac:dyDescent="0.25">
      <c r="A19" s="8" t="s">
        <v>29</v>
      </c>
      <c r="B19" s="1">
        <v>45312</v>
      </c>
      <c r="D19" s="1">
        <f>B19</f>
        <v>45312</v>
      </c>
      <c r="E19" s="1">
        <v>45337</v>
      </c>
      <c r="F19" s="1">
        <v>45519</v>
      </c>
      <c r="G19" s="1">
        <v>45565</v>
      </c>
      <c r="H19" s="1">
        <v>45703</v>
      </c>
    </row>
    <row r="20" spans="1:9" x14ac:dyDescent="0.25">
      <c r="A20" t="s">
        <v>22</v>
      </c>
      <c r="B20" s="4">
        <f>J3</f>
        <v>125400</v>
      </c>
      <c r="D20" s="6">
        <f>-B22</f>
        <v>-127452.30978260869</v>
      </c>
      <c r="E20" s="6">
        <f>E3</f>
        <v>2375</v>
      </c>
      <c r="F20" s="6">
        <f>E3</f>
        <v>2375</v>
      </c>
      <c r="G20" s="4">
        <f>H3*C8+(E3*(G19-F19)/(H19-F19))</f>
        <v>118031.6</v>
      </c>
      <c r="H20" t="s">
        <v>26</v>
      </c>
      <c r="I20">
        <f>+(E3*(G19-F19)/(H19-F19))</f>
        <v>593.75</v>
      </c>
    </row>
    <row r="21" spans="1:9" x14ac:dyDescent="0.25">
      <c r="A21" t="s">
        <v>23</v>
      </c>
      <c r="B21" s="4">
        <f>E3*(B19-F3)/(G3-F3)</f>
        <v>2052.3097826086955</v>
      </c>
      <c r="C21" s="7" t="s">
        <v>30</v>
      </c>
      <c r="D21" s="4">
        <f>D20*EXP($M$1*(G19-D19)/365)</f>
        <v>-130356.06279610738</v>
      </c>
      <c r="E21">
        <f>E20*EXP($M$1*(G19-E19)/365)</f>
        <v>2423.7085052095999</v>
      </c>
      <c r="F21">
        <f>F20*EXP($M$1*(G19-F19)/365)</f>
        <v>2384.7476888311098</v>
      </c>
      <c r="G21" s="4">
        <f>G20</f>
        <v>118031.6</v>
      </c>
    </row>
    <row r="22" spans="1:9" x14ac:dyDescent="0.25">
      <c r="A22" t="s">
        <v>19</v>
      </c>
      <c r="B22" s="6">
        <f>B20+B21</f>
        <v>127452.30978260869</v>
      </c>
    </row>
    <row r="24" spans="1:9" x14ac:dyDescent="0.25">
      <c r="A24" t="s">
        <v>27</v>
      </c>
      <c r="B24" s="6">
        <f>SUM(D21:G21)</f>
        <v>-7516.0066020666709</v>
      </c>
    </row>
    <row r="26" spans="1:9" x14ac:dyDescent="0.25">
      <c r="A26" s="8" t="s">
        <v>31</v>
      </c>
      <c r="B26" s="1">
        <v>45312</v>
      </c>
      <c r="D26" s="1">
        <f>B26</f>
        <v>45312</v>
      </c>
      <c r="E26" s="1">
        <f>G4</f>
        <v>45427</v>
      </c>
      <c r="F26" s="1">
        <v>45565</v>
      </c>
      <c r="G26" s="1">
        <v>45611</v>
      </c>
    </row>
    <row r="27" spans="1:9" x14ac:dyDescent="0.25">
      <c r="A27" t="s">
        <v>22</v>
      </c>
      <c r="B27" s="4">
        <f>J4</f>
        <v>95250</v>
      </c>
      <c r="D27" s="6">
        <f>-B29</f>
        <v>-95802.197802197799</v>
      </c>
      <c r="E27" s="6">
        <f>E4</f>
        <v>1500</v>
      </c>
      <c r="F27" s="4">
        <f>H4*C8+(E4*(F26-E26)/(G26-E26))</f>
        <v>87885.65</v>
      </c>
      <c r="G27" t="s">
        <v>26</v>
      </c>
      <c r="H27">
        <f>(E4*(F26-E26)/(G26-E26))</f>
        <v>1125</v>
      </c>
    </row>
    <row r="28" spans="1:9" x14ac:dyDescent="0.25">
      <c r="A28" t="s">
        <v>23</v>
      </c>
      <c r="B28" s="4">
        <f>E4*(B26-F4)/(G4-F4)</f>
        <v>552.19780219780216</v>
      </c>
      <c r="C28" s="7" t="s">
        <v>30</v>
      </c>
      <c r="D28" s="4">
        <f>D27*EXP($M$1*(F26-D26)/365)</f>
        <v>-97984.864566279372</v>
      </c>
      <c r="E28">
        <f>E27*EXP($M$1*(F26-E26)/365)</f>
        <v>1518.5452122451211</v>
      </c>
      <c r="F28" s="4">
        <f>F27</f>
        <v>87885.65</v>
      </c>
    </row>
    <row r="29" spans="1:9" x14ac:dyDescent="0.25">
      <c r="A29" t="s">
        <v>19</v>
      </c>
      <c r="B29" s="6">
        <f>B27+B28</f>
        <v>95802.197802197799</v>
      </c>
    </row>
    <row r="31" spans="1:9" x14ac:dyDescent="0.25">
      <c r="A31" t="s">
        <v>27</v>
      </c>
      <c r="B31" s="6">
        <f>SUM(D28:F28)</f>
        <v>-8580.669354034253</v>
      </c>
    </row>
    <row r="33" spans="1:11" x14ac:dyDescent="0.25">
      <c r="A33" s="8" t="s">
        <v>32</v>
      </c>
      <c r="B33" s="1">
        <v>45312</v>
      </c>
      <c r="D33" s="1">
        <f>B33</f>
        <v>45312</v>
      </c>
      <c r="E33" s="1">
        <v>45337</v>
      </c>
      <c r="F33" s="1">
        <v>45519</v>
      </c>
      <c r="G33" s="1">
        <v>45565</v>
      </c>
      <c r="H33" s="1">
        <v>45703</v>
      </c>
    </row>
    <row r="34" spans="1:11" x14ac:dyDescent="0.25">
      <c r="A34" t="s">
        <v>22</v>
      </c>
      <c r="B34" s="4">
        <f>J5</f>
        <v>92440</v>
      </c>
      <c r="D34" s="6">
        <f>-B36</f>
        <v>-93628.179347826081</v>
      </c>
      <c r="E34" s="6">
        <f>E5</f>
        <v>1375</v>
      </c>
      <c r="F34" s="6">
        <f>E5</f>
        <v>1375</v>
      </c>
      <c r="G34" s="4">
        <f>H5*C8+(E5*(G33-F33)/(H33-F33))</f>
        <v>86670.8</v>
      </c>
      <c r="H34" t="s">
        <v>26</v>
      </c>
      <c r="I34">
        <f>(E5*(G33-F33)/(H33-F33))</f>
        <v>343.75</v>
      </c>
    </row>
    <row r="35" spans="1:11" x14ac:dyDescent="0.25">
      <c r="A35" t="s">
        <v>23</v>
      </c>
      <c r="B35" s="4">
        <f>E5*(B33-F5)/(G5-F5)</f>
        <v>1188.179347826087</v>
      </c>
      <c r="C35" s="7" t="s">
        <v>30</v>
      </c>
      <c r="D35" s="4">
        <f>D34*EXP($M$1*(G33-D33)/365)</f>
        <v>-95761.315329381614</v>
      </c>
      <c r="E35">
        <f>E34*EXP($M$1*(G33-E33)/365)</f>
        <v>1403.199660910821</v>
      </c>
      <c r="F35">
        <f>F34*EXP($M$1*(G33-F33)/365)</f>
        <v>1380.6433987969583</v>
      </c>
      <c r="G35" s="4">
        <f>G34</f>
        <v>86670.8</v>
      </c>
    </row>
    <row r="36" spans="1:11" x14ac:dyDescent="0.25">
      <c r="A36" t="s">
        <v>19</v>
      </c>
      <c r="B36" s="6">
        <f>B34+B35</f>
        <v>93628.179347826081</v>
      </c>
    </row>
    <row r="38" spans="1:11" x14ac:dyDescent="0.25">
      <c r="A38" t="s">
        <v>27</v>
      </c>
      <c r="B38" s="6">
        <f>SUM(D35:G35)</f>
        <v>-6306.6722696738289</v>
      </c>
    </row>
    <row r="40" spans="1:11" x14ac:dyDescent="0.25">
      <c r="A40" s="8" t="s">
        <v>33</v>
      </c>
      <c r="B40" s="14"/>
    </row>
    <row r="41" spans="1:11" x14ac:dyDescent="0.25">
      <c r="A41" t="s">
        <v>0</v>
      </c>
      <c r="B41" t="s">
        <v>10</v>
      </c>
      <c r="C41" t="s">
        <v>15</v>
      </c>
      <c r="D41" t="s">
        <v>24</v>
      </c>
      <c r="E41" t="s">
        <v>25</v>
      </c>
      <c r="F41" t="s">
        <v>21</v>
      </c>
      <c r="G41" t="s">
        <v>20</v>
      </c>
      <c r="H41" t="s">
        <v>16</v>
      </c>
      <c r="I41" t="s">
        <v>17</v>
      </c>
      <c r="J41" s="15" t="s">
        <v>34</v>
      </c>
    </row>
    <row r="42" spans="1:11" x14ac:dyDescent="0.25">
      <c r="A42" t="s">
        <v>1</v>
      </c>
      <c r="B42" t="s">
        <v>11</v>
      </c>
      <c r="C42" s="5">
        <v>100000</v>
      </c>
      <c r="D42" s="2">
        <v>0.04</v>
      </c>
      <c r="E42" s="4">
        <f>D42/2*C42</f>
        <v>2000</v>
      </c>
      <c r="F42" s="1">
        <v>45245</v>
      </c>
      <c r="G42" s="1">
        <v>45427</v>
      </c>
      <c r="H42">
        <v>0.77510000000000001</v>
      </c>
      <c r="I42">
        <v>109.25</v>
      </c>
      <c r="J42" s="16">
        <f>B17</f>
        <v>-3941.3099083059642</v>
      </c>
      <c r="K42" t="s">
        <v>35</v>
      </c>
    </row>
    <row r="43" spans="1:11" x14ac:dyDescent="0.25">
      <c r="A43" t="s">
        <v>2</v>
      </c>
      <c r="B43" t="s">
        <v>12</v>
      </c>
      <c r="C43" s="5">
        <v>100000</v>
      </c>
      <c r="D43" s="3">
        <v>4.7500000000000001E-2</v>
      </c>
      <c r="E43" s="4">
        <f t="shared" ref="E43:E45" si="2">D43/2*C43</f>
        <v>2375</v>
      </c>
      <c r="F43" s="1">
        <v>45153</v>
      </c>
      <c r="G43" s="1">
        <v>45337</v>
      </c>
      <c r="H43">
        <v>0.86670000000000003</v>
      </c>
      <c r="I43">
        <v>125.4</v>
      </c>
      <c r="J43" s="16">
        <f>B24</f>
        <v>-7516.0066020666709</v>
      </c>
    </row>
    <row r="44" spans="1:11" x14ac:dyDescent="0.25">
      <c r="A44" t="s">
        <v>3</v>
      </c>
      <c r="B44" t="s">
        <v>13</v>
      </c>
      <c r="C44" s="5">
        <v>100000</v>
      </c>
      <c r="D44" s="2">
        <v>0.03</v>
      </c>
      <c r="E44" s="4">
        <f t="shared" si="2"/>
        <v>1500</v>
      </c>
      <c r="F44" s="1">
        <v>45245</v>
      </c>
      <c r="G44" s="1">
        <v>45427</v>
      </c>
      <c r="H44">
        <v>0.64029999999999998</v>
      </c>
      <c r="I44">
        <v>95.25</v>
      </c>
      <c r="J44" s="16">
        <f>B31</f>
        <v>-8580.669354034253</v>
      </c>
    </row>
    <row r="45" spans="1:11" x14ac:dyDescent="0.25">
      <c r="A45" t="s">
        <v>4</v>
      </c>
      <c r="B45" t="s">
        <v>14</v>
      </c>
      <c r="C45" s="5">
        <v>100000</v>
      </c>
      <c r="D45" s="3">
        <v>2.75E-2</v>
      </c>
      <c r="E45" s="4">
        <f t="shared" si="2"/>
        <v>1375</v>
      </c>
      <c r="F45" s="1">
        <v>45153</v>
      </c>
      <c r="G45" s="1">
        <v>45337</v>
      </c>
      <c r="H45">
        <v>0.6371</v>
      </c>
      <c r="I45">
        <v>92.44</v>
      </c>
      <c r="J45" s="16">
        <f>B38</f>
        <v>-6306.6722696738289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Patarasupanit</dc:creator>
  <cp:lastModifiedBy>Suparat Patarasupanit</cp:lastModifiedBy>
  <dcterms:created xsi:type="dcterms:W3CDTF">2024-01-10T05:34:18Z</dcterms:created>
  <dcterms:modified xsi:type="dcterms:W3CDTF">2024-01-10T07:53:07Z</dcterms:modified>
</cp:coreProperties>
</file>