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684069326\Desktop\"/>
    </mc:Choice>
  </mc:AlternateContent>
  <xr:revisionPtr revIDLastSave="0" documentId="13_ncr:1_{1AAF259F-32A5-4581-A33E-4237FF46EC86}" xr6:coauthVersionLast="36" xr6:coauthVersionMax="36" xr10:uidLastSave="{00000000-0000-0000-0000-000000000000}"/>
  <bookViews>
    <workbookView xWindow="0" yWindow="570" windowWidth="28800" windowHeight="12225" activeTab="4" xr2:uid="{BDC73470-8376-430B-871B-8ADD353F1D3C}"/>
  </bookViews>
  <sheets>
    <sheet name="THB 15 Dec 2023" sheetId="2" r:id="rId1"/>
    <sheet name="THB 15 Feb 2024" sheetId="3" r:id="rId2"/>
    <sheet name="USD 15 Dec 2023" sheetId="4" r:id="rId3"/>
    <sheet name="USD 15 Feb 2024" sheetId="5" r:id="rId4"/>
    <sheet name="Ans" sheetId="1" r:id="rId5"/>
  </sheets>
  <definedNames>
    <definedName name="solver_adj" localSheetId="4" hidden="1">Ans!$D$37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lhs1" localSheetId="4" hidden="1">Ans!$C$41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1</definedName>
    <definedName name="solver_nwt" localSheetId="4" hidden="1">1</definedName>
    <definedName name="solver_opt" localSheetId="4" hidden="1">Ans!$C$44</definedName>
    <definedName name="solver_pre" localSheetId="4" hidden="1">0.000001</definedName>
    <definedName name="solver_rbv" localSheetId="4" hidden="1">1</definedName>
    <definedName name="solver_rel1" localSheetId="4" hidden="1">2</definedName>
    <definedName name="solver_rhs1" localSheetId="4" hidden="1">Ans!$C$45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1" l="1"/>
  <c r="D40" i="1"/>
  <c r="E40" i="1"/>
  <c r="F40" i="1"/>
  <c r="G40" i="1"/>
  <c r="G35" i="1"/>
  <c r="F35" i="1"/>
  <c r="F36" i="1" s="1"/>
  <c r="E35" i="1"/>
  <c r="E36" i="1" s="1"/>
  <c r="D35" i="1"/>
  <c r="G31" i="1"/>
  <c r="G32" i="1" s="1"/>
  <c r="F31" i="1"/>
  <c r="E31" i="1"/>
  <c r="D31" i="1"/>
  <c r="D32" i="1" s="1"/>
  <c r="F27" i="1"/>
  <c r="G27" i="1"/>
  <c r="E27" i="1"/>
  <c r="D28" i="1"/>
  <c r="D37" i="1"/>
  <c r="D43" i="1" s="1"/>
  <c r="G28" i="1"/>
  <c r="E28" i="1"/>
  <c r="F28" i="1"/>
  <c r="D36" i="1"/>
  <c r="E37" i="1"/>
  <c r="E43" i="1" s="1"/>
  <c r="G36" i="1"/>
  <c r="F32" i="1"/>
  <c r="E32" i="1"/>
  <c r="D20" i="1"/>
  <c r="F33" i="1" l="1"/>
  <c r="E33" i="1"/>
  <c r="D33" i="1"/>
  <c r="D41" i="1" s="1"/>
  <c r="F41" i="1"/>
  <c r="E44" i="1"/>
  <c r="E41" i="1"/>
  <c r="G33" i="1"/>
  <c r="G41" i="1" s="1"/>
  <c r="D44" i="1"/>
  <c r="F37" i="1"/>
  <c r="C41" i="1" l="1"/>
  <c r="F43" i="1"/>
  <c r="F44" i="1" s="1"/>
  <c r="G37" i="1"/>
  <c r="G43" i="1" s="1"/>
  <c r="G44" i="1" s="1"/>
  <c r="C44" i="1" l="1"/>
  <c r="D18" i="1"/>
  <c r="G12" i="1"/>
  <c r="G13" i="1" s="1"/>
  <c r="F12" i="1"/>
  <c r="F13" i="1" s="1"/>
  <c r="E12" i="1"/>
  <c r="E13" i="1" s="1"/>
  <c r="D12" i="1"/>
  <c r="D13" i="1" s="1"/>
  <c r="D21" i="1" s="1"/>
  <c r="E14" i="1"/>
  <c r="G8" i="1"/>
  <c r="G9" i="1" s="1"/>
  <c r="G10" i="1" s="1"/>
  <c r="F8" i="1"/>
  <c r="F9" i="1" s="1"/>
  <c r="E8" i="1"/>
  <c r="E9" i="1" s="1"/>
  <c r="E10" i="1" s="1"/>
  <c r="D8" i="1"/>
  <c r="D9" i="1" s="1"/>
  <c r="D10" i="1" s="1"/>
  <c r="D17" i="1" s="1"/>
  <c r="F10" i="1" l="1"/>
  <c r="C45" i="1"/>
  <c r="E20" i="1"/>
  <c r="E21" i="1" s="1"/>
  <c r="F14" i="1"/>
  <c r="F20" i="1" s="1"/>
  <c r="E17" i="1"/>
  <c r="E18" i="1" s="1"/>
  <c r="F17" i="1"/>
  <c r="F18" i="1" s="1"/>
  <c r="G17" i="1"/>
  <c r="G18" i="1" s="1"/>
  <c r="G14" i="1" l="1"/>
  <c r="G20" i="1" s="1"/>
  <c r="G21" i="1" s="1"/>
  <c r="F21" i="1"/>
  <c r="C18" i="1"/>
  <c r="C21" i="1" l="1"/>
  <c r="C2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Suparat Patarasupanit</author>
  </authors>
  <commentList>
    <comment ref="D40" authorId="0" shapeId="0" xr:uid="{2832F56F-C85B-4728-AD95-62B917C3BE65}">
      <text>
        <r>
          <rPr>
            <b/>
            <sz val="9"/>
            <color indexed="81"/>
            <rFont val="Tahoma"/>
            <family val="2"/>
          </rPr>
          <t>Suparat Patarasupanit:</t>
        </r>
        <r>
          <rPr>
            <sz val="9"/>
            <color indexed="81"/>
            <rFont val="Tahoma"/>
            <family val="2"/>
          </rPr>
          <t xml:space="preserve">
Use the same CF for the 1st period (already fixed)
</t>
        </r>
      </text>
    </comment>
  </commentList>
</comments>
</file>

<file path=xl/sharedStrings.xml><?xml version="1.0" encoding="utf-8"?>
<sst xmlns="http://schemas.openxmlformats.org/spreadsheetml/2006/main" count="56" uniqueCount="32">
  <si>
    <t>Week 7: Swaps</t>
  </si>
  <si>
    <t>Cash flow</t>
  </si>
  <si>
    <t>Fixed rate bond</t>
  </si>
  <si>
    <t>Floating rate bond</t>
  </si>
  <si>
    <t>Notional amount</t>
  </si>
  <si>
    <t>Present value</t>
  </si>
  <si>
    <t>Tenor
(Months)</t>
  </si>
  <si>
    <t>USD Spot Treasury Rates on 15th Feb 2023
(Continuous Compound)</t>
  </si>
  <si>
    <t>USD Spot Treasury Rates on 15th Dec 2023
(Annual Compound)</t>
  </si>
  <si>
    <t>THB Spot Treasury Rates on 15th Feb 2023
(Quarterly Compound)</t>
  </si>
  <si>
    <t>USD Spot Treasury Rates on 15th Feb 2023
(Annual Compound)</t>
  </si>
  <si>
    <t>Ex rate (THB/USD)</t>
  </si>
  <si>
    <t>2-year USD-THB swap contract</t>
  </si>
  <si>
    <t>THB</t>
  </si>
  <si>
    <t>USD</t>
  </si>
  <si>
    <t>THB million</t>
  </si>
  <si>
    <t>Spot</t>
  </si>
  <si>
    <t>Annual int rate (US)</t>
  </si>
  <si>
    <t>Semi-Interest rate (US)</t>
  </si>
  <si>
    <t>Q1</t>
  </si>
  <si>
    <t>Floating USD int rate (forward rate)</t>
  </si>
  <si>
    <t>USD (Q2)</t>
  </si>
  <si>
    <t>Quarterly interest rate (TH)</t>
  </si>
  <si>
    <t>Semi-interest rate (TH)</t>
  </si>
  <si>
    <t>Fixed rate (THB)</t>
  </si>
  <si>
    <t>Q3</t>
  </si>
  <si>
    <t>Swap value</t>
  </si>
  <si>
    <t xml:space="preserve">USD </t>
  </si>
  <si>
    <t>Q4-Q5</t>
  </si>
  <si>
    <t>Q5</t>
  </si>
  <si>
    <t>Continuous interest rate (TH)</t>
  </si>
  <si>
    <t>Assuming that the exchange rate stay the same as 35THB/USD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</si>
</sst>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5" formatCode="0.000%"/>
    <numFmt numFmtId="166" formatCode="0.0000%"/>
    <numFmt numFmtId="167" formatCode="0.00000%"/>
    <numFmt numFmtId="173" formatCode="_(* #,##0.0000_);_(* \(#,##0.0000\);_(* &quot;-&quot;??_);_(@_)"/>
    <numFmt numFmtId="178" formatCode="_(* #,##0.000000000_);_(* \(#,##0.000000000\);_(* &quot;-&quot;??_);_(@_)"/>
    <numFmt numFmtId="179" formatCode="_(* #,##0.0000000000_);_(* \(#,##0.0000000000\);_(* &quot;-&quot;??_);_(@_)"/>
    <numFmt numFmtId="180" formatCode="_(* #,##0.00000000000_);_(* \(#,##0.00000000000\);_(* &quot;-&quot;??_);_(@_)"/>
    <numFmt numFmtId="181" formatCode="_(* #,##0.000000000000_);_(* \(#,##0.000000000000\);_(* &quot;-&quot;??_);_(@_)"/>
    <numFmt numFmtId="183" formatCode="_(* #,##0.0000000000000_);_(* \(#,##0.0000000000000\);_(* &quot;-&quot;??_);_(@_)"/>
    <numFmt numFmtId="18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/>
    <xf numFmtId="0" fontId="0" fillId="0" borderId="0" xfId="0" applyBorder="1"/>
    <xf numFmtId="0" fontId="0" fillId="2" borderId="0" xfId="0" applyFill="1"/>
    <xf numFmtId="0" fontId="0" fillId="0" borderId="0" xfId="0" applyAlignment="1">
      <alignment horizontal="right" wrapText="1"/>
    </xf>
    <xf numFmtId="10" fontId="0" fillId="0" borderId="0" xfId="2" applyNumberFormat="1" applyFont="1"/>
    <xf numFmtId="15" fontId="0" fillId="0" borderId="0" xfId="0" applyNumberFormat="1" applyBorder="1"/>
    <xf numFmtId="0" fontId="0" fillId="3" borderId="0" xfId="0" applyFill="1"/>
    <xf numFmtId="10" fontId="0" fillId="2" borderId="0" xfId="2" applyNumberFormat="1" applyFont="1" applyFill="1"/>
    <xf numFmtId="10" fontId="0" fillId="0" borderId="0" xfId="0" applyNumberFormat="1"/>
    <xf numFmtId="0" fontId="0" fillId="0" borderId="0" xfId="0" applyFill="1"/>
    <xf numFmtId="10" fontId="0" fillId="0" borderId="0" xfId="2" applyNumberFormat="1" applyFont="1" applyFill="1"/>
    <xf numFmtId="0" fontId="3" fillId="0" borderId="0" xfId="0" applyFont="1" applyFill="1"/>
    <xf numFmtId="43" fontId="0" fillId="0" borderId="0" xfId="1" applyFont="1"/>
    <xf numFmtId="0" fontId="3" fillId="3" borderId="0" xfId="0" applyFont="1" applyFill="1"/>
    <xf numFmtId="0" fontId="0" fillId="4" borderId="0" xfId="0" applyFill="1"/>
    <xf numFmtId="173" fontId="0" fillId="0" borderId="0" xfId="1" applyNumberFormat="1" applyFont="1"/>
    <xf numFmtId="0" fontId="0" fillId="5" borderId="0" xfId="0" applyFill="1"/>
    <xf numFmtId="10" fontId="0" fillId="5" borderId="0" xfId="2" applyNumberFormat="1" applyFont="1" applyFill="1"/>
    <xf numFmtId="181" fontId="0" fillId="0" borderId="1" xfId="0" applyNumberFormat="1" applyFill="1" applyBorder="1"/>
    <xf numFmtId="179" fontId="0" fillId="0" borderId="0" xfId="0" applyNumberFormat="1"/>
    <xf numFmtId="183" fontId="0" fillId="0" borderId="0" xfId="0" applyNumberFormat="1"/>
    <xf numFmtId="181" fontId="2" fillId="2" borderId="1" xfId="0" applyNumberFormat="1" applyFont="1" applyFill="1" applyBorder="1"/>
    <xf numFmtId="178" fontId="0" fillId="0" borderId="0" xfId="1" applyNumberFormat="1" applyFont="1"/>
    <xf numFmtId="167" fontId="4" fillId="0" borderId="0" xfId="0" applyNumberFormat="1" applyFont="1" applyFill="1"/>
    <xf numFmtId="167" fontId="4" fillId="0" borderId="0" xfId="2" applyNumberFormat="1" applyFont="1" applyFill="1"/>
    <xf numFmtId="167" fontId="3" fillId="0" borderId="0" xfId="0" applyNumberFormat="1" applyFont="1"/>
    <xf numFmtId="166" fontId="0" fillId="0" borderId="0" xfId="0" applyNumberFormat="1"/>
    <xf numFmtId="167" fontId="0" fillId="0" borderId="0" xfId="0" applyNumberFormat="1"/>
    <xf numFmtId="167" fontId="0" fillId="0" borderId="0" xfId="2" applyNumberFormat="1" applyFont="1"/>
    <xf numFmtId="165" fontId="0" fillId="5" borderId="0" xfId="2" applyNumberFormat="1" applyFont="1" applyFill="1"/>
    <xf numFmtId="43" fontId="0" fillId="0" borderId="1" xfId="1" applyFont="1" applyFill="1" applyBorder="1"/>
    <xf numFmtId="179" fontId="0" fillId="0" borderId="0" xfId="1" applyNumberFormat="1" applyFont="1"/>
    <xf numFmtId="180" fontId="5" fillId="0" borderId="1" xfId="1" applyNumberFormat="1" applyFont="1" applyFill="1" applyBorder="1"/>
    <xf numFmtId="0" fontId="3" fillId="6" borderId="0" xfId="0" applyFont="1" applyFill="1"/>
    <xf numFmtId="167" fontId="6" fillId="0" borderId="0" xfId="0" applyNumberFormat="1" applyFont="1" applyFill="1"/>
    <xf numFmtId="185" fontId="0" fillId="0" borderId="0" xfId="1" applyNumberFormat="1" applyFont="1" applyBorder="1"/>
    <xf numFmtId="185" fontId="0" fillId="0" borderId="0" xfId="0" applyNumberFormat="1" applyBorder="1"/>
    <xf numFmtId="0" fontId="0" fillId="0" borderId="0" xfId="0" applyFill="1" applyAlignment="1">
      <alignment horizontal="right" wrapText="1"/>
    </xf>
    <xf numFmtId="178" fontId="7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094FC-CA39-4202-988F-367985D52CDC}">
  <dimension ref="A1:B25"/>
  <sheetViews>
    <sheetView workbookViewId="0">
      <selection activeCell="E21" sqref="E21"/>
    </sheetView>
  </sheetViews>
  <sheetFormatPr defaultRowHeight="15" x14ac:dyDescent="0.25"/>
  <cols>
    <col min="1" max="1" width="13" bestFit="1" customWidth="1"/>
    <col min="2" max="2" width="36.140625" customWidth="1"/>
  </cols>
  <sheetData>
    <row r="1" spans="1:2" ht="45" x14ac:dyDescent="0.25">
      <c r="A1" s="4" t="s">
        <v>6</v>
      </c>
      <c r="B1" s="4" t="s">
        <v>9</v>
      </c>
    </row>
    <row r="2" spans="1:2" x14ac:dyDescent="0.25">
      <c r="A2">
        <v>1</v>
      </c>
      <c r="B2" s="5">
        <v>7.3000000000000001E-3</v>
      </c>
    </row>
    <row r="3" spans="1:2" x14ac:dyDescent="0.25">
      <c r="A3">
        <v>2</v>
      </c>
      <c r="B3" s="5">
        <v>7.9000000000000008E-3</v>
      </c>
    </row>
    <row r="4" spans="1:2" x14ac:dyDescent="0.25">
      <c r="A4">
        <v>3</v>
      </c>
      <c r="B4" s="5">
        <v>8.6E-3</v>
      </c>
    </row>
    <row r="5" spans="1:2" x14ac:dyDescent="0.25">
      <c r="A5">
        <v>4</v>
      </c>
      <c r="B5" s="5">
        <v>9.2999999999999992E-3</v>
      </c>
    </row>
    <row r="6" spans="1:2" x14ac:dyDescent="0.25">
      <c r="A6">
        <v>5</v>
      </c>
      <c r="B6" s="5">
        <v>9.9000000000000008E-3</v>
      </c>
    </row>
    <row r="7" spans="1:2" x14ac:dyDescent="0.25">
      <c r="A7" s="17">
        <v>6</v>
      </c>
      <c r="B7" s="18">
        <v>1.06E-2</v>
      </c>
    </row>
    <row r="8" spans="1:2" x14ac:dyDescent="0.25">
      <c r="A8">
        <v>7</v>
      </c>
      <c r="B8" s="5">
        <v>1.15E-2</v>
      </c>
    </row>
    <row r="9" spans="1:2" x14ac:dyDescent="0.25">
      <c r="A9">
        <v>8</v>
      </c>
      <c r="B9" s="5">
        <v>1.23E-2</v>
      </c>
    </row>
    <row r="10" spans="1:2" x14ac:dyDescent="0.25">
      <c r="A10">
        <v>9</v>
      </c>
      <c r="B10" s="5">
        <v>1.32E-2</v>
      </c>
    </row>
    <row r="11" spans="1:2" x14ac:dyDescent="0.25">
      <c r="A11">
        <v>10</v>
      </c>
      <c r="B11" s="5">
        <v>1.41E-2</v>
      </c>
    </row>
    <row r="12" spans="1:2" x14ac:dyDescent="0.25">
      <c r="A12">
        <v>11</v>
      </c>
      <c r="B12" s="5">
        <v>1.49E-2</v>
      </c>
    </row>
    <row r="13" spans="1:2" x14ac:dyDescent="0.25">
      <c r="A13" s="17">
        <v>12</v>
      </c>
      <c r="B13" s="18">
        <v>1.5800000000000002E-2</v>
      </c>
    </row>
    <row r="14" spans="1:2" x14ac:dyDescent="0.25">
      <c r="A14">
        <v>13</v>
      </c>
      <c r="B14" s="5">
        <v>1.6199999999999999E-2</v>
      </c>
    </row>
    <row r="15" spans="1:2" x14ac:dyDescent="0.25">
      <c r="A15">
        <v>14</v>
      </c>
      <c r="B15" s="5">
        <v>1.6500000000000001E-2</v>
      </c>
    </row>
    <row r="16" spans="1:2" x14ac:dyDescent="0.25">
      <c r="A16">
        <v>15</v>
      </c>
      <c r="B16" s="5">
        <v>1.6899999999999998E-2</v>
      </c>
    </row>
    <row r="17" spans="1:2" x14ac:dyDescent="0.25">
      <c r="A17">
        <v>16</v>
      </c>
      <c r="B17" s="5">
        <v>1.7299999999999999E-2</v>
      </c>
    </row>
    <row r="18" spans="1:2" x14ac:dyDescent="0.25">
      <c r="A18">
        <v>17</v>
      </c>
      <c r="B18" s="5">
        <v>1.7600000000000001E-2</v>
      </c>
    </row>
    <row r="19" spans="1:2" x14ac:dyDescent="0.25">
      <c r="A19" s="17">
        <v>18</v>
      </c>
      <c r="B19" s="18">
        <v>1.7999999999999999E-2</v>
      </c>
    </row>
    <row r="20" spans="1:2" x14ac:dyDescent="0.25">
      <c r="A20">
        <v>19</v>
      </c>
      <c r="B20" s="5">
        <v>1.8700000000000001E-2</v>
      </c>
    </row>
    <row r="21" spans="1:2" x14ac:dyDescent="0.25">
      <c r="A21">
        <v>20</v>
      </c>
      <c r="B21" s="5">
        <v>1.9400000000000001E-2</v>
      </c>
    </row>
    <row r="22" spans="1:2" x14ac:dyDescent="0.25">
      <c r="A22">
        <v>21</v>
      </c>
      <c r="B22" s="5">
        <v>2.01E-2</v>
      </c>
    </row>
    <row r="23" spans="1:2" x14ac:dyDescent="0.25">
      <c r="A23">
        <v>22</v>
      </c>
      <c r="B23" s="5">
        <v>2.07E-2</v>
      </c>
    </row>
    <row r="24" spans="1:2" x14ac:dyDescent="0.25">
      <c r="A24">
        <v>23</v>
      </c>
      <c r="B24" s="5">
        <v>2.1399999999999999E-2</v>
      </c>
    </row>
    <row r="25" spans="1:2" x14ac:dyDescent="0.25">
      <c r="A25" s="17">
        <v>24</v>
      </c>
      <c r="B25" s="18">
        <v>2.2100000000000002E-2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47306-A4F5-4349-8B1D-AF6429ADB9D3}">
  <dimension ref="A1:B25"/>
  <sheetViews>
    <sheetView workbookViewId="0">
      <selection activeCell="A23" sqref="A23:B23"/>
    </sheetView>
  </sheetViews>
  <sheetFormatPr defaultRowHeight="15" x14ac:dyDescent="0.25"/>
  <cols>
    <col min="1" max="1" width="13" style="10" bestFit="1" customWidth="1"/>
    <col min="2" max="2" width="36.140625" style="10" customWidth="1"/>
  </cols>
  <sheetData>
    <row r="1" spans="1:2" ht="45" x14ac:dyDescent="0.25">
      <c r="A1" s="38" t="s">
        <v>6</v>
      </c>
      <c r="B1" s="38" t="s">
        <v>7</v>
      </c>
    </row>
    <row r="2" spans="1:2" x14ac:dyDescent="0.25">
      <c r="A2" s="10">
        <v>1</v>
      </c>
      <c r="B2" s="11">
        <v>1.32E-2</v>
      </c>
    </row>
    <row r="3" spans="1:2" x14ac:dyDescent="0.25">
      <c r="A3" s="10">
        <v>2</v>
      </c>
      <c r="B3" s="11">
        <v>1.1900000000000001E-2</v>
      </c>
    </row>
    <row r="4" spans="1:2" x14ac:dyDescent="0.25">
      <c r="A4" s="10">
        <v>3</v>
      </c>
      <c r="B4" s="11">
        <v>1.32E-2</v>
      </c>
    </row>
    <row r="5" spans="1:2" x14ac:dyDescent="0.25">
      <c r="A5" s="17">
        <v>4</v>
      </c>
      <c r="B5" s="18">
        <v>1.49E-2</v>
      </c>
    </row>
    <row r="6" spans="1:2" x14ac:dyDescent="0.25">
      <c r="A6" s="10">
        <v>5</v>
      </c>
      <c r="B6" s="11">
        <v>1.5599999999999999E-2</v>
      </c>
    </row>
    <row r="7" spans="1:2" x14ac:dyDescent="0.25">
      <c r="A7" s="10">
        <v>6</v>
      </c>
      <c r="B7" s="11">
        <v>1.6899999999999998E-2</v>
      </c>
    </row>
    <row r="8" spans="1:2" x14ac:dyDescent="0.25">
      <c r="A8" s="10">
        <v>7</v>
      </c>
      <c r="B8" s="11">
        <v>1.7100000000000001E-2</v>
      </c>
    </row>
    <row r="9" spans="1:2" x14ac:dyDescent="0.25">
      <c r="A9" s="10">
        <v>8</v>
      </c>
      <c r="B9" s="11">
        <v>1.7399999999999999E-2</v>
      </c>
    </row>
    <row r="10" spans="1:2" x14ac:dyDescent="0.25">
      <c r="A10" s="10">
        <v>9</v>
      </c>
      <c r="B10" s="11">
        <v>1.7600000000000001E-2</v>
      </c>
    </row>
    <row r="11" spans="1:2" x14ac:dyDescent="0.25">
      <c r="A11" s="17">
        <v>10</v>
      </c>
      <c r="B11" s="18">
        <v>1.78E-2</v>
      </c>
    </row>
    <row r="12" spans="1:2" x14ac:dyDescent="0.25">
      <c r="A12" s="10">
        <v>11</v>
      </c>
      <c r="B12" s="11">
        <v>1.7999999999999999E-2</v>
      </c>
    </row>
    <row r="13" spans="1:2" x14ac:dyDescent="0.25">
      <c r="A13" s="10">
        <v>12</v>
      </c>
      <c r="B13" s="11">
        <v>1.83E-2</v>
      </c>
    </row>
    <row r="14" spans="1:2" x14ac:dyDescent="0.25">
      <c r="A14" s="10">
        <v>13</v>
      </c>
      <c r="B14" s="11">
        <v>1.84E-2</v>
      </c>
    </row>
    <row r="15" spans="1:2" x14ac:dyDescent="0.25">
      <c r="A15" s="10">
        <v>14</v>
      </c>
      <c r="B15" s="11">
        <v>1.8499999999999999E-2</v>
      </c>
    </row>
    <row r="16" spans="1:2" x14ac:dyDescent="0.25">
      <c r="A16" s="10">
        <v>15</v>
      </c>
      <c r="B16" s="11">
        <v>1.8800000000000001E-2</v>
      </c>
    </row>
    <row r="17" spans="1:2" x14ac:dyDescent="0.25">
      <c r="A17" s="17">
        <v>16</v>
      </c>
      <c r="B17" s="18">
        <v>1.9099999999999999E-2</v>
      </c>
    </row>
    <row r="18" spans="1:2" x14ac:dyDescent="0.25">
      <c r="A18" s="10">
        <v>17</v>
      </c>
      <c r="B18" s="11">
        <v>1.9199999999999998E-2</v>
      </c>
    </row>
    <row r="19" spans="1:2" x14ac:dyDescent="0.25">
      <c r="A19" s="10">
        <v>18</v>
      </c>
      <c r="B19" s="11">
        <v>1.9400000000000001E-2</v>
      </c>
    </row>
    <row r="20" spans="1:2" x14ac:dyDescent="0.25">
      <c r="A20" s="10">
        <v>19</v>
      </c>
      <c r="B20" s="11">
        <v>1.9599999999999999E-2</v>
      </c>
    </row>
    <row r="21" spans="1:2" x14ac:dyDescent="0.25">
      <c r="A21" s="10">
        <v>20</v>
      </c>
      <c r="B21" s="11">
        <v>1.9699999999999999E-2</v>
      </c>
    </row>
    <row r="22" spans="1:2" x14ac:dyDescent="0.25">
      <c r="A22" s="10">
        <v>21</v>
      </c>
      <c r="B22" s="11">
        <v>1.9699999999999999E-2</v>
      </c>
    </row>
    <row r="23" spans="1:2" x14ac:dyDescent="0.25">
      <c r="A23" s="17">
        <v>22</v>
      </c>
      <c r="B23" s="18">
        <v>1.9800000000000002E-2</v>
      </c>
    </row>
    <row r="24" spans="1:2" x14ac:dyDescent="0.25">
      <c r="A24" s="10">
        <v>23</v>
      </c>
      <c r="B24" s="11">
        <v>1.9800000000000002E-2</v>
      </c>
    </row>
    <row r="25" spans="1:2" x14ac:dyDescent="0.25">
      <c r="A25" s="10">
        <v>24</v>
      </c>
      <c r="B25" s="11">
        <v>1.9900000000000001E-2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1DD79-215F-48F0-B056-72BBAEE50BEC}">
  <dimension ref="A1:B25"/>
  <sheetViews>
    <sheetView workbookViewId="0">
      <selection activeCell="B1" sqref="B1"/>
    </sheetView>
  </sheetViews>
  <sheetFormatPr defaultRowHeight="15" x14ac:dyDescent="0.25"/>
  <cols>
    <col min="1" max="1" width="13" bestFit="1" customWidth="1"/>
    <col min="2" max="2" width="36.140625" customWidth="1"/>
  </cols>
  <sheetData>
    <row r="1" spans="1:2" ht="45" x14ac:dyDescent="0.25">
      <c r="A1" s="4" t="s">
        <v>6</v>
      </c>
      <c r="B1" s="4" t="s">
        <v>8</v>
      </c>
    </row>
    <row r="2" spans="1:2" x14ac:dyDescent="0.25">
      <c r="A2">
        <v>1</v>
      </c>
      <c r="B2" s="5">
        <v>1.6500000000000001E-2</v>
      </c>
    </row>
    <row r="3" spans="1:2" x14ac:dyDescent="0.25">
      <c r="A3">
        <v>2</v>
      </c>
      <c r="B3" s="5">
        <v>2.0299999999999999E-2</v>
      </c>
    </row>
    <row r="4" spans="1:2" x14ac:dyDescent="0.25">
      <c r="A4">
        <v>3</v>
      </c>
      <c r="B4" s="5">
        <v>2.0799999999999999E-2</v>
      </c>
    </row>
    <row r="5" spans="1:2" x14ac:dyDescent="0.25">
      <c r="A5">
        <v>4</v>
      </c>
      <c r="B5" s="5">
        <v>2.24E-2</v>
      </c>
    </row>
    <row r="6" spans="1:2" x14ac:dyDescent="0.25">
      <c r="A6">
        <v>5</v>
      </c>
      <c r="B6" s="5">
        <v>2.4199999999999999E-2</v>
      </c>
    </row>
    <row r="7" spans="1:2" x14ac:dyDescent="0.25">
      <c r="A7" s="3">
        <v>6</v>
      </c>
      <c r="B7" s="8">
        <v>2.5700000000000001E-2</v>
      </c>
    </row>
    <row r="8" spans="1:2" x14ac:dyDescent="0.25">
      <c r="A8">
        <v>7</v>
      </c>
      <c r="B8" s="5">
        <v>2.63E-2</v>
      </c>
    </row>
    <row r="9" spans="1:2" x14ac:dyDescent="0.25">
      <c r="A9">
        <v>8</v>
      </c>
      <c r="B9" s="5">
        <v>2.7099999999999999E-2</v>
      </c>
    </row>
    <row r="10" spans="1:2" x14ac:dyDescent="0.25">
      <c r="A10">
        <v>9</v>
      </c>
      <c r="B10" s="5">
        <v>2.8199999999999999E-2</v>
      </c>
    </row>
    <row r="11" spans="1:2" x14ac:dyDescent="0.25">
      <c r="A11">
        <v>10</v>
      </c>
      <c r="B11" s="5">
        <v>2.8400000000000002E-2</v>
      </c>
    </row>
    <row r="12" spans="1:2" x14ac:dyDescent="0.25">
      <c r="A12">
        <v>11</v>
      </c>
      <c r="B12" s="5">
        <v>2.8899999999999999E-2</v>
      </c>
    </row>
    <row r="13" spans="1:2" x14ac:dyDescent="0.25">
      <c r="A13" s="3">
        <v>12</v>
      </c>
      <c r="B13" s="8">
        <v>2.9600000000000001E-2</v>
      </c>
    </row>
    <row r="14" spans="1:2" x14ac:dyDescent="0.25">
      <c r="A14">
        <v>13</v>
      </c>
      <c r="B14" s="5">
        <v>2.98E-2</v>
      </c>
    </row>
    <row r="15" spans="1:2" x14ac:dyDescent="0.25">
      <c r="A15">
        <v>14</v>
      </c>
      <c r="B15" s="5">
        <v>3.04E-2</v>
      </c>
    </row>
    <row r="16" spans="1:2" x14ac:dyDescent="0.25">
      <c r="A16">
        <v>15</v>
      </c>
      <c r="B16" s="5">
        <v>3.09E-2</v>
      </c>
    </row>
    <row r="17" spans="1:2" x14ac:dyDescent="0.25">
      <c r="A17">
        <v>16</v>
      </c>
      <c r="B17" s="5">
        <v>3.1300000000000001E-2</v>
      </c>
    </row>
    <row r="18" spans="1:2" x14ac:dyDescent="0.25">
      <c r="A18">
        <v>17</v>
      </c>
      <c r="B18" s="5">
        <v>3.1699999999999999E-2</v>
      </c>
    </row>
    <row r="19" spans="1:2" x14ac:dyDescent="0.25">
      <c r="A19" s="3">
        <v>18</v>
      </c>
      <c r="B19" s="8">
        <v>3.1899999999999998E-2</v>
      </c>
    </row>
    <row r="20" spans="1:2" x14ac:dyDescent="0.25">
      <c r="A20">
        <v>19</v>
      </c>
      <c r="B20" s="5">
        <v>3.2199999999999999E-2</v>
      </c>
    </row>
    <row r="21" spans="1:2" x14ac:dyDescent="0.25">
      <c r="A21">
        <v>20</v>
      </c>
      <c r="B21" s="5">
        <v>3.2300000000000002E-2</v>
      </c>
    </row>
    <row r="22" spans="1:2" x14ac:dyDescent="0.25">
      <c r="A22">
        <v>21</v>
      </c>
      <c r="B22" s="5">
        <v>3.2500000000000001E-2</v>
      </c>
    </row>
    <row r="23" spans="1:2" x14ac:dyDescent="0.25">
      <c r="A23">
        <v>22</v>
      </c>
      <c r="B23" s="5">
        <v>3.27E-2</v>
      </c>
    </row>
    <row r="24" spans="1:2" x14ac:dyDescent="0.25">
      <c r="A24">
        <v>23</v>
      </c>
      <c r="B24" s="5">
        <v>3.3099999999999997E-2</v>
      </c>
    </row>
    <row r="25" spans="1:2" x14ac:dyDescent="0.25">
      <c r="A25" s="3">
        <v>24</v>
      </c>
      <c r="B25" s="8">
        <v>3.32E-2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E1C0D-48D0-40F9-B3B8-B32DEC1A2E29}">
  <dimension ref="A1:B26"/>
  <sheetViews>
    <sheetView workbookViewId="0">
      <selection activeCell="D13" sqref="D13"/>
    </sheetView>
  </sheetViews>
  <sheetFormatPr defaultRowHeight="15" x14ac:dyDescent="0.25"/>
  <cols>
    <col min="1" max="1" width="13" bestFit="1" customWidth="1"/>
    <col min="2" max="2" width="36.140625" customWidth="1"/>
  </cols>
  <sheetData>
    <row r="1" spans="1:2" ht="45" x14ac:dyDescent="0.25">
      <c r="A1" s="4" t="s">
        <v>6</v>
      </c>
      <c r="B1" s="4" t="s">
        <v>10</v>
      </c>
    </row>
    <row r="2" spans="1:2" x14ac:dyDescent="0.25">
      <c r="A2">
        <v>1</v>
      </c>
      <c r="B2" s="5">
        <v>2.75E-2</v>
      </c>
    </row>
    <row r="3" spans="1:2" x14ac:dyDescent="0.25">
      <c r="A3">
        <v>2</v>
      </c>
      <c r="B3" s="5">
        <v>2.8799999999999999E-2</v>
      </c>
    </row>
    <row r="4" spans="1:2" x14ac:dyDescent="0.25">
      <c r="A4">
        <v>3</v>
      </c>
      <c r="B4" s="5">
        <v>3.1699999999999999E-2</v>
      </c>
    </row>
    <row r="5" spans="1:2" x14ac:dyDescent="0.25">
      <c r="A5" s="3">
        <v>4</v>
      </c>
      <c r="B5" s="8">
        <v>3.2899999999999999E-2</v>
      </c>
    </row>
    <row r="6" spans="1:2" x14ac:dyDescent="0.25">
      <c r="A6" s="10">
        <v>5</v>
      </c>
      <c r="B6" s="11">
        <v>3.3399999999999999E-2</v>
      </c>
    </row>
    <row r="7" spans="1:2" x14ac:dyDescent="0.25">
      <c r="A7" s="10">
        <v>6</v>
      </c>
      <c r="B7" s="11">
        <v>3.49E-2</v>
      </c>
    </row>
    <row r="8" spans="1:2" x14ac:dyDescent="0.25">
      <c r="A8" s="10">
        <v>7</v>
      </c>
      <c r="B8" s="11">
        <v>3.61E-2</v>
      </c>
    </row>
    <row r="9" spans="1:2" x14ac:dyDescent="0.25">
      <c r="A9" s="10">
        <v>8</v>
      </c>
      <c r="B9" s="11">
        <v>3.6999999999999998E-2</v>
      </c>
    </row>
    <row r="10" spans="1:2" x14ac:dyDescent="0.25">
      <c r="A10" s="10">
        <v>9</v>
      </c>
      <c r="B10" s="11">
        <v>3.7400000000000003E-2</v>
      </c>
    </row>
    <row r="11" spans="1:2" x14ac:dyDescent="0.25">
      <c r="A11" s="3">
        <v>10</v>
      </c>
      <c r="B11" s="8">
        <v>3.8199999999999998E-2</v>
      </c>
    </row>
    <row r="12" spans="1:2" x14ac:dyDescent="0.25">
      <c r="A12" s="10">
        <v>11</v>
      </c>
      <c r="B12" s="11">
        <v>3.8600000000000002E-2</v>
      </c>
    </row>
    <row r="13" spans="1:2" x14ac:dyDescent="0.25">
      <c r="A13" s="10">
        <v>12</v>
      </c>
      <c r="B13" s="11">
        <v>3.9300000000000002E-2</v>
      </c>
    </row>
    <row r="14" spans="1:2" x14ac:dyDescent="0.25">
      <c r="A14" s="10">
        <v>13</v>
      </c>
      <c r="B14" s="11">
        <v>3.9899999999999998E-2</v>
      </c>
    </row>
    <row r="15" spans="1:2" x14ac:dyDescent="0.25">
      <c r="A15" s="10">
        <v>14</v>
      </c>
      <c r="B15" s="11">
        <v>4.0099999999999997E-2</v>
      </c>
    </row>
    <row r="16" spans="1:2" x14ac:dyDescent="0.25">
      <c r="A16" s="10">
        <v>15</v>
      </c>
      <c r="B16" s="11">
        <v>4.07E-2</v>
      </c>
    </row>
    <row r="17" spans="1:2" x14ac:dyDescent="0.25">
      <c r="A17" s="3">
        <v>16</v>
      </c>
      <c r="B17" s="8">
        <v>4.1300000000000003E-2</v>
      </c>
    </row>
    <row r="18" spans="1:2" x14ac:dyDescent="0.25">
      <c r="A18" s="10">
        <v>17</v>
      </c>
      <c r="B18" s="11">
        <v>4.1500000000000002E-2</v>
      </c>
    </row>
    <row r="19" spans="1:2" x14ac:dyDescent="0.25">
      <c r="A19" s="10">
        <v>18</v>
      </c>
      <c r="B19" s="11">
        <v>4.19E-2</v>
      </c>
    </row>
    <row r="20" spans="1:2" x14ac:dyDescent="0.25">
      <c r="A20" s="10">
        <v>19</v>
      </c>
      <c r="B20" s="11">
        <v>4.2000000000000003E-2</v>
      </c>
    </row>
    <row r="21" spans="1:2" x14ac:dyDescent="0.25">
      <c r="A21" s="10">
        <v>20</v>
      </c>
      <c r="B21" s="11">
        <v>4.2299999999999997E-2</v>
      </c>
    </row>
    <row r="22" spans="1:2" x14ac:dyDescent="0.25">
      <c r="A22" s="10">
        <v>21</v>
      </c>
      <c r="B22" s="11">
        <v>4.2599999999999999E-2</v>
      </c>
    </row>
    <row r="23" spans="1:2" x14ac:dyDescent="0.25">
      <c r="A23" s="3">
        <v>22</v>
      </c>
      <c r="B23" s="8">
        <v>4.2999999999999997E-2</v>
      </c>
    </row>
    <row r="24" spans="1:2" x14ac:dyDescent="0.25">
      <c r="A24" s="10">
        <v>23</v>
      </c>
      <c r="B24" s="11">
        <v>4.3099999999999999E-2</v>
      </c>
    </row>
    <row r="25" spans="1:2" x14ac:dyDescent="0.25">
      <c r="A25" s="10">
        <v>24</v>
      </c>
      <c r="B25" s="11">
        <v>4.3400000000000001E-2</v>
      </c>
    </row>
    <row r="26" spans="1:2" x14ac:dyDescent="0.25">
      <c r="A26" s="10"/>
      <c r="B26" s="10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DFE28-D595-4B5B-832A-B27EB5BE56B5}">
  <dimension ref="A1:G47"/>
  <sheetViews>
    <sheetView tabSelected="1" zoomScale="115" zoomScaleNormal="115" workbookViewId="0">
      <selection activeCell="I29" sqref="I29"/>
    </sheetView>
  </sheetViews>
  <sheetFormatPr defaultRowHeight="15" x14ac:dyDescent="0.25"/>
  <cols>
    <col min="2" max="2" width="25.5703125" bestFit="1" customWidth="1"/>
    <col min="3" max="3" width="18.7109375" customWidth="1"/>
    <col min="4" max="4" width="18" customWidth="1"/>
    <col min="5" max="5" width="39.7109375" customWidth="1"/>
    <col min="6" max="7" width="18" customWidth="1"/>
    <col min="10" max="10" width="13.28515625" bestFit="1" customWidth="1"/>
  </cols>
  <sheetData>
    <row r="1" spans="1:7" x14ac:dyDescent="0.25">
      <c r="B1" s="1" t="s">
        <v>0</v>
      </c>
    </row>
    <row r="2" spans="1:7" x14ac:dyDescent="0.25">
      <c r="B2" t="s">
        <v>12</v>
      </c>
    </row>
    <row r="3" spans="1:7" s="2" customFormat="1" x14ac:dyDescent="0.25">
      <c r="B3" t="s">
        <v>4</v>
      </c>
      <c r="C3" s="2">
        <v>35</v>
      </c>
      <c r="D3" s="2" t="s">
        <v>15</v>
      </c>
    </row>
    <row r="4" spans="1:7" s="2" customFormat="1" x14ac:dyDescent="0.25">
      <c r="B4"/>
      <c r="C4" s="6">
        <v>45275</v>
      </c>
      <c r="D4" s="6">
        <v>45458</v>
      </c>
      <c r="E4" s="6">
        <v>45641</v>
      </c>
      <c r="F4" s="6">
        <v>45823</v>
      </c>
      <c r="G4" s="6">
        <v>46006</v>
      </c>
    </row>
    <row r="5" spans="1:7" x14ac:dyDescent="0.25">
      <c r="C5">
        <v>0</v>
      </c>
      <c r="D5">
        <v>0.5</v>
      </c>
      <c r="E5">
        <v>1</v>
      </c>
      <c r="F5">
        <v>1.5</v>
      </c>
      <c r="G5">
        <v>2</v>
      </c>
    </row>
    <row r="6" spans="1:7" x14ac:dyDescent="0.25">
      <c r="B6" t="s">
        <v>11</v>
      </c>
      <c r="C6">
        <v>35</v>
      </c>
    </row>
    <row r="8" spans="1:7" x14ac:dyDescent="0.25">
      <c r="A8" s="15"/>
      <c r="B8" t="s">
        <v>17</v>
      </c>
      <c r="C8" s="7"/>
      <c r="D8" s="28">
        <f>'USD 15 Dec 2023'!B7</f>
        <v>2.5700000000000001E-2</v>
      </c>
      <c r="E8" s="28">
        <f>'USD 15 Dec 2023'!B13</f>
        <v>2.9600000000000001E-2</v>
      </c>
      <c r="F8" s="28">
        <f>'USD 15 Dec 2023'!B19</f>
        <v>3.1899999999999998E-2</v>
      </c>
      <c r="G8" s="28">
        <f>'USD 15 Dec 2023'!B25</f>
        <v>3.32E-2</v>
      </c>
    </row>
    <row r="9" spans="1:7" x14ac:dyDescent="0.25">
      <c r="A9" s="15" t="s">
        <v>16</v>
      </c>
      <c r="B9" s="1" t="s">
        <v>18</v>
      </c>
      <c r="C9" s="14"/>
      <c r="D9" s="26">
        <f>((1+D8)^(0.5)-1)*2</f>
        <v>2.5536965843872217E-2</v>
      </c>
      <c r="E9" s="26">
        <f t="shared" ref="E9:G9" si="0">((1+E8)^(0.5)-1)*2</f>
        <v>2.9384143034531629E-2</v>
      </c>
      <c r="F9" s="26">
        <f t="shared" si="0"/>
        <v>3.164957608343455E-2</v>
      </c>
      <c r="G9" s="26">
        <f t="shared" si="0"/>
        <v>3.2928921531689692E-2</v>
      </c>
    </row>
    <row r="10" spans="1:7" s="10" customFormat="1" x14ac:dyDescent="0.25">
      <c r="A10" s="15" t="s">
        <v>19</v>
      </c>
      <c r="B10" s="12" t="s">
        <v>20</v>
      </c>
      <c r="D10" s="24">
        <f>D9</f>
        <v>2.5536965843872217E-2</v>
      </c>
      <c r="E10" s="25">
        <f>((((1+E9/2)^(E5*2))/((1+D9/2)^(D5*2)))-1)*2</f>
        <v>3.3238627310959501E-2</v>
      </c>
      <c r="F10" s="25">
        <f t="shared" ref="F10:G10" si="1">((((1+F9/2)^(F5*2))/((1+E9/2)^(E5*2)))-1)*2</f>
        <v>3.6188031818663369E-2</v>
      </c>
      <c r="G10" s="25">
        <f t="shared" si="1"/>
        <v>3.6771793588308732E-2</v>
      </c>
    </row>
    <row r="11" spans="1:7" x14ac:dyDescent="0.25">
      <c r="E11" s="29"/>
      <c r="F11" s="29"/>
      <c r="G11" s="29"/>
    </row>
    <row r="12" spans="1:7" x14ac:dyDescent="0.25">
      <c r="A12" t="s">
        <v>16</v>
      </c>
      <c r="B12" t="s">
        <v>22</v>
      </c>
      <c r="C12" s="7"/>
      <c r="D12" s="9">
        <f>'THB 15 Dec 2023'!B7</f>
        <v>1.06E-2</v>
      </c>
      <c r="E12" s="9">
        <f>'THB 15 Dec 2023'!B13</f>
        <v>1.5800000000000002E-2</v>
      </c>
      <c r="F12" s="9">
        <f>'THB 15 Dec 2023'!B19</f>
        <v>1.7999999999999999E-2</v>
      </c>
      <c r="G12" s="9">
        <f>'THB 15 Dec 2023'!B25</f>
        <v>2.2100000000000002E-2</v>
      </c>
    </row>
    <row r="13" spans="1:7" x14ac:dyDescent="0.25">
      <c r="B13" t="s">
        <v>23</v>
      </c>
      <c r="C13" s="7"/>
      <c r="D13" s="5">
        <f>(((1+(D12/4))^2)-1)*2</f>
        <v>1.0614045000000072E-2</v>
      </c>
      <c r="E13" s="5">
        <f t="shared" ref="E13:G13" si="2">(((1+(E12/4))^2)-1)*2</f>
        <v>1.5831204999999571E-2</v>
      </c>
      <c r="F13" s="5">
        <f t="shared" si="2"/>
        <v>1.8040499999999682E-2</v>
      </c>
      <c r="G13" s="5">
        <f t="shared" si="2"/>
        <v>2.2161051249999897E-2</v>
      </c>
    </row>
    <row r="14" spans="1:7" x14ac:dyDescent="0.25">
      <c r="A14" t="s">
        <v>25</v>
      </c>
      <c r="B14" t="s">
        <v>24</v>
      </c>
      <c r="C14" s="7"/>
      <c r="D14" s="30">
        <v>2.2060310275730476E-2</v>
      </c>
      <c r="E14" s="5">
        <f>D14</f>
        <v>2.2060310275730476E-2</v>
      </c>
      <c r="F14" s="5">
        <f t="shared" ref="F14:G14" si="3">E14</f>
        <v>2.2060310275730476E-2</v>
      </c>
      <c r="G14" s="5">
        <f t="shared" si="3"/>
        <v>2.2060310275730476E-2</v>
      </c>
    </row>
    <row r="15" spans="1:7" x14ac:dyDescent="0.25">
      <c r="C15" s="7"/>
    </row>
    <row r="16" spans="1:7" x14ac:dyDescent="0.25">
      <c r="B16" s="1" t="s">
        <v>1</v>
      </c>
    </row>
    <row r="17" spans="1:7" x14ac:dyDescent="0.25">
      <c r="A17" t="s">
        <v>14</v>
      </c>
      <c r="B17" t="s">
        <v>3</v>
      </c>
      <c r="D17" s="23">
        <f>($C$3/$C$6)*(D10/2)</f>
        <v>1.2768482921936108E-2</v>
      </c>
      <c r="E17" s="23">
        <f>($C$3/$C$6)*(E10/2)</f>
        <v>1.661931365547975E-2</v>
      </c>
      <c r="F17" s="23">
        <f>($C$3/$C$6)*(F10/2)</f>
        <v>1.8094015909331684E-2</v>
      </c>
      <c r="G17" s="23">
        <f>($C$3/$C$6)*(G10/2)+(C3/C6)</f>
        <v>1.0183858967941544</v>
      </c>
    </row>
    <row r="18" spans="1:7" x14ac:dyDescent="0.25">
      <c r="A18" s="15" t="s">
        <v>21</v>
      </c>
      <c r="B18" t="s">
        <v>5</v>
      </c>
      <c r="C18" s="22">
        <f>SUM(D18:G18)</f>
        <v>0.99999999999999978</v>
      </c>
      <c r="D18" s="23">
        <f>D17/((1+D8)^D5)</f>
        <v>1.2607504219619658E-2</v>
      </c>
      <c r="E18" s="23">
        <f t="shared" ref="E18:G18" si="4">E17/((1+E8)^E5)</f>
        <v>1.6141524529409236E-2</v>
      </c>
      <c r="F18" s="23">
        <f t="shared" si="4"/>
        <v>1.7261500658239792E-2</v>
      </c>
      <c r="G18" s="23">
        <f t="shared" si="4"/>
        <v>0.95398947059273109</v>
      </c>
    </row>
    <row r="20" spans="1:7" x14ac:dyDescent="0.25">
      <c r="A20" t="s">
        <v>13</v>
      </c>
      <c r="B20" t="s">
        <v>2</v>
      </c>
      <c r="D20" s="13">
        <f>($C$3)*(D14/2)</f>
        <v>0.38605542982528335</v>
      </c>
      <c r="E20" s="13">
        <f t="shared" ref="E20:G20" si="5">($C$3)*(E14/2)</f>
        <v>0.38605542982528335</v>
      </c>
      <c r="F20" s="13">
        <f t="shared" si="5"/>
        <v>0.38605542982528335</v>
      </c>
      <c r="G20" s="13">
        <f>($C$3)*(G14/2)+C3</f>
        <v>35.386055429825284</v>
      </c>
    </row>
    <row r="21" spans="1:7" x14ac:dyDescent="0.25">
      <c r="A21" t="s">
        <v>13</v>
      </c>
      <c r="B21" t="s">
        <v>5</v>
      </c>
      <c r="C21" s="19">
        <f>SUM(D21:G21)</f>
        <v>34.999999999999986</v>
      </c>
      <c r="D21" s="16">
        <f>D20/((1+D13/2)^(D5*2))</f>
        <v>0.38401744062748089</v>
      </c>
      <c r="E21" s="16">
        <f>E20/((1+E13/2)^(E5*2))</f>
        <v>0.38001551575017856</v>
      </c>
      <c r="F21" s="16">
        <f t="shared" ref="E21:G21" si="6">F20/((1+F13/2)^(F5*2))</f>
        <v>0.37579415301928915</v>
      </c>
      <c r="G21" s="16">
        <f>G20/((1+G13/2)^(G5*2))</f>
        <v>33.860172890603039</v>
      </c>
    </row>
    <row r="22" spans="1:7" x14ac:dyDescent="0.25">
      <c r="C22" s="21">
        <f>C21/C6</f>
        <v>0.99999999999999956</v>
      </c>
    </row>
    <row r="24" spans="1:7" x14ac:dyDescent="0.25">
      <c r="A24" s="34" t="s">
        <v>28</v>
      </c>
      <c r="B24" s="34"/>
      <c r="C24" s="34"/>
      <c r="D24" s="34"/>
      <c r="E24" s="34"/>
      <c r="F24" s="34"/>
      <c r="G24" s="34"/>
    </row>
    <row r="25" spans="1:7" s="2" customFormat="1" x14ac:dyDescent="0.25">
      <c r="B25" t="s">
        <v>4</v>
      </c>
      <c r="C25" s="2">
        <v>35</v>
      </c>
      <c r="D25" s="2" t="s">
        <v>15</v>
      </c>
    </row>
    <row r="26" spans="1:7" s="2" customFormat="1" x14ac:dyDescent="0.25">
      <c r="B26"/>
      <c r="C26" s="6">
        <v>45337</v>
      </c>
      <c r="D26" s="6">
        <v>45458</v>
      </c>
      <c r="E26" s="6">
        <v>45641</v>
      </c>
      <c r="F26" s="6">
        <v>45823</v>
      </c>
      <c r="G26" s="6">
        <v>46006</v>
      </c>
    </row>
    <row r="27" spans="1:7" s="2" customFormat="1" x14ac:dyDescent="0.25">
      <c r="B27"/>
      <c r="C27" s="6"/>
      <c r="D27" s="36">
        <v>4</v>
      </c>
      <c r="E27" s="37">
        <f>D27+6</f>
        <v>10</v>
      </c>
      <c r="F27" s="37">
        <f t="shared" ref="F27:G27" si="7">E27+6</f>
        <v>16</v>
      </c>
      <c r="G27" s="37">
        <f t="shared" si="7"/>
        <v>22</v>
      </c>
    </row>
    <row r="28" spans="1:7" x14ac:dyDescent="0.25">
      <c r="C28">
        <v>0</v>
      </c>
      <c r="D28" s="13">
        <f>4/12</f>
        <v>0.33333333333333331</v>
      </c>
      <c r="E28" s="13">
        <f>D28+0.5</f>
        <v>0.83333333333333326</v>
      </c>
      <c r="F28" s="13">
        <f>E28+0.5</f>
        <v>1.3333333333333333</v>
      </c>
      <c r="G28" s="13">
        <f>F28+0.5</f>
        <v>1.8333333333333333</v>
      </c>
    </row>
    <row r="29" spans="1:7" x14ac:dyDescent="0.25">
      <c r="B29" t="s">
        <v>11</v>
      </c>
      <c r="C29">
        <v>35</v>
      </c>
    </row>
    <row r="31" spans="1:7" x14ac:dyDescent="0.25">
      <c r="A31" s="15"/>
      <c r="B31" t="s">
        <v>17</v>
      </c>
      <c r="C31" s="7"/>
      <c r="D31" s="28">
        <f>'USD 15 Feb 2024'!B5</f>
        <v>3.2899999999999999E-2</v>
      </c>
      <c r="E31" s="28">
        <f>'USD 15 Feb 2024'!B11</f>
        <v>3.8199999999999998E-2</v>
      </c>
      <c r="F31" s="28">
        <f>'USD 15 Feb 2024'!B17</f>
        <v>4.1300000000000003E-2</v>
      </c>
      <c r="G31" s="28">
        <f>'USD 15 Feb 2024'!B23</f>
        <v>4.2999999999999997E-2</v>
      </c>
    </row>
    <row r="32" spans="1:7" x14ac:dyDescent="0.25">
      <c r="A32" s="15" t="s">
        <v>16</v>
      </c>
      <c r="B32" s="1" t="s">
        <v>18</v>
      </c>
      <c r="C32" s="14"/>
      <c r="D32" s="26">
        <f>((1+D31)^(0.5)-1)*2</f>
        <v>3.2633759436263787E-2</v>
      </c>
      <c r="E32" s="26">
        <f t="shared" ref="E32" si="8">((1+E31)^(0.5)-1)*2</f>
        <v>3.7841995837753828E-2</v>
      </c>
      <c r="F32" s="26">
        <f t="shared" ref="F32" si="9">((1+F31)^(0.5)-1)*2</f>
        <v>4.0882162203394135E-2</v>
      </c>
      <c r="G32" s="26">
        <f t="shared" ref="G32" si="10">((1+G31)^(0.5)-1)*2</f>
        <v>4.2547429069885734E-2</v>
      </c>
    </row>
    <row r="33" spans="1:7" s="10" customFormat="1" x14ac:dyDescent="0.25">
      <c r="A33" s="15"/>
      <c r="B33" s="12" t="s">
        <v>20</v>
      </c>
      <c r="D33" s="35">
        <f>D32</f>
        <v>3.2633759436263787E-2</v>
      </c>
      <c r="E33" s="25">
        <f>((((1+E32/2)^(E28*2))/((1+D32/2)^(D28*2)))-1)*2</f>
        <v>4.1321565281238204E-2</v>
      </c>
      <c r="F33" s="25">
        <f>((((1+F32/2)^(F28*2))/((1+E32/2)^(E28*2)))-1)*2</f>
        <v>4.5959188353255964E-2</v>
      </c>
      <c r="G33" s="25">
        <f t="shared" ref="G33" si="11">((((1+G32/2)^(G28*2))/((1+F32/2)^(F28*2)))-1)*2</f>
        <v>4.6994786659288135E-2</v>
      </c>
    </row>
    <row r="34" spans="1:7" x14ac:dyDescent="0.25">
      <c r="E34" s="29"/>
      <c r="F34" s="29"/>
      <c r="G34" s="29"/>
    </row>
    <row r="35" spans="1:7" x14ac:dyDescent="0.25">
      <c r="A35" t="s">
        <v>16</v>
      </c>
      <c r="B35" t="s">
        <v>30</v>
      </c>
      <c r="C35" s="7"/>
      <c r="D35" s="9">
        <f>'THB 15 Feb 2024'!B5</f>
        <v>1.49E-2</v>
      </c>
      <c r="E35" s="27">
        <f>'THB 15 Feb 2024'!B11</f>
        <v>1.78E-2</v>
      </c>
      <c r="F35" s="27">
        <f>'THB 15 Feb 2024'!B17</f>
        <v>1.9099999999999999E-2</v>
      </c>
      <c r="G35" s="27">
        <f>'THB 15 Feb 2024'!B23</f>
        <v>1.9800000000000002E-2</v>
      </c>
    </row>
    <row r="36" spans="1:7" x14ac:dyDescent="0.25">
      <c r="B36" t="s">
        <v>23</v>
      </c>
      <c r="C36" s="7"/>
      <c r="D36" s="5">
        <f>(((EXP(D35))^0.5)-1)*2</f>
        <v>1.495564058830201E-2</v>
      </c>
      <c r="E36" s="5">
        <f t="shared" ref="E36:G36" si="12">(((EXP(E35))^0.5)-1)*2</f>
        <v>1.7879445513450776E-2</v>
      </c>
      <c r="F36" s="5">
        <f t="shared" si="12"/>
        <v>1.9191493522442649E-2</v>
      </c>
      <c r="G36" s="5">
        <f t="shared" si="12"/>
        <v>1.9898334235084025E-2</v>
      </c>
    </row>
    <row r="37" spans="1:7" x14ac:dyDescent="0.25">
      <c r="B37" t="s">
        <v>24</v>
      </c>
      <c r="C37" s="7"/>
      <c r="D37" s="18">
        <f>D14</f>
        <v>2.2060310275730476E-2</v>
      </c>
      <c r="E37" s="5">
        <f>D37</f>
        <v>2.2060310275730476E-2</v>
      </c>
      <c r="F37" s="5">
        <f t="shared" ref="F37:G37" si="13">E37</f>
        <v>2.2060310275730476E-2</v>
      </c>
      <c r="G37" s="5">
        <f t="shared" si="13"/>
        <v>2.2060310275730476E-2</v>
      </c>
    </row>
    <row r="38" spans="1:7" x14ac:dyDescent="0.25">
      <c r="C38" s="7"/>
    </row>
    <row r="39" spans="1:7" x14ac:dyDescent="0.25">
      <c r="B39" s="1" t="s">
        <v>1</v>
      </c>
    </row>
    <row r="40" spans="1:7" x14ac:dyDescent="0.25">
      <c r="A40" t="s">
        <v>14</v>
      </c>
      <c r="B40" t="s">
        <v>3</v>
      </c>
      <c r="D40" s="23">
        <f>D17</f>
        <v>1.2768482921936108E-2</v>
      </c>
      <c r="E40" s="23">
        <f>($C$3/$C$6)*(E33/2)</f>
        <v>2.0660782640619102E-2</v>
      </c>
      <c r="F40" s="23">
        <f>($C$3/$C$6)*(F33/2)</f>
        <v>2.2979594176627982E-2</v>
      </c>
      <c r="G40" s="23">
        <f>($C$3/$C$6)*(G33/2)+(C25/C29)</f>
        <v>1.0234973933296441</v>
      </c>
    </row>
    <row r="41" spans="1:7" x14ac:dyDescent="0.25">
      <c r="A41" s="15" t="s">
        <v>27</v>
      </c>
      <c r="B41" t="s">
        <v>5</v>
      </c>
      <c r="C41" s="33">
        <f>SUM(D41:G41)</f>
        <v>1.0018993279314334</v>
      </c>
      <c r="D41" s="23">
        <f>D40/((1+D31)^D28)</f>
        <v>1.2631450004529645E-2</v>
      </c>
      <c r="E41" s="39">
        <f t="shared" ref="E41" si="14">E40/((1+E31)^E28)</f>
        <v>2.0025310021528461E-2</v>
      </c>
      <c r="F41" s="39">
        <f t="shared" ref="F41" si="15">F40/((1+F31)^F28)</f>
        <v>2.1772478156912963E-2</v>
      </c>
      <c r="G41" s="39">
        <f t="shared" ref="G41" si="16">G40/((1+G31)^G28)</f>
        <v>0.94747008974846236</v>
      </c>
    </row>
    <row r="43" spans="1:7" x14ac:dyDescent="0.25">
      <c r="A43" t="s">
        <v>13</v>
      </c>
      <c r="B43" t="s">
        <v>2</v>
      </c>
      <c r="D43" s="13">
        <f>($C$3)*(D37/2)</f>
        <v>0.38605542982528335</v>
      </c>
      <c r="E43" s="13">
        <f t="shared" ref="E43:G43" si="17">($C$3)*(E37/2)</f>
        <v>0.38605542982528335</v>
      </c>
      <c r="F43" s="13">
        <f t="shared" si="17"/>
        <v>0.38605542982528335</v>
      </c>
      <c r="G43" s="13">
        <f>($C$3)*(G37/2)+C25</f>
        <v>35.386055429825284</v>
      </c>
    </row>
    <row r="44" spans="1:7" x14ac:dyDescent="0.25">
      <c r="A44" t="s">
        <v>13</v>
      </c>
      <c r="B44" t="s">
        <v>5</v>
      </c>
      <c r="C44" s="31">
        <f>SUM(D44:G44)</f>
        <v>35.265437981790427</v>
      </c>
      <c r="D44" s="16">
        <f>D43/((1+D36/2)^(D28*2))</f>
        <v>0.38414277488200416</v>
      </c>
      <c r="E44" s="16">
        <f>E43/((1+E36/2)^(E28*2))</f>
        <v>0.38037120318737022</v>
      </c>
      <c r="F44" s="16">
        <f t="shared" ref="F44" si="18">F43/((1+F36/2)^(F28*2))</f>
        <v>0.37634801723975236</v>
      </c>
      <c r="G44" s="16">
        <f>G43/((1+G36/2)^(G28*2))</f>
        <v>34.124575986481297</v>
      </c>
    </row>
    <row r="45" spans="1:7" x14ac:dyDescent="0.25">
      <c r="C45" s="32">
        <f>C44/C29</f>
        <v>1.0075839423368693</v>
      </c>
    </row>
    <row r="46" spans="1:7" x14ac:dyDescent="0.25">
      <c r="A46" s="1" t="s">
        <v>29</v>
      </c>
      <c r="B46" t="s">
        <v>26</v>
      </c>
      <c r="C46" s="20">
        <f>C45-C41</f>
        <v>5.6846144054358838E-3</v>
      </c>
    </row>
    <row r="47" spans="1:7" x14ac:dyDescent="0.25">
      <c r="C47" t="s">
        <v>31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THB 15 Dec 2023</vt:lpstr>
      <vt:lpstr>THB 15 Feb 2024</vt:lpstr>
      <vt:lpstr>USD 15 Dec 2023</vt:lpstr>
      <vt:lpstr>USD 15 Feb 2024</vt:lpstr>
      <vt:lpstr>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Suparat Patarasupanit</dc:creator>
  <cp:lastModifiedBy>Suparat Patarasupanit</cp:lastModifiedBy>
  <dcterms:created xsi:type="dcterms:W3CDTF">2024-01-17T05:34:53Z</dcterms:created>
  <dcterms:modified xsi:type="dcterms:W3CDTF">2024-01-17T09:01:35Z</dcterms:modified>
</cp:coreProperties>
</file>