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drawings/drawing4.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showInkAnnotation="0" autoCompressPictures="0"/>
  <mc:AlternateContent xmlns:mc="http://schemas.openxmlformats.org/markup-compatibility/2006">
    <mc:Choice Requires="x15">
      <x15ac:absPath xmlns:x15ac="http://schemas.microsoft.com/office/spreadsheetml/2010/11/ac" url="C:\Users\Phing\Desktop\MSF program\MSF term 2\Prac Corp Fin Mod\Cases\"/>
    </mc:Choice>
  </mc:AlternateContent>
  <xr:revisionPtr revIDLastSave="0" documentId="13_ncr:1_{045F46B8-09B4-41C8-85E0-403B1D420F00}" xr6:coauthVersionLast="47" xr6:coauthVersionMax="47" xr10:uidLastSave="{00000000-0000-0000-0000-000000000000}"/>
  <bookViews>
    <workbookView xWindow="-108" yWindow="-108" windowWidth="23256" windowHeight="12456" tabRatio="500" firstSheet="3" activeTab="5" xr2:uid="{00000000-000D-0000-FFFF-FFFF00000000}"/>
  </bookViews>
  <sheets>
    <sheet name="Title Page" sheetId="10" r:id="rId1"/>
    <sheet name="Exh 1 Price chart" sheetId="6" r:id="rId2"/>
    <sheet name="Capital mkt Exh 3" sheetId="2" r:id="rId3"/>
    <sheet name="Comparable Exh 4" sheetId="7" r:id="rId4"/>
    <sheet name="Chestnut - Given" sheetId="15" r:id="rId5"/>
    <sheet name="Peer CoC" sheetId="11" r:id="rId6"/>
    <sheet name="Beta" sheetId="14" r:id="rId7"/>
    <sheet name="Chestnut CoC&amp;EVA" sheetId="13" r:id="rId8"/>
    <sheet name="Sheet1" sheetId="16" r:id="rId9"/>
  </sheets>
  <calcPr calcId="191029" iterateDelta="1E-4"/>
  <extLst>
    <ext xmlns:mx="http://schemas.microsoft.com/office/mac/excel/2008/main" uri="{7523E5D3-25F3-A5E0-1632-64F254C22452}">
      <mx:ArchID Flags="2"/>
    </ext>
  </extLst>
</workbook>
</file>

<file path=xl/calcChain.xml><?xml version="1.0" encoding="utf-8"?>
<calcChain xmlns="http://schemas.openxmlformats.org/spreadsheetml/2006/main">
  <c r="L10" i="13" l="1"/>
  <c r="L9" i="13"/>
  <c r="O39" i="13"/>
  <c r="P39" i="13"/>
  <c r="Q39" i="13"/>
  <c r="R39" i="13"/>
  <c r="S39" i="13"/>
  <c r="N39" i="13"/>
  <c r="H16" i="13"/>
  <c r="M45" i="13"/>
  <c r="M46" i="13"/>
  <c r="M47" i="13"/>
  <c r="K46" i="13"/>
  <c r="K47" i="13" s="1"/>
  <c r="K45" i="13"/>
  <c r="M41" i="13"/>
  <c r="M42" i="13"/>
  <c r="M43" i="13"/>
  <c r="M44" i="13"/>
  <c r="G16" i="13"/>
  <c r="K29" i="11" l="1"/>
  <c r="K28" i="11"/>
  <c r="AA28" i="11" s="1"/>
  <c r="K17" i="11"/>
  <c r="N9" i="11"/>
  <c r="K16" i="13"/>
  <c r="L32" i="13"/>
  <c r="L31" i="13"/>
  <c r="K31" i="13"/>
  <c r="K32" i="13" s="1"/>
  <c r="L30" i="13"/>
  <c r="K30" i="13"/>
  <c r="K23" i="13"/>
  <c r="L23" i="13" s="1"/>
  <c r="K21" i="13"/>
  <c r="K22" i="13" s="1"/>
  <c r="L20" i="13"/>
  <c r="K20" i="13"/>
  <c r="K19" i="13"/>
  <c r="K18" i="13"/>
  <c r="K14" i="13"/>
  <c r="AA20" i="11"/>
  <c r="AB20" i="11" s="1"/>
  <c r="AA21" i="11"/>
  <c r="AB21" i="11" s="1"/>
  <c r="AA22" i="11"/>
  <c r="AA23" i="11"/>
  <c r="AA24" i="11"/>
  <c r="AA25" i="11"/>
  <c r="AA26" i="11"/>
  <c r="AB26" i="11" s="1"/>
  <c r="AA29" i="11"/>
  <c r="AA30" i="11"/>
  <c r="AB25" i="11"/>
  <c r="AB24" i="11"/>
  <c r="AB23" i="11"/>
  <c r="AB22" i="11"/>
  <c r="AK21" i="11"/>
  <c r="AK22" i="11"/>
  <c r="AK23" i="11"/>
  <c r="AK24" i="11"/>
  <c r="AK25" i="11"/>
  <c r="AK26" i="11"/>
  <c r="AK20" i="11"/>
  <c r="AL7" i="11"/>
  <c r="AL8" i="11"/>
  <c r="AL9" i="11"/>
  <c r="AL10" i="11"/>
  <c r="AL11" i="11"/>
  <c r="AL12" i="11"/>
  <c r="AL13" i="11"/>
  <c r="AL14" i="11"/>
  <c r="AL15" i="11"/>
  <c r="AL6" i="11"/>
  <c r="AB7" i="11"/>
  <c r="AB8" i="11"/>
  <c r="AB9" i="11"/>
  <c r="AB10" i="11"/>
  <c r="AB11" i="11"/>
  <c r="AB12" i="11"/>
  <c r="AB13" i="11"/>
  <c r="AB14" i="11"/>
  <c r="AB15" i="11"/>
  <c r="AB6" i="11"/>
  <c r="G2" i="16"/>
  <c r="E9" i="13"/>
  <c r="F9" i="13"/>
  <c r="G9" i="13"/>
  <c r="H9" i="13"/>
  <c r="E10" i="13"/>
  <c r="H10" i="13" s="1"/>
  <c r="F10" i="13"/>
  <c r="G10" i="13"/>
  <c r="H24" i="14"/>
  <c r="H25" i="14"/>
  <c r="H26" i="14"/>
  <c r="H27" i="14"/>
  <c r="H28" i="14"/>
  <c r="H29" i="14"/>
  <c r="H30" i="14"/>
  <c r="H23" i="14"/>
  <c r="H10" i="14"/>
  <c r="H11" i="14"/>
  <c r="H12" i="14"/>
  <c r="H13" i="14"/>
  <c r="H14" i="14"/>
  <c r="H15" i="14"/>
  <c r="H16" i="14"/>
  <c r="H17" i="14"/>
  <c r="H18" i="14"/>
  <c r="H9" i="14"/>
  <c r="H6" i="14"/>
  <c r="G30" i="14"/>
  <c r="G29" i="14"/>
  <c r="G28" i="14"/>
  <c r="G27" i="14"/>
  <c r="G26" i="14"/>
  <c r="G25" i="14"/>
  <c r="G24" i="14"/>
  <c r="G23" i="14"/>
  <c r="G10" i="14"/>
  <c r="G11" i="14"/>
  <c r="G12" i="14"/>
  <c r="G13" i="14"/>
  <c r="G14" i="14"/>
  <c r="G15" i="14"/>
  <c r="G16" i="14"/>
  <c r="G17" i="14"/>
  <c r="G18" i="14"/>
  <c r="G9" i="14"/>
  <c r="G6" i="14"/>
  <c r="O14" i="13"/>
  <c r="P14" i="13" s="1"/>
  <c r="O23" i="13"/>
  <c r="O19" i="13"/>
  <c r="P19" i="13"/>
  <c r="P16" i="13"/>
  <c r="O16" i="13"/>
  <c r="P31" i="13"/>
  <c r="P32" i="13" s="1"/>
  <c r="O31" i="13"/>
  <c r="O32" i="13" s="1"/>
  <c r="P30" i="13"/>
  <c r="O30" i="13"/>
  <c r="P23" i="13"/>
  <c r="H31" i="13"/>
  <c r="H32" i="13" s="1"/>
  <c r="G31" i="13"/>
  <c r="G32" i="13" s="1"/>
  <c r="H30" i="13"/>
  <c r="G30" i="13"/>
  <c r="G23" i="13"/>
  <c r="H23" i="13" s="1"/>
  <c r="G19" i="13"/>
  <c r="C32" i="13"/>
  <c r="D31" i="13"/>
  <c r="C31" i="13"/>
  <c r="D30" i="13"/>
  <c r="C30" i="13"/>
  <c r="D23" i="13"/>
  <c r="C23" i="13"/>
  <c r="D19" i="13"/>
  <c r="H8" i="13"/>
  <c r="C19" i="13"/>
  <c r="C16" i="13"/>
  <c r="L14" i="13" l="1"/>
  <c r="K24" i="13"/>
  <c r="K25" i="13" s="1"/>
  <c r="K33" i="13" s="1"/>
  <c r="K34" i="13" s="1"/>
  <c r="L19" i="13"/>
  <c r="L18" i="13"/>
  <c r="L21" i="13"/>
  <c r="L22" i="13" s="1"/>
  <c r="P21" i="13"/>
  <c r="P18" i="13"/>
  <c r="O21" i="13"/>
  <c r="O22" i="13" s="1"/>
  <c r="O18" i="13"/>
  <c r="H19" i="13"/>
  <c r="L24" i="13" l="1"/>
  <c r="F8" i="6"/>
  <c r="E8" i="6"/>
  <c r="D8" i="6"/>
  <c r="D32" i="13"/>
  <c r="D16" i="13"/>
  <c r="C29" i="15" l="1"/>
  <c r="C28" i="15"/>
  <c r="K21" i="11"/>
  <c r="K22" i="11"/>
  <c r="K23" i="11"/>
  <c r="K24" i="11"/>
  <c r="K25" i="11"/>
  <c r="K26" i="11"/>
  <c r="K27" i="11"/>
  <c r="K20" i="11"/>
  <c r="K7" i="11"/>
  <c r="K8" i="11"/>
  <c r="K9" i="11"/>
  <c r="K10" i="11"/>
  <c r="K11" i="11"/>
  <c r="K12" i="11"/>
  <c r="K13" i="11"/>
  <c r="K14" i="11"/>
  <c r="K15" i="11"/>
  <c r="K6" i="11"/>
  <c r="AA6" i="11" s="1"/>
  <c r="J21" i="11"/>
  <c r="J22" i="11"/>
  <c r="J23" i="11"/>
  <c r="J24" i="11"/>
  <c r="J25" i="11"/>
  <c r="J26" i="11"/>
  <c r="J27" i="11"/>
  <c r="J20" i="11"/>
  <c r="J7" i="11"/>
  <c r="J8" i="11"/>
  <c r="J9" i="11"/>
  <c r="J10" i="11"/>
  <c r="J11" i="11"/>
  <c r="J12" i="11"/>
  <c r="J13" i="11"/>
  <c r="J14" i="11"/>
  <c r="J15" i="11"/>
  <c r="J6" i="11"/>
  <c r="I6" i="11"/>
  <c r="L27" i="11"/>
  <c r="I26" i="11"/>
  <c r="I25" i="11"/>
  <c r="I24" i="11"/>
  <c r="I23" i="11"/>
  <c r="I22" i="11"/>
  <c r="I20" i="11"/>
  <c r="I21" i="11"/>
  <c r="I7" i="11"/>
  <c r="I8" i="11"/>
  <c r="I9" i="11"/>
  <c r="I10" i="11"/>
  <c r="I11" i="11"/>
  <c r="I12" i="11"/>
  <c r="I13" i="11"/>
  <c r="I14" i="11"/>
  <c r="I15" i="11"/>
  <c r="H27" i="7"/>
  <c r="H30" i="7"/>
  <c r="H12" i="7"/>
  <c r="H13" i="7"/>
  <c r="H14" i="7"/>
  <c r="H15" i="7"/>
  <c r="H16" i="7"/>
  <c r="H17" i="7"/>
  <c r="H19" i="7"/>
  <c r="H20" i="7"/>
  <c r="H21" i="7"/>
  <c r="N12" i="11" l="1"/>
  <c r="AK12" i="11" s="1"/>
  <c r="AA12" i="11"/>
  <c r="N26" i="11"/>
  <c r="L11" i="11"/>
  <c r="M11" i="11" s="1"/>
  <c r="N11" i="11"/>
  <c r="AK11" i="11" s="1"/>
  <c r="AA11" i="11"/>
  <c r="L25" i="11"/>
  <c r="M25" i="11" s="1"/>
  <c r="N25" i="11"/>
  <c r="N24" i="11"/>
  <c r="AA9" i="11"/>
  <c r="AK9" i="11"/>
  <c r="N23" i="11"/>
  <c r="AA10" i="11"/>
  <c r="N10" i="11"/>
  <c r="AK10" i="11" s="1"/>
  <c r="N6" i="11"/>
  <c r="AK6" i="11" s="1"/>
  <c r="AA8" i="11"/>
  <c r="N8" i="11"/>
  <c r="AK8" i="11" s="1"/>
  <c r="N22" i="11"/>
  <c r="L15" i="11"/>
  <c r="M15" i="11" s="1"/>
  <c r="N15" i="11"/>
  <c r="AK15" i="11" s="1"/>
  <c r="AA15" i="11"/>
  <c r="L7" i="11"/>
  <c r="N7" i="11"/>
  <c r="AK7" i="11" s="1"/>
  <c r="AA7" i="11"/>
  <c r="L21" i="11"/>
  <c r="M21" i="11" s="1"/>
  <c r="N21" i="11"/>
  <c r="L14" i="11"/>
  <c r="N14" i="11"/>
  <c r="AK14" i="11" s="1"/>
  <c r="AA14" i="11"/>
  <c r="N20" i="11"/>
  <c r="K31" i="11"/>
  <c r="N31" i="11" s="1"/>
  <c r="K30" i="11"/>
  <c r="L13" i="11"/>
  <c r="AA13" i="11"/>
  <c r="N13" i="11"/>
  <c r="AK13" i="11" s="1"/>
  <c r="N27" i="11"/>
  <c r="H19" i="14"/>
  <c r="C20" i="13" s="1"/>
  <c r="H32" i="14"/>
  <c r="D20" i="13" s="1"/>
  <c r="H31" i="14"/>
  <c r="L6" i="11"/>
  <c r="M6" i="11" s="1"/>
  <c r="M7" i="11"/>
  <c r="L20" i="11"/>
  <c r="K16" i="11"/>
  <c r="M27" i="11"/>
  <c r="M13" i="11"/>
  <c r="L12" i="11"/>
  <c r="M12" i="11" s="1"/>
  <c r="L26" i="11"/>
  <c r="M26" i="11" s="1"/>
  <c r="M14" i="11"/>
  <c r="L10" i="11"/>
  <c r="M10" i="11" s="1"/>
  <c r="L24" i="11"/>
  <c r="M24" i="11" s="1"/>
  <c r="L9" i="11"/>
  <c r="M9" i="11" s="1"/>
  <c r="L23" i="11"/>
  <c r="M23" i="11" s="1"/>
  <c r="L8" i="11"/>
  <c r="M8" i="11" s="1"/>
  <c r="L22" i="11"/>
  <c r="M22" i="11" s="1"/>
  <c r="N30" i="11" l="1"/>
  <c r="D14" i="13"/>
  <c r="D18" i="13" s="1"/>
  <c r="L31" i="11"/>
  <c r="L29" i="11"/>
  <c r="G14" i="13"/>
  <c r="N16" i="11"/>
  <c r="AK16" i="11" s="1"/>
  <c r="AA16" i="11"/>
  <c r="C14" i="13"/>
  <c r="AA17" i="11"/>
  <c r="N17" i="11"/>
  <c r="AK17" i="11" s="1"/>
  <c r="H14" i="13"/>
  <c r="N28" i="11"/>
  <c r="AK28" i="11" s="1"/>
  <c r="L16" i="13" s="1"/>
  <c r="L25" i="13" s="1"/>
  <c r="L33" i="13" s="1"/>
  <c r="L34" i="13" s="1"/>
  <c r="N29" i="11"/>
  <c r="O20" i="13"/>
  <c r="O24" i="13" s="1"/>
  <c r="O25" i="13" s="1"/>
  <c r="O33" i="13" s="1"/>
  <c r="O34" i="13" s="1"/>
  <c r="G20" i="13"/>
  <c r="P20" i="13"/>
  <c r="P22" i="13" s="1"/>
  <c r="P24" i="13" s="1"/>
  <c r="P25" i="13" s="1"/>
  <c r="P33" i="13" s="1"/>
  <c r="P34" i="13" s="1"/>
  <c r="H20" i="13"/>
  <c r="M17" i="11"/>
  <c r="D21" i="13"/>
  <c r="D22" i="13" s="1"/>
  <c r="D24" i="13" s="1"/>
  <c r="D25" i="13" s="1"/>
  <c r="D33" i="13" s="1"/>
  <c r="D34" i="13" s="1"/>
  <c r="L17" i="11"/>
  <c r="L28" i="11"/>
  <c r="L30" i="11"/>
  <c r="M20" i="11"/>
  <c r="L16" i="11"/>
  <c r="M16" i="11"/>
  <c r="G18" i="13" l="1"/>
  <c r="G21" i="13"/>
  <c r="G22" i="13" s="1"/>
  <c r="G24" i="13" s="1"/>
  <c r="G25" i="13" s="1"/>
  <c r="G33" i="13" s="1"/>
  <c r="G34" i="13" s="1"/>
  <c r="H18" i="13"/>
  <c r="H21" i="13"/>
  <c r="M30" i="11"/>
  <c r="M31" i="11"/>
  <c r="M29" i="11"/>
  <c r="C18" i="13"/>
  <c r="C21" i="13"/>
  <c r="C22" i="13" s="1"/>
  <c r="C24" i="13" s="1"/>
  <c r="C25" i="13" s="1"/>
  <c r="C33" i="13" s="1"/>
  <c r="C34" i="13" s="1"/>
  <c r="M28" i="11"/>
  <c r="M40" i="13" l="1"/>
  <c r="H22" i="13"/>
  <c r="H24" i="13" s="1"/>
  <c r="H25" i="13" s="1"/>
  <c r="H33" i="13" s="1"/>
  <c r="H34" i="13" s="1"/>
  <c r="M39" i="13" s="1"/>
</calcChain>
</file>

<file path=xl/sharedStrings.xml><?xml version="1.0" encoding="utf-8"?>
<sst xmlns="http://schemas.openxmlformats.org/spreadsheetml/2006/main" count="416" uniqueCount="182">
  <si>
    <t>Equity Beta</t>
  </si>
  <si>
    <t>Food Processing</t>
  </si>
  <si>
    <t>B+</t>
  </si>
  <si>
    <t>S&amp;P Bond Rating</t>
  </si>
  <si>
    <t>B</t>
  </si>
  <si>
    <t>A</t>
  </si>
  <si>
    <t>BBB+</t>
  </si>
  <si>
    <t>BBB</t>
  </si>
  <si>
    <t>AA</t>
  </si>
  <si>
    <t>BB</t>
  </si>
  <si>
    <t>A+</t>
  </si>
  <si>
    <t>Total Debt</t>
  </si>
  <si>
    <t>Yield</t>
  </si>
  <si>
    <t>30-Day Treasury Bill</t>
  </si>
  <si>
    <t>10-Year Treasury Bond</t>
  </si>
  <si>
    <t>10-Year Corporate Bonds of Industrial Companies</t>
  </si>
  <si>
    <t>AAA</t>
  </si>
  <si>
    <t>BB+</t>
  </si>
  <si>
    <t>Historical Market Risk Premium</t>
  </si>
  <si>
    <t xml:space="preserve">  Equity Market Index Less Government Debt</t>
  </si>
  <si>
    <t>Exhibit 1</t>
  </si>
  <si>
    <t>Food Industry</t>
  </si>
  <si>
    <t>Machinery Industry</t>
  </si>
  <si>
    <t>Chestnut</t>
  </si>
  <si>
    <t>Honeywell</t>
  </si>
  <si>
    <t>Instruments</t>
  </si>
  <si>
    <t>Total Equity (Book Value)</t>
  </si>
  <si>
    <t>Total Equity (Market Value)</t>
  </si>
  <si>
    <t>Exhibit 3</t>
  </si>
  <si>
    <t>Company description</t>
  </si>
  <si>
    <t>Boulder Brands</t>
  </si>
  <si>
    <t>Campbell Soup</t>
  </si>
  <si>
    <t>ConAgra Foods</t>
  </si>
  <si>
    <t>Diamond Foods</t>
  </si>
  <si>
    <t>Flowers Foods</t>
  </si>
  <si>
    <t>General Mills</t>
  </si>
  <si>
    <t>Hormel Foods</t>
  </si>
  <si>
    <t>Kellogg</t>
  </si>
  <si>
    <t>J. M. Smucker</t>
  </si>
  <si>
    <t>Tyson Foods</t>
  </si>
  <si>
    <t>Badger Meter</t>
  </si>
  <si>
    <t>Dresser-Rand</t>
  </si>
  <si>
    <t>Flowserve</t>
  </si>
  <si>
    <t>Idex</t>
  </si>
  <si>
    <t>Mettler-Toledo</t>
  </si>
  <si>
    <t>Water meters for municipal water utilities; pipeline flow measurement for food and beverage, pharmaceutical, utility, and HVAC industries; based in Milwaukee, WI.</t>
  </si>
  <si>
    <t>Rotating equipment for oil, gas, and petrochemical industries; based in Houston, TX.</t>
  </si>
  <si>
    <t>Pumps, valves, seals, and boiler systems for petroleum, chemical, water, mining, pharmaceutical, and other industries; based in Irving, TX.</t>
  </si>
  <si>
    <t>Electric controls, surveillance, monitoring, and associated software for defense, air traffic control, utilities, and industry; based in Minneapolis, MN.</t>
  </si>
  <si>
    <t>Pumps, flow measurement for food, chemical, industrial, and energy industries; pumps, air compressors, and optical components for health, scientific, defense, and aerospace applications; based in Lake Forest, IL.</t>
  </si>
  <si>
    <t>Equipment sensors for vehicle, medical, home appliance, aerospace, and industrial applications; based in Hampton, VA.</t>
  </si>
  <si>
    <t>Weighing, chemical, and assorted laboratory instruments for food retail, industrial, and scientific research applications; based in Columbus, OH.</t>
  </si>
  <si>
    <t>Food products focusing on health and wellness, including gluten-free, diabetic-friendly, and low-fat offerings such as soy milk, buttery spreads, snack bars, and entrée alternatives; based in Boulder, CO.</t>
  </si>
  <si>
    <t>Condensed and ready-to-serve convenience food products; based in Camden, NJ.</t>
  </si>
  <si>
    <t>Consumer and commercial food products across frozen, refrigerated, and shelf-stable temperature classes; based in Omaha, NE.</t>
  </si>
  <si>
    <t>Packaged nuts and snack products for consumer and commercial channels; based in San Francisco, CA.</t>
  </si>
  <si>
    <t>Baked goods for warehouse and direct-to-store delivery; based in Thomasville, GA.</t>
  </si>
  <si>
    <t>Branded and unbranded food products for consumer and commercial distribution; based in Minneapolis, MN.</t>
  </si>
  <si>
    <t>Ready-to-eat cereals and convenience food products; based in Battle Creek, MI.</t>
  </si>
  <si>
    <t>Coffee, fruit spread, beverage, and specialty food products for retail and wholesale distribution; based in Orrville, OH.</t>
  </si>
  <si>
    <t>Fresh beef, pork, and chicken, and related prepared food products for retail and wholesale distribution; based in Springdale, AR.</t>
  </si>
  <si>
    <t>Exhibit 4</t>
  </si>
  <si>
    <t>Chestnut Foods</t>
  </si>
  <si>
    <t xml:space="preserve"> </t>
  </si>
  <si>
    <t>Capital Market Data, December 2013</t>
  </si>
  <si>
    <t>Financial Data for Industry Comparables, December 2013</t>
  </si>
  <si>
    <t>Wendell Instruments</t>
  </si>
  <si>
    <t>NA</t>
  </si>
  <si>
    <r>
      <t>A</t>
    </r>
    <r>
      <rPr>
        <sz val="12"/>
        <rFont val="Calibri"/>
        <family val="2"/>
      </rPr>
      <t>−</t>
    </r>
  </si>
  <si>
    <t>BBB−</t>
  </si>
  <si>
    <t>B−</t>
  </si>
  <si>
    <t>Fresh and refrigerated meat, snack, and specialty food products for retail and food service distribution; based in Austin, MN.</t>
  </si>
  <si>
    <t>Control and monitoring instrumentation for fast-food restaurants; young company based in Tucson, AZ.</t>
  </si>
  <si>
    <r>
      <t>A</t>
    </r>
    <r>
      <rPr>
        <sz val="12"/>
        <color theme="1"/>
        <rFont val="Calibri"/>
        <family val="2"/>
      </rPr>
      <t>−</t>
    </r>
  </si>
  <si>
    <t>BB−</t>
  </si>
  <si>
    <t>S&amp;P 500</t>
  </si>
  <si>
    <t>Measurement Specialties</t>
  </si>
  <si>
    <t>This spreadsheet supports STUDENT analysis of the case “Chestnut Foods (A)” (UVA-F-1736).</t>
  </si>
  <si>
    <t>Chestnut Foods (A)</t>
  </si>
  <si>
    <t>Value of $1.00 Invested from January 2010 to December 2013 (weekly adjusted close)</t>
  </si>
  <si>
    <t>(dollar figures in millions)</t>
  </si>
  <si>
    <r>
      <t xml:space="preserve">Data sources: </t>
    </r>
    <r>
      <rPr>
        <sz val="10"/>
        <color theme="1"/>
        <rFont val="Times New Roman"/>
        <family val="1"/>
      </rPr>
      <t>Bloomberg,</t>
    </r>
    <r>
      <rPr>
        <sz val="10"/>
        <color rgb="FF000000"/>
        <rFont val="Times New Roman"/>
        <family val="1"/>
      </rPr>
      <t xml:space="preserve"> Yahoo! Finance, Value Line, and author estimates.</t>
    </r>
  </si>
  <si>
    <t>* Identifies bond ratings that are estimated by author.</t>
  </si>
  <si>
    <r>
      <rPr>
        <sz val="10"/>
        <color indexed="8"/>
        <rFont val="Garamond"/>
        <family val="1"/>
      </rPr>
      <t xml:space="preserve">This spreadsheet was prepared by Michael J. Schill, Professor of Business Administration. Copyright © 2015 by the University of Virginia Darden School Foundation, Charlottesville, VA. All rights reserved.  </t>
    </r>
    <r>
      <rPr>
        <i/>
        <sz val="10"/>
        <color indexed="8"/>
        <rFont val="Garamond"/>
        <family val="1"/>
      </rPr>
      <t xml:space="preserve">For customer service inquiries, send an email to </t>
    </r>
    <r>
      <rPr>
        <sz val="10"/>
        <color indexed="8"/>
        <rFont val="Garamond"/>
        <family val="1"/>
      </rPr>
      <t>sales@dardenbusinesspublishing.com</t>
    </r>
    <r>
      <rPr>
        <i/>
        <sz val="10"/>
        <color indexed="8"/>
        <rFont val="Garamond"/>
        <family val="1"/>
      </rPr>
      <t xml:space="preserve">. No part of this publication may be reproduced, stored in a retrieval system, posted to the Internet, or transmitted in any form or by any means—electronic, mechanical, photocopying, recording, or otherwise—without the permission of the Darden School Foundation. </t>
    </r>
    <r>
      <rPr>
        <sz val="10"/>
        <color indexed="8"/>
        <rFont val="Garamond"/>
        <family val="1"/>
      </rPr>
      <t xml:space="preserve">Our goal is to publish materials of the highest quality, so please submit any errata to editorial@dardenbusinesspublishing.com.  </t>
    </r>
  </si>
  <si>
    <t>Data sources: Yahoo! Finance and author data.</t>
  </si>
  <si>
    <t>Data sources: Bloomberg, author estimates.</t>
  </si>
  <si>
    <t>Rev. May 3, 2021</t>
  </si>
  <si>
    <t xml:space="preserve">  </t>
  </si>
  <si>
    <t>*</t>
  </si>
  <si>
    <t>Cost of debt</t>
  </si>
  <si>
    <t>Cost of equity
(Ke=Rf + Beta [MRP])</t>
  </si>
  <si>
    <t>Wd</t>
  </si>
  <si>
    <t>We</t>
  </si>
  <si>
    <t>WACC</t>
  </si>
  <si>
    <t>Chestnut's peer cost of capital (WACC)</t>
  </si>
  <si>
    <t>Chestnut's Beta (by Segment)</t>
  </si>
  <si>
    <t>Unlevered Beta</t>
  </si>
  <si>
    <t>Hamada equation: assuming that Beta(debt) = 0</t>
  </si>
  <si>
    <t>Chestnut's Given Information</t>
  </si>
  <si>
    <t>Chestnut's hurdle rate</t>
  </si>
  <si>
    <t>Company:</t>
  </si>
  <si>
    <t xml:space="preserve">Cost of debt </t>
  </si>
  <si>
    <t xml:space="preserve">Corporate tax rate </t>
  </si>
  <si>
    <t>Beta</t>
  </si>
  <si>
    <t>Market risk premium</t>
  </si>
  <si>
    <t>Risk-free rate</t>
  </si>
  <si>
    <t>Cost of equity (CAPM)</t>
  </si>
  <si>
    <t>Choices:</t>
  </si>
  <si>
    <t>2. Sell Instruments division</t>
  </si>
  <si>
    <t>1. A $1 billion investment in company growth (in instruments division) and the adoption of a more progressive corporate identity</t>
  </si>
  <si>
    <t>By 2013, the company was valued at $1.8 billion, with annual profits of more than $130 million.</t>
  </si>
  <si>
    <t>General information:</t>
  </si>
  <si>
    <t>Food Products division</t>
  </si>
  <si>
    <t>The Food Products division provided a range of prepackaged and frozen products related to the bread and sandwich market for both institutional food services and retail grocery distribution throughout North America, and some limited distribution in parts of Central and South America.</t>
  </si>
  <si>
    <t>Revenues for the segment had long been stable; the company achieved an average annual growth rate of 2% during 2010 through 2013.</t>
  </si>
  <si>
    <t>In 2013, segment Net operating profit after tax (NOPAT) and net assets were $88 million and $1.4 billion, respectively. Looking to the foreseeable future, operating margins were expected to be tight such that return on capital for the division was expected to be 6.3%.</t>
  </si>
  <si>
    <t>Average revenue growth rate (2010-2013)</t>
  </si>
  <si>
    <t>NOPAT</t>
  </si>
  <si>
    <t>USD mm</t>
  </si>
  <si>
    <t>USD billion</t>
  </si>
  <si>
    <t>Net assets</t>
  </si>
  <si>
    <t>Expected return on capital</t>
  </si>
  <si>
    <t>Instruments division</t>
  </si>
  <si>
    <t>Although 20% of the division’s revenue was derived internally from the Chestnut’s Food Products division, the Instruments division produced equipment and automation support for a wide range of food producers in North America.</t>
  </si>
  <si>
    <t>Demand, much of it from overseas, was strong, but required substantial investments in R&amp;D and fixed assets.</t>
  </si>
  <si>
    <t>Instruments division sales had increased by nearly 20% in 2013. Segment NOPAT was $46 million, and net assets were $600 million. The expected return on capital for the division over the foreseeable future was 7.7%.</t>
  </si>
  <si>
    <t>Revenue growth in 2013</t>
  </si>
  <si>
    <t>&lt;-- no leverage</t>
  </si>
  <si>
    <t>Cost of capital (WACC)</t>
  </si>
  <si>
    <t>Corporate tax rate</t>
  </si>
  <si>
    <t>Average unlevered beta</t>
  </si>
  <si>
    <t>Re-levered beta</t>
  </si>
  <si>
    <t>Given information about Chestnut</t>
  </si>
  <si>
    <t>A−</t>
  </si>
  <si>
    <t>Return on capital</t>
  </si>
  <si>
    <t>BBB-</t>
  </si>
  <si>
    <t>B-</t>
  </si>
  <si>
    <t>Estimated credit rating</t>
  </si>
  <si>
    <t>Weight of debt (Wd)</t>
  </si>
  <si>
    <t xml:space="preserve">Weight of equity (We) </t>
  </si>
  <si>
    <t xml:space="preserve">Debt-to-equity ratio </t>
  </si>
  <si>
    <t>Cost of equity</t>
  </si>
  <si>
    <t>more than roc</t>
  </si>
  <si>
    <t>less than roc</t>
  </si>
  <si>
    <t>EVA (ROIC - r) * IC</t>
  </si>
  <si>
    <t>Chestnut's Cost of Capital (by Division)</t>
  </si>
  <si>
    <t xml:space="preserve">Instruments division </t>
  </si>
  <si>
    <t>Calculation of economic value added (EVA)</t>
  </si>
  <si>
    <t>ROIC</t>
  </si>
  <si>
    <t>Given</t>
  </si>
  <si>
    <t>Peer</t>
  </si>
  <si>
    <t>Estimation</t>
  </si>
  <si>
    <t xml:space="preserve"> -- NOPAT (USD mm)</t>
  </si>
  <si>
    <t xml:space="preserve"> -- Total invested capital (NOPAT/ROIC)</t>
  </si>
  <si>
    <t>positive</t>
  </si>
  <si>
    <t>negative</t>
  </si>
  <si>
    <t>CORREL</t>
  </si>
  <si>
    <t>^ Further investment in instrument division will destroy the economic value of firm</t>
  </si>
  <si>
    <t>Mean</t>
  </si>
  <si>
    <t>Mean (with Wendell Instruments)</t>
  </si>
  <si>
    <t>Mean (without Wendell Instruments)</t>
  </si>
  <si>
    <t>Median</t>
  </si>
  <si>
    <t>Median (with Wendell Instruments)</t>
  </si>
  <si>
    <t>Median (without Wendell Instruments)</t>
  </si>
  <si>
    <t xml:space="preserve"> -- Food Products division</t>
  </si>
  <si>
    <t xml:space="preserve"> -- Instruments division</t>
  </si>
  <si>
    <t>Debt-to-equity ratio</t>
  </si>
  <si>
    <t>Instruments division 
(without Wendell Instruments)</t>
  </si>
  <si>
    <t>Firm</t>
  </si>
  <si>
    <t>Instruments division 
(with Wendell Instruments)</t>
  </si>
  <si>
    <t>Calculation of cost of capital for each division (without Wendell Instruments)</t>
  </si>
  <si>
    <t>Calculation of cost of capital for each division (with Wendell Instruments)</t>
  </si>
  <si>
    <t>WACC 
(Tax rate = 37%)</t>
  </si>
  <si>
    <t>Debt-to-Equity Ratio</t>
  </si>
  <si>
    <t xml:space="preserve"> -- Total invested capital (NOPAT/ROC)</t>
  </si>
  <si>
    <t>ROC</t>
  </si>
  <si>
    <t>Food Products</t>
  </si>
  <si>
    <t>Cost of debt from regression</t>
  </si>
  <si>
    <t>EVA (ROC - WACC) * IC</t>
  </si>
  <si>
    <t>Regression</t>
  </si>
  <si>
    <t>Credit rating or cost of debt</t>
  </si>
  <si>
    <t>D/E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</si>
</sst>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numFmt numFmtId="165" formatCode="_(* #,##0_);_(* \(#,##0\);_(* &quot;-&quot;??_);_(@_)"/>
    <numFmt numFmtId="166" formatCode="_(* #,##0.0_);_(* \(#,##0.0\);_(* &quot;-&quot;??_);_(@_)"/>
    <numFmt numFmtId="167" formatCode="&quot;$&quot;#,##0.00"/>
    <numFmt numFmtId="168" formatCode="0.00000%"/>
  </numFmts>
  <fonts count="39" x14ac:knownFonts="1">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color theme="1"/>
      <name val="Times New Roman"/>
      <family val="1"/>
    </font>
    <font>
      <b/>
      <sz val="12"/>
      <color theme="1"/>
      <name val="Times New Roman"/>
      <family val="1"/>
    </font>
    <font>
      <u/>
      <sz val="12"/>
      <color theme="1"/>
      <name val="Times New Roman"/>
      <family val="1"/>
    </font>
    <font>
      <sz val="12"/>
      <color rgb="FF000000"/>
      <name val="Times New Roman"/>
      <family val="1"/>
    </font>
    <font>
      <sz val="8"/>
      <name val="Calibri"/>
      <family val="2"/>
      <scheme val="minor"/>
    </font>
    <font>
      <sz val="11"/>
      <color theme="1"/>
      <name val="Calibri"/>
      <family val="2"/>
      <scheme val="minor"/>
    </font>
    <font>
      <sz val="10"/>
      <name val="Arial"/>
      <family val="2"/>
    </font>
    <font>
      <sz val="12"/>
      <name val="Times New Roman"/>
      <family val="1"/>
    </font>
    <font>
      <sz val="10"/>
      <color theme="1"/>
      <name val="arial"/>
      <family val="2"/>
    </font>
    <font>
      <b/>
      <sz val="12"/>
      <name val="Times New Roman"/>
      <family val="1"/>
    </font>
    <font>
      <sz val="10"/>
      <color rgb="FF000000"/>
      <name val="Times New Roman"/>
      <family val="1"/>
    </font>
    <font>
      <sz val="10"/>
      <color theme="1"/>
      <name val="Times New Roman"/>
      <family val="1"/>
    </font>
    <font>
      <sz val="12"/>
      <color theme="1"/>
      <name val="Calibri"/>
      <family val="2"/>
    </font>
    <font>
      <sz val="12"/>
      <name val="Calibri"/>
      <family val="2"/>
    </font>
    <font>
      <sz val="11"/>
      <name val="Garamond"/>
      <family val="1"/>
    </font>
    <font>
      <b/>
      <sz val="12"/>
      <name val="Arial"/>
      <family val="2"/>
    </font>
    <font>
      <i/>
      <sz val="10"/>
      <color indexed="8"/>
      <name val="Garamond"/>
      <family val="1"/>
    </font>
    <font>
      <sz val="10"/>
      <color indexed="8"/>
      <name val="Garamond"/>
      <family val="1"/>
    </font>
    <font>
      <sz val="10"/>
      <color theme="1"/>
      <name val="Garamond"/>
      <family val="1"/>
    </font>
    <font>
      <sz val="8"/>
      <color theme="1"/>
      <name val="Garamond"/>
      <family val="1"/>
    </font>
    <font>
      <b/>
      <sz val="12"/>
      <color theme="0"/>
      <name val="Calibri"/>
      <family val="2"/>
      <scheme val="minor"/>
    </font>
    <font>
      <b/>
      <sz val="12"/>
      <color theme="1"/>
      <name val="Calibri"/>
      <family val="2"/>
      <scheme val="minor"/>
    </font>
    <font>
      <i/>
      <sz val="12"/>
      <color theme="1"/>
      <name val="Calibri"/>
      <family val="2"/>
      <scheme val="minor"/>
    </font>
    <font>
      <sz val="12"/>
      <name val="Calibri"/>
      <family val="2"/>
      <scheme val="minor"/>
    </font>
    <font>
      <sz val="14"/>
      <name val="Calibri"/>
      <family val="2"/>
      <scheme val="minor"/>
    </font>
    <font>
      <sz val="14"/>
      <color theme="1"/>
      <name val="Calibri"/>
      <family val="2"/>
      <scheme val="minor"/>
    </font>
    <font>
      <b/>
      <sz val="14"/>
      <color theme="0"/>
      <name val="Calibri"/>
      <family val="2"/>
      <scheme val="minor"/>
    </font>
    <font>
      <b/>
      <sz val="14"/>
      <name val="Calibri"/>
      <family val="2"/>
      <scheme val="minor"/>
    </font>
    <font>
      <b/>
      <sz val="14"/>
      <color theme="1"/>
      <name val="Calibri"/>
      <family val="2"/>
      <scheme val="minor"/>
    </font>
    <font>
      <sz val="14"/>
      <color rgb="FF000000"/>
      <name val="Calibri"/>
      <family val="2"/>
      <scheme val="minor"/>
    </font>
    <font>
      <sz val="14"/>
      <color rgb="FFFF0000"/>
      <name val="Calibri"/>
      <family val="2"/>
      <scheme val="minor"/>
    </font>
    <font>
      <sz val="14"/>
      <color theme="0"/>
      <name val="Calibri"/>
      <family val="2"/>
      <scheme val="minor"/>
    </font>
    <font>
      <sz val="14"/>
      <color rgb="FF00B050"/>
      <name val="Calibri"/>
      <family val="2"/>
      <scheme val="minor"/>
    </font>
  </fonts>
  <fills count="17">
    <fill>
      <patternFill patternType="none"/>
    </fill>
    <fill>
      <patternFill patternType="gray125"/>
    </fill>
    <fill>
      <patternFill patternType="solid">
        <fgColor rgb="FFF7903B"/>
        <bgColor indexed="64"/>
      </patternFill>
    </fill>
    <fill>
      <patternFill patternType="solid">
        <fgColor theme="9" tint="0.59999389629810485"/>
        <bgColor indexed="64"/>
      </patternFill>
    </fill>
    <fill>
      <patternFill patternType="solid">
        <fgColor rgb="FF00206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FFC000"/>
        <bgColor indexed="64"/>
      </patternFill>
    </fill>
    <fill>
      <patternFill patternType="solid">
        <fgColor rgb="FF92D050"/>
        <bgColor indexed="64"/>
      </patternFill>
    </fill>
    <fill>
      <patternFill patternType="solid">
        <fgColor theme="0" tint="-0.249977111117893"/>
        <bgColor indexed="64"/>
      </patternFill>
    </fill>
    <fill>
      <patternFill patternType="solid">
        <fgColor theme="6" tint="0.59999389629810485"/>
        <bgColor indexed="64"/>
      </patternFill>
    </fill>
    <fill>
      <patternFill patternType="solid">
        <fgColor theme="8" tint="0.39997558519241921"/>
        <bgColor indexed="64"/>
      </patternFill>
    </fill>
    <fill>
      <patternFill patternType="solid">
        <fgColor theme="1" tint="0.34998626667073579"/>
        <bgColor indexed="64"/>
      </patternFill>
    </fill>
    <fill>
      <patternFill patternType="solid">
        <fgColor theme="9"/>
        <bgColor indexed="64"/>
      </patternFill>
    </fill>
    <fill>
      <patternFill patternType="solid">
        <fgColor theme="7" tint="0.79998168889431442"/>
        <bgColor indexed="64"/>
      </patternFill>
    </fill>
    <fill>
      <patternFill patternType="solid">
        <fgColor theme="7" tint="0.39997558519241921"/>
        <bgColor indexed="64"/>
      </patternFill>
    </fill>
  </fills>
  <borders count="3">
    <border>
      <left/>
      <right/>
      <top/>
      <bottom/>
      <diagonal/>
    </border>
    <border>
      <left/>
      <right/>
      <top style="thin">
        <color indexed="64"/>
      </top>
      <bottom/>
      <diagonal/>
    </border>
    <border>
      <left style="thin">
        <color theme="0"/>
      </left>
      <right style="thin">
        <color theme="0"/>
      </right>
      <top style="thin">
        <color theme="0"/>
      </top>
      <bottom style="thin">
        <color theme="0"/>
      </bottom>
      <diagonal/>
    </border>
  </borders>
  <cellStyleXfs count="234">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43" fontId="3" fillId="0" borderId="0" applyFont="0" applyFill="0" applyBorder="0" applyAlignment="0" applyProtection="0"/>
    <xf numFmtId="9" fontId="3"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1" fillId="0" borderId="0"/>
    <xf numFmtId="0" fontId="12" fillId="0" borderId="0"/>
    <xf numFmtId="0" fontId="14"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xf numFmtId="0" fontId="1" fillId="0" borderId="0"/>
  </cellStyleXfs>
  <cellXfs count="156">
    <xf numFmtId="0" fontId="0" fillId="0" borderId="0" xfId="0"/>
    <xf numFmtId="0" fontId="6" fillId="0" borderId="0" xfId="0" applyFont="1"/>
    <xf numFmtId="0" fontId="8" fillId="0" borderId="0" xfId="0" applyFont="1" applyAlignment="1">
      <alignment horizontal="right"/>
    </xf>
    <xf numFmtId="164" fontId="6" fillId="0" borderId="0" xfId="18" applyNumberFormat="1" applyFont="1"/>
    <xf numFmtId="10" fontId="6" fillId="0" borderId="0" xfId="18" applyNumberFormat="1" applyFont="1"/>
    <xf numFmtId="0" fontId="9" fillId="0" borderId="0" xfId="0" applyFont="1" applyAlignment="1">
      <alignment vertical="center"/>
    </xf>
    <xf numFmtId="43" fontId="6" fillId="0" borderId="0" xfId="17" applyFont="1"/>
    <xf numFmtId="165" fontId="6" fillId="0" borderId="0" xfId="17" applyNumberFormat="1" applyFont="1"/>
    <xf numFmtId="166" fontId="6" fillId="0" borderId="0" xfId="17" applyNumberFormat="1" applyFont="1"/>
    <xf numFmtId="0" fontId="6" fillId="0" borderId="0" xfId="0" applyFont="1" applyAlignment="1">
      <alignment horizontal="left"/>
    </xf>
    <xf numFmtId="0" fontId="6" fillId="0" borderId="0" xfId="0" applyFont="1" applyAlignment="1">
      <alignment horizontal="right"/>
    </xf>
    <xf numFmtId="0" fontId="13" fillId="0" borderId="0" xfId="0" applyFont="1"/>
    <xf numFmtId="0" fontId="13" fillId="0" borderId="0" xfId="0" applyFont="1" applyAlignment="1">
      <alignment horizontal="right"/>
    </xf>
    <xf numFmtId="0" fontId="15" fillId="0" borderId="0" xfId="0" applyFont="1" applyAlignment="1">
      <alignment wrapText="1"/>
    </xf>
    <xf numFmtId="0" fontId="15" fillId="0" borderId="0" xfId="0" applyFont="1" applyAlignment="1">
      <alignment horizontal="right" wrapText="1"/>
    </xf>
    <xf numFmtId="0" fontId="15" fillId="0" borderId="0" xfId="0" applyFont="1"/>
    <xf numFmtId="164" fontId="13" fillId="0" borderId="0" xfId="18" applyNumberFormat="1" applyFont="1"/>
    <xf numFmtId="10" fontId="13" fillId="0" borderId="0" xfId="0" applyNumberFormat="1" applyFont="1"/>
    <xf numFmtId="0" fontId="13" fillId="0" borderId="0" xfId="0" applyFont="1" applyAlignment="1">
      <alignment horizontal="center"/>
    </xf>
    <xf numFmtId="0" fontId="15" fillId="0" borderId="0" xfId="0" applyFont="1" applyAlignment="1">
      <alignment horizontal="center" wrapText="1"/>
    </xf>
    <xf numFmtId="2" fontId="13" fillId="0" borderId="0" xfId="0" applyNumberFormat="1" applyFont="1" applyAlignment="1">
      <alignment horizontal="center"/>
    </xf>
    <xf numFmtId="2" fontId="15" fillId="0" borderId="0" xfId="0" applyNumberFormat="1" applyFont="1" applyAlignment="1">
      <alignment horizontal="center" wrapText="1"/>
    </xf>
    <xf numFmtId="2" fontId="13" fillId="0" borderId="0" xfId="17" applyNumberFormat="1" applyFont="1" applyAlignment="1">
      <alignment horizontal="center"/>
    </xf>
    <xf numFmtId="2" fontId="13" fillId="0" borderId="0" xfId="17" applyNumberFormat="1" applyFont="1" applyFill="1" applyAlignment="1">
      <alignment horizontal="center"/>
    </xf>
    <xf numFmtId="3" fontId="13" fillId="0" borderId="0" xfId="0" applyNumberFormat="1" applyFont="1" applyAlignment="1">
      <alignment horizontal="right"/>
    </xf>
    <xf numFmtId="0" fontId="13" fillId="0" borderId="0" xfId="0" applyFont="1" applyAlignment="1">
      <alignment wrapText="1"/>
    </xf>
    <xf numFmtId="0" fontId="13" fillId="0" borderId="0" xfId="0" applyFont="1" applyAlignment="1">
      <alignment horizontal="right" wrapText="1"/>
    </xf>
    <xf numFmtId="2" fontId="13" fillId="0" borderId="0" xfId="0" applyNumberFormat="1" applyFont="1" applyAlignment="1">
      <alignment horizontal="center" wrapText="1"/>
    </xf>
    <xf numFmtId="0" fontId="13" fillId="0" borderId="0" xfId="0" applyFont="1" applyAlignment="1">
      <alignment horizontal="center" wrapText="1"/>
    </xf>
    <xf numFmtId="167" fontId="6" fillId="0" borderId="0" xfId="0" applyNumberFormat="1" applyFont="1" applyAlignment="1">
      <alignment horizontal="left"/>
    </xf>
    <xf numFmtId="14" fontId="6" fillId="0" borderId="0" xfId="0" applyNumberFormat="1" applyFont="1" applyAlignment="1">
      <alignment horizontal="left"/>
    </xf>
    <xf numFmtId="167" fontId="6" fillId="0" borderId="0" xfId="17" applyNumberFormat="1" applyFont="1" applyAlignment="1">
      <alignment horizontal="left"/>
    </xf>
    <xf numFmtId="0" fontId="16" fillId="0" borderId="0" xfId="0" applyFont="1" applyAlignment="1">
      <alignment vertical="center"/>
    </xf>
    <xf numFmtId="3" fontId="13" fillId="0" borderId="0" xfId="0" applyNumberFormat="1" applyFont="1" applyAlignment="1">
      <alignment horizontal="right" wrapText="1"/>
    </xf>
    <xf numFmtId="0" fontId="1" fillId="0" borderId="0" xfId="233"/>
    <xf numFmtId="0" fontId="20" fillId="2" borderId="0" xfId="36" applyFont="1" applyFill="1" applyAlignment="1">
      <alignment horizontal="center" vertical="center" wrapText="1"/>
    </xf>
    <xf numFmtId="0" fontId="21" fillId="0" borderId="0" xfId="36" applyFont="1" applyAlignment="1">
      <alignment horizontal="center" vertical="center" wrapText="1"/>
    </xf>
    <xf numFmtId="49" fontId="25" fillId="0" borderId="0" xfId="233" applyNumberFormat="1" applyFont="1"/>
    <xf numFmtId="0" fontId="17" fillId="0" borderId="0" xfId="0" applyFont="1"/>
    <xf numFmtId="0" fontId="13" fillId="3" borderId="0" xfId="0" applyFont="1" applyFill="1"/>
    <xf numFmtId="10" fontId="13" fillId="3" borderId="0" xfId="0" applyNumberFormat="1" applyFont="1" applyFill="1"/>
    <xf numFmtId="2" fontId="13" fillId="3" borderId="0" xfId="17" applyNumberFormat="1" applyFont="1" applyFill="1" applyAlignment="1">
      <alignment horizontal="center"/>
    </xf>
    <xf numFmtId="0" fontId="13" fillId="3" borderId="0" xfId="0" applyFont="1" applyFill="1" applyAlignment="1">
      <alignment horizontal="center"/>
    </xf>
    <xf numFmtId="3" fontId="13" fillId="3" borderId="0" xfId="0" applyNumberFormat="1" applyFont="1" applyFill="1" applyAlignment="1">
      <alignment horizontal="right"/>
    </xf>
    <xf numFmtId="0" fontId="6" fillId="3" borderId="0" xfId="0" applyFont="1" applyFill="1"/>
    <xf numFmtId="0" fontId="26" fillId="4" borderId="0" xfId="0" applyFont="1" applyFill="1"/>
    <xf numFmtId="0" fontId="27" fillId="0" borderId="0" xfId="0" applyFont="1"/>
    <xf numFmtId="0" fontId="7" fillId="0" borderId="0" xfId="0" applyFont="1"/>
    <xf numFmtId="164" fontId="0" fillId="0" borderId="0" xfId="18" applyNumberFormat="1" applyFont="1"/>
    <xf numFmtId="43" fontId="0" fillId="0" borderId="0" xfId="17" applyFont="1"/>
    <xf numFmtId="0" fontId="28" fillId="0" borderId="0" xfId="0" applyFont="1"/>
    <xf numFmtId="10" fontId="27" fillId="0" borderId="0" xfId="0" applyNumberFormat="1" applyFont="1"/>
    <xf numFmtId="9" fontId="6" fillId="0" borderId="0" xfId="18" applyFont="1" applyAlignment="1">
      <alignment horizontal="left"/>
    </xf>
    <xf numFmtId="0" fontId="29" fillId="4" borderId="0" xfId="0" applyFont="1" applyFill="1"/>
    <xf numFmtId="0" fontId="29" fillId="4" borderId="0" xfId="0" applyFont="1" applyFill="1" applyAlignment="1">
      <alignment horizontal="center"/>
    </xf>
    <xf numFmtId="0" fontId="0" fillId="4" borderId="0" xfId="0" applyFill="1"/>
    <xf numFmtId="0" fontId="0" fillId="4" borderId="0" xfId="0" applyFill="1" applyAlignment="1">
      <alignment horizontal="center"/>
    </xf>
    <xf numFmtId="9" fontId="0" fillId="0" borderId="0" xfId="0" applyNumberFormat="1"/>
    <xf numFmtId="164" fontId="0" fillId="0" borderId="0" xfId="0" applyNumberFormat="1"/>
    <xf numFmtId="168" fontId="0" fillId="0" borderId="0" xfId="0" applyNumberFormat="1"/>
    <xf numFmtId="0" fontId="30" fillId="4" borderId="0" xfId="0" applyFont="1" applyFill="1"/>
    <xf numFmtId="0" fontId="30" fillId="4" borderId="0" xfId="0" applyFont="1" applyFill="1" applyAlignment="1">
      <alignment horizontal="center"/>
    </xf>
    <xf numFmtId="0" fontId="31" fillId="4" borderId="0" xfId="0" applyFont="1" applyFill="1"/>
    <xf numFmtId="0" fontId="31" fillId="4" borderId="0" xfId="0" applyFont="1" applyFill="1" applyAlignment="1">
      <alignment horizontal="center"/>
    </xf>
    <xf numFmtId="0" fontId="32" fillId="4" borderId="0" xfId="0" applyFont="1" applyFill="1"/>
    <xf numFmtId="0" fontId="30" fillId="0" borderId="0" xfId="0" applyFont="1" applyAlignment="1">
      <alignment vertical="center"/>
    </xf>
    <xf numFmtId="0" fontId="31" fillId="12" borderId="0" xfId="0" applyFont="1" applyFill="1" applyAlignment="1">
      <alignment vertical="center"/>
    </xf>
    <xf numFmtId="0" fontId="33" fillId="12" borderId="2" xfId="0" applyFont="1" applyFill="1" applyBorder="1" applyAlignment="1">
      <alignment horizontal="center" vertical="center" wrapText="1"/>
    </xf>
    <xf numFmtId="2" fontId="33" fillId="12" borderId="2" xfId="0" applyNumberFormat="1" applyFont="1" applyFill="1" applyBorder="1" applyAlignment="1">
      <alignment horizontal="center" vertical="center" wrapText="1"/>
    </xf>
    <xf numFmtId="0" fontId="34" fillId="12" borderId="2" xfId="0" applyFont="1" applyFill="1" applyBorder="1" applyAlignment="1">
      <alignment horizontal="center" vertical="center" wrapText="1"/>
    </xf>
    <xf numFmtId="0" fontId="31" fillId="0" borderId="0" xfId="0" applyFont="1" applyAlignment="1">
      <alignment vertical="center"/>
    </xf>
    <xf numFmtId="0" fontId="30" fillId="0" borderId="0" xfId="0" applyFont="1"/>
    <xf numFmtId="0" fontId="33" fillId="0" borderId="0" xfId="0" applyFont="1"/>
    <xf numFmtId="0" fontId="30" fillId="0" borderId="0" xfId="0" applyFont="1" applyAlignment="1">
      <alignment horizontal="center"/>
    </xf>
    <xf numFmtId="0" fontId="31" fillId="0" borderId="0" xfId="0" applyFont="1" applyAlignment="1">
      <alignment horizontal="center"/>
    </xf>
    <xf numFmtId="0" fontId="33" fillId="0" borderId="0" xfId="0" applyFont="1" applyAlignment="1">
      <alignment horizontal="center" wrapText="1"/>
    </xf>
    <xf numFmtId="0" fontId="31" fillId="0" borderId="0" xfId="0" applyFont="1"/>
    <xf numFmtId="2" fontId="30" fillId="0" borderId="0" xfId="17" applyNumberFormat="1" applyFont="1" applyAlignment="1">
      <alignment horizontal="center"/>
    </xf>
    <xf numFmtId="3" fontId="30" fillId="0" borderId="0" xfId="0" applyNumberFormat="1" applyFont="1" applyAlignment="1">
      <alignment horizontal="center"/>
    </xf>
    <xf numFmtId="10" fontId="30" fillId="0" borderId="0" xfId="18" applyNumberFormat="1" applyFont="1" applyAlignment="1">
      <alignment horizontal="center"/>
    </xf>
    <xf numFmtId="10" fontId="31" fillId="0" borderId="0" xfId="18" applyNumberFormat="1" applyFont="1" applyAlignment="1">
      <alignment horizontal="center"/>
    </xf>
    <xf numFmtId="10" fontId="34" fillId="0" borderId="0" xfId="18" applyNumberFormat="1" applyFont="1" applyBorder="1" applyAlignment="1">
      <alignment horizontal="center"/>
    </xf>
    <xf numFmtId="10" fontId="34" fillId="11" borderId="1" xfId="18" applyNumberFormat="1" applyFont="1" applyFill="1" applyBorder="1" applyAlignment="1">
      <alignment horizontal="center"/>
    </xf>
    <xf numFmtId="10" fontId="34" fillId="0" borderId="1" xfId="18" applyNumberFormat="1" applyFont="1" applyBorder="1" applyAlignment="1">
      <alignment horizontal="center"/>
    </xf>
    <xf numFmtId="10" fontId="33" fillId="0" borderId="0" xfId="18" applyNumberFormat="1" applyFont="1" applyBorder="1" applyAlignment="1">
      <alignment horizontal="center"/>
    </xf>
    <xf numFmtId="10" fontId="33" fillId="0" borderId="0" xfId="18" applyNumberFormat="1" applyFont="1" applyAlignment="1">
      <alignment horizontal="center"/>
    </xf>
    <xf numFmtId="2" fontId="30" fillId="0" borderId="0" xfId="17" applyNumberFormat="1" applyFont="1" applyFill="1" applyAlignment="1">
      <alignment horizontal="center"/>
    </xf>
    <xf numFmtId="10" fontId="31" fillId="0" borderId="0" xfId="18" applyNumberFormat="1" applyFont="1" applyFill="1" applyAlignment="1">
      <alignment horizontal="center"/>
    </xf>
    <xf numFmtId="0" fontId="35" fillId="0" borderId="0" xfId="0" applyFont="1" applyAlignment="1">
      <alignment vertical="center"/>
    </xf>
    <xf numFmtId="164" fontId="6" fillId="9" borderId="0" xfId="18" applyNumberFormat="1" applyFont="1" applyFill="1"/>
    <xf numFmtId="2" fontId="33" fillId="0" borderId="0" xfId="0" applyNumberFormat="1" applyFont="1" applyAlignment="1">
      <alignment horizontal="center" wrapText="1"/>
    </xf>
    <xf numFmtId="0" fontId="34" fillId="0" borderId="0" xfId="0" applyFont="1" applyAlignment="1">
      <alignment horizontal="center" wrapText="1"/>
    </xf>
    <xf numFmtId="0" fontId="34" fillId="0" borderId="0" xfId="0" applyFont="1"/>
    <xf numFmtId="2" fontId="30" fillId="0" borderId="0" xfId="0" applyNumberFormat="1" applyFont="1" applyAlignment="1">
      <alignment horizontal="center" wrapText="1"/>
    </xf>
    <xf numFmtId="43" fontId="31" fillId="0" borderId="0" xfId="17" applyFont="1" applyAlignment="1">
      <alignment horizontal="center"/>
    </xf>
    <xf numFmtId="43" fontId="34" fillId="0" borderId="0" xfId="17" applyFont="1" applyBorder="1" applyAlignment="1">
      <alignment horizontal="center"/>
    </xf>
    <xf numFmtId="0" fontId="34" fillId="12" borderId="0" xfId="0" applyFont="1" applyFill="1" applyAlignment="1">
      <alignment horizontal="center" vertical="center" wrapText="1"/>
    </xf>
    <xf numFmtId="43" fontId="31" fillId="0" borderId="0" xfId="0" applyNumberFormat="1" applyFont="1"/>
    <xf numFmtId="0" fontId="30" fillId="0" borderId="0" xfId="0" applyFont="1" applyAlignment="1">
      <alignment horizontal="center" wrapText="1"/>
    </xf>
    <xf numFmtId="3" fontId="30" fillId="0" borderId="0" xfId="0" applyNumberFormat="1" applyFont="1" applyAlignment="1">
      <alignment horizontal="center" wrapText="1"/>
    </xf>
    <xf numFmtId="0" fontId="30" fillId="0" borderId="0" xfId="0" applyFont="1" applyAlignment="1">
      <alignment horizontal="left"/>
    </xf>
    <xf numFmtId="0" fontId="33" fillId="12" borderId="0" xfId="0" applyFont="1" applyFill="1" applyAlignment="1">
      <alignment horizontal="center" vertical="center" wrapText="1"/>
    </xf>
    <xf numFmtId="10" fontId="30" fillId="0" borderId="0" xfId="18" applyNumberFormat="1" applyFont="1" applyAlignment="1">
      <alignment horizontal="center" wrapText="1"/>
    </xf>
    <xf numFmtId="43" fontId="31" fillId="0" borderId="0" xfId="17" applyFont="1" applyAlignment="1"/>
    <xf numFmtId="164" fontId="31" fillId="0" borderId="0" xfId="18" applyNumberFormat="1" applyFont="1" applyAlignment="1">
      <alignment horizontal="center"/>
    </xf>
    <xf numFmtId="0" fontId="31" fillId="0" borderId="0" xfId="0" quotePrefix="1" applyFont="1" applyAlignment="1">
      <alignment horizontal="left"/>
    </xf>
    <xf numFmtId="1" fontId="31" fillId="0" borderId="0" xfId="0" applyNumberFormat="1" applyFont="1" applyAlignment="1">
      <alignment horizontal="center"/>
    </xf>
    <xf numFmtId="164" fontId="36" fillId="0" borderId="0" xfId="18" applyNumberFormat="1" applyFont="1" applyFill="1" applyAlignment="1">
      <alignment horizontal="center"/>
    </xf>
    <xf numFmtId="10" fontId="31" fillId="0" borderId="0" xfId="0" applyNumberFormat="1" applyFont="1" applyAlignment="1">
      <alignment horizontal="center"/>
    </xf>
    <xf numFmtId="43" fontId="34" fillId="11" borderId="1" xfId="17" applyFont="1" applyFill="1" applyBorder="1" applyAlignment="1">
      <alignment horizontal="center"/>
    </xf>
    <xf numFmtId="0" fontId="31" fillId="0" borderId="0" xfId="0" applyFont="1" applyAlignment="1">
      <alignment horizontal="center" vertical="center" wrapText="1"/>
    </xf>
    <xf numFmtId="0" fontId="34" fillId="0" borderId="0" xfId="0" applyFont="1" applyAlignment="1">
      <alignment horizontal="center" vertical="center" wrapText="1"/>
    </xf>
    <xf numFmtId="164" fontId="31" fillId="0" borderId="0" xfId="18" applyNumberFormat="1" applyFont="1"/>
    <xf numFmtId="1" fontId="31" fillId="10" borderId="0" xfId="0" applyNumberFormat="1" applyFont="1" applyFill="1"/>
    <xf numFmtId="164" fontId="36" fillId="10" borderId="0" xfId="18" applyNumberFormat="1" applyFont="1" applyFill="1"/>
    <xf numFmtId="10" fontId="31" fillId="0" borderId="0" xfId="0" applyNumberFormat="1" applyFont="1"/>
    <xf numFmtId="0" fontId="34" fillId="8" borderId="0" xfId="0" applyFont="1" applyFill="1"/>
    <xf numFmtId="0" fontId="31" fillId="8" borderId="0" xfId="0" applyFont="1" applyFill="1"/>
    <xf numFmtId="0" fontId="34" fillId="9" borderId="0" xfId="0" applyFont="1" applyFill="1"/>
    <xf numFmtId="0" fontId="31" fillId="9" borderId="0" xfId="0" applyFont="1" applyFill="1"/>
    <xf numFmtId="0" fontId="37" fillId="4" borderId="0" xfId="0" applyFont="1" applyFill="1"/>
    <xf numFmtId="0" fontId="32" fillId="4" borderId="0" xfId="0" applyFont="1" applyFill="1" applyAlignment="1">
      <alignment horizontal="center" vertical="center" wrapText="1"/>
    </xf>
    <xf numFmtId="0" fontId="31" fillId="5" borderId="0" xfId="0" applyFont="1" applyFill="1"/>
    <xf numFmtId="10" fontId="30" fillId="0" borderId="0" xfId="0" applyNumberFormat="1" applyFont="1"/>
    <xf numFmtId="0" fontId="30" fillId="5" borderId="0" xfId="0" applyFont="1" applyFill="1"/>
    <xf numFmtId="10" fontId="31" fillId="0" borderId="0" xfId="18" applyNumberFormat="1" applyFont="1"/>
    <xf numFmtId="9" fontId="31" fillId="0" borderId="0" xfId="0" applyNumberFormat="1" applyFont="1"/>
    <xf numFmtId="0" fontId="31" fillId="6" borderId="0" xfId="0" applyFont="1" applyFill="1"/>
    <xf numFmtId="0" fontId="34" fillId="7" borderId="0" xfId="0" applyFont="1" applyFill="1"/>
    <xf numFmtId="10" fontId="34" fillId="7" borderId="0" xfId="18" applyNumberFormat="1" applyFont="1" applyFill="1"/>
    <xf numFmtId="0" fontId="38" fillId="0" borderId="0" xfId="0" applyFont="1" applyAlignment="1">
      <alignment horizontal="center"/>
    </xf>
    <xf numFmtId="0" fontId="36" fillId="0" borderId="0" xfId="0" applyFont="1" applyAlignment="1">
      <alignment horizontal="center"/>
    </xf>
    <xf numFmtId="164" fontId="31" fillId="0" borderId="0" xfId="0" applyNumberFormat="1" applyFont="1"/>
    <xf numFmtId="0" fontId="31" fillId="0" borderId="0" xfId="0" quotePrefix="1" applyFont="1"/>
    <xf numFmtId="165" fontId="31" fillId="0" borderId="0" xfId="17" applyNumberFormat="1" applyFont="1"/>
    <xf numFmtId="43" fontId="34" fillId="7" borderId="0" xfId="0" applyNumberFormat="1" applyFont="1" applyFill="1"/>
    <xf numFmtId="43" fontId="31" fillId="0" borderId="0" xfId="17" applyFont="1"/>
    <xf numFmtId="0" fontId="34" fillId="0" borderId="0" xfId="0" applyFont="1" applyAlignment="1">
      <alignment vertical="center" wrapText="1"/>
    </xf>
    <xf numFmtId="10" fontId="34" fillId="11" borderId="0" xfId="18" applyNumberFormat="1" applyFont="1" applyFill="1"/>
    <xf numFmtId="10" fontId="34" fillId="0" borderId="0" xfId="18" applyNumberFormat="1" applyFont="1"/>
    <xf numFmtId="0" fontId="31" fillId="13" borderId="0" xfId="0" applyFont="1" applyFill="1"/>
    <xf numFmtId="10" fontId="31" fillId="13" borderId="0" xfId="0" applyNumberFormat="1" applyFont="1" applyFill="1" applyAlignment="1">
      <alignment horizontal="center"/>
    </xf>
    <xf numFmtId="0" fontId="31" fillId="13" borderId="0" xfId="0" applyFont="1" applyFill="1" applyAlignment="1">
      <alignment horizontal="center"/>
    </xf>
    <xf numFmtId="0" fontId="34" fillId="14" borderId="0" xfId="0" applyFont="1" applyFill="1"/>
    <xf numFmtId="0" fontId="31" fillId="14" borderId="0" xfId="0" applyFont="1" applyFill="1"/>
    <xf numFmtId="9" fontId="31" fillId="6" borderId="0" xfId="0" applyNumberFormat="1" applyFont="1" applyFill="1" applyAlignment="1">
      <alignment horizontal="center"/>
    </xf>
    <xf numFmtId="0" fontId="31" fillId="15" borderId="0" xfId="0" applyFont="1" applyFill="1" applyAlignment="1">
      <alignment horizontal="center"/>
    </xf>
    <xf numFmtId="10" fontId="31" fillId="15" borderId="0" xfId="18" applyNumberFormat="1" applyFont="1" applyFill="1"/>
    <xf numFmtId="0" fontId="22" fillId="0" borderId="0" xfId="37" applyFont="1" applyAlignment="1">
      <alignment horizontal="justify" vertical="top" wrapText="1"/>
    </xf>
    <xf numFmtId="0" fontId="24" fillId="0" borderId="0" xfId="37" applyFont="1" applyAlignment="1">
      <alignment wrapText="1"/>
    </xf>
    <xf numFmtId="0" fontId="6" fillId="0" borderId="0" xfId="0" applyFont="1" applyAlignment="1">
      <alignment horizontal="center"/>
    </xf>
    <xf numFmtId="0" fontId="7" fillId="0" borderId="0" xfId="0" applyFont="1" applyAlignment="1">
      <alignment horizontal="center"/>
    </xf>
    <xf numFmtId="0" fontId="15" fillId="0" borderId="0" xfId="0" applyFont="1" applyAlignment="1">
      <alignment horizontal="center"/>
    </xf>
    <xf numFmtId="0" fontId="13" fillId="0" borderId="0" xfId="0" applyFont="1" applyAlignment="1">
      <alignment horizontal="center"/>
    </xf>
    <xf numFmtId="0" fontId="34" fillId="16" borderId="0" xfId="0" applyFont="1" applyFill="1" applyAlignment="1">
      <alignment horizontal="center"/>
    </xf>
    <xf numFmtId="0" fontId="34" fillId="12" borderId="0" xfId="0" applyFont="1" applyFill="1" applyAlignment="1">
      <alignment horizontal="center" vertical="center" textRotation="90"/>
    </xf>
  </cellXfs>
  <cellStyles count="234">
    <cellStyle name="Comma" xfId="17" builtinId="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Normal" xfId="0" builtinId="0"/>
    <cellStyle name="Normal 2" xfId="35" xr:uid="{00000000-0005-0000-0000-0000E4000000}"/>
    <cellStyle name="Normal 2 2" xfId="36" xr:uid="{00000000-0005-0000-0000-0000E5000000}"/>
    <cellStyle name="Normal 2 3" xfId="232" xr:uid="{00000000-0005-0000-0000-0000E6000000}"/>
    <cellStyle name="Normal 2 4" xfId="233" xr:uid="{00000000-0005-0000-0000-0000E7000000}"/>
    <cellStyle name="Normal 3" xfId="37" xr:uid="{00000000-0005-0000-0000-0000E8000000}"/>
    <cellStyle name="Percent" xfId="18"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lineChart>
        <c:grouping val="standard"/>
        <c:varyColors val="0"/>
        <c:ser>
          <c:idx val="0"/>
          <c:order val="0"/>
          <c:tx>
            <c:strRef>
              <c:f>'Exh 1 Price chart'!$D$9</c:f>
              <c:strCache>
                <c:ptCount val="1"/>
                <c:pt idx="0">
                  <c:v>S&amp;P 500</c:v>
                </c:pt>
              </c:strCache>
            </c:strRef>
          </c:tx>
          <c:spPr>
            <a:ln w="19050">
              <a:solidFill>
                <a:schemeClr val="tx1">
                  <a:lumMod val="50000"/>
                  <a:lumOff val="50000"/>
                </a:schemeClr>
              </a:solidFill>
            </a:ln>
          </c:spPr>
          <c:marker>
            <c:symbol val="none"/>
          </c:marker>
          <c:cat>
            <c:numRef>
              <c:f>'Exh 1 Price chart'!$C$10:$C$211</c:f>
              <c:numCache>
                <c:formatCode>m/d/yyyy</c:formatCode>
                <c:ptCount val="202"/>
                <c:pt idx="0">
                  <c:v>40182</c:v>
                </c:pt>
                <c:pt idx="1">
                  <c:v>40189</c:v>
                </c:pt>
                <c:pt idx="2">
                  <c:v>40197</c:v>
                </c:pt>
                <c:pt idx="3">
                  <c:v>40203</c:v>
                </c:pt>
                <c:pt idx="4">
                  <c:v>40210</c:v>
                </c:pt>
                <c:pt idx="5">
                  <c:v>40217</c:v>
                </c:pt>
                <c:pt idx="6">
                  <c:v>40225</c:v>
                </c:pt>
                <c:pt idx="7">
                  <c:v>40231</c:v>
                </c:pt>
                <c:pt idx="8">
                  <c:v>40238</c:v>
                </c:pt>
                <c:pt idx="9">
                  <c:v>40245</c:v>
                </c:pt>
                <c:pt idx="10">
                  <c:v>40252</c:v>
                </c:pt>
                <c:pt idx="11">
                  <c:v>40259</c:v>
                </c:pt>
                <c:pt idx="12">
                  <c:v>40266</c:v>
                </c:pt>
                <c:pt idx="13">
                  <c:v>40273</c:v>
                </c:pt>
                <c:pt idx="14">
                  <c:v>40280</c:v>
                </c:pt>
                <c:pt idx="15">
                  <c:v>40287</c:v>
                </c:pt>
                <c:pt idx="16">
                  <c:v>40294</c:v>
                </c:pt>
                <c:pt idx="17">
                  <c:v>40301</c:v>
                </c:pt>
                <c:pt idx="18">
                  <c:v>40308</c:v>
                </c:pt>
                <c:pt idx="19">
                  <c:v>40315</c:v>
                </c:pt>
                <c:pt idx="20">
                  <c:v>40322</c:v>
                </c:pt>
                <c:pt idx="21">
                  <c:v>40330</c:v>
                </c:pt>
                <c:pt idx="22">
                  <c:v>40336</c:v>
                </c:pt>
                <c:pt idx="23">
                  <c:v>40343</c:v>
                </c:pt>
                <c:pt idx="24">
                  <c:v>40350</c:v>
                </c:pt>
                <c:pt idx="25">
                  <c:v>40357</c:v>
                </c:pt>
                <c:pt idx="26">
                  <c:v>40365</c:v>
                </c:pt>
                <c:pt idx="27">
                  <c:v>40371</c:v>
                </c:pt>
                <c:pt idx="28">
                  <c:v>40378</c:v>
                </c:pt>
                <c:pt idx="29">
                  <c:v>40385</c:v>
                </c:pt>
                <c:pt idx="30">
                  <c:v>40441</c:v>
                </c:pt>
                <c:pt idx="31">
                  <c:v>40448</c:v>
                </c:pt>
                <c:pt idx="32">
                  <c:v>40455</c:v>
                </c:pt>
                <c:pt idx="33">
                  <c:v>40462</c:v>
                </c:pt>
                <c:pt idx="34">
                  <c:v>40469</c:v>
                </c:pt>
                <c:pt idx="35">
                  <c:v>40476</c:v>
                </c:pt>
                <c:pt idx="36">
                  <c:v>40483</c:v>
                </c:pt>
                <c:pt idx="37">
                  <c:v>40490</c:v>
                </c:pt>
                <c:pt idx="38">
                  <c:v>40497</c:v>
                </c:pt>
                <c:pt idx="39">
                  <c:v>40504</c:v>
                </c:pt>
                <c:pt idx="40">
                  <c:v>40511</c:v>
                </c:pt>
                <c:pt idx="41">
                  <c:v>40518</c:v>
                </c:pt>
                <c:pt idx="42">
                  <c:v>40525</c:v>
                </c:pt>
                <c:pt idx="43">
                  <c:v>40532</c:v>
                </c:pt>
                <c:pt idx="44">
                  <c:v>40539</c:v>
                </c:pt>
                <c:pt idx="45">
                  <c:v>40546</c:v>
                </c:pt>
                <c:pt idx="46">
                  <c:v>40553</c:v>
                </c:pt>
                <c:pt idx="47">
                  <c:v>40561</c:v>
                </c:pt>
                <c:pt idx="48">
                  <c:v>40567</c:v>
                </c:pt>
                <c:pt idx="49">
                  <c:v>40574</c:v>
                </c:pt>
                <c:pt idx="50">
                  <c:v>40581</c:v>
                </c:pt>
                <c:pt idx="51">
                  <c:v>40588</c:v>
                </c:pt>
                <c:pt idx="52">
                  <c:v>40596</c:v>
                </c:pt>
                <c:pt idx="53">
                  <c:v>40602</c:v>
                </c:pt>
                <c:pt idx="54">
                  <c:v>40609</c:v>
                </c:pt>
                <c:pt idx="55">
                  <c:v>40616</c:v>
                </c:pt>
                <c:pt idx="56">
                  <c:v>40623</c:v>
                </c:pt>
                <c:pt idx="57">
                  <c:v>40630</c:v>
                </c:pt>
                <c:pt idx="58">
                  <c:v>40637</c:v>
                </c:pt>
                <c:pt idx="59">
                  <c:v>40644</c:v>
                </c:pt>
                <c:pt idx="60">
                  <c:v>40651</c:v>
                </c:pt>
                <c:pt idx="61">
                  <c:v>40658</c:v>
                </c:pt>
                <c:pt idx="62">
                  <c:v>40665</c:v>
                </c:pt>
                <c:pt idx="63">
                  <c:v>40672</c:v>
                </c:pt>
                <c:pt idx="64">
                  <c:v>40679</c:v>
                </c:pt>
                <c:pt idx="65">
                  <c:v>40686</c:v>
                </c:pt>
                <c:pt idx="66">
                  <c:v>40694</c:v>
                </c:pt>
                <c:pt idx="67">
                  <c:v>40700</c:v>
                </c:pt>
                <c:pt idx="68">
                  <c:v>40707</c:v>
                </c:pt>
                <c:pt idx="69">
                  <c:v>40714</c:v>
                </c:pt>
                <c:pt idx="70">
                  <c:v>40721</c:v>
                </c:pt>
                <c:pt idx="71">
                  <c:v>40729</c:v>
                </c:pt>
                <c:pt idx="72">
                  <c:v>40735</c:v>
                </c:pt>
                <c:pt idx="73">
                  <c:v>40742</c:v>
                </c:pt>
                <c:pt idx="74">
                  <c:v>40749</c:v>
                </c:pt>
                <c:pt idx="75">
                  <c:v>40756</c:v>
                </c:pt>
                <c:pt idx="76">
                  <c:v>40763</c:v>
                </c:pt>
                <c:pt idx="77">
                  <c:v>40770</c:v>
                </c:pt>
                <c:pt idx="78">
                  <c:v>40777</c:v>
                </c:pt>
                <c:pt idx="79">
                  <c:v>40784</c:v>
                </c:pt>
                <c:pt idx="80">
                  <c:v>40792</c:v>
                </c:pt>
                <c:pt idx="81">
                  <c:v>40798</c:v>
                </c:pt>
                <c:pt idx="82">
                  <c:v>40805</c:v>
                </c:pt>
                <c:pt idx="83">
                  <c:v>40812</c:v>
                </c:pt>
                <c:pt idx="84">
                  <c:v>40819</c:v>
                </c:pt>
                <c:pt idx="85">
                  <c:v>40826</c:v>
                </c:pt>
                <c:pt idx="86">
                  <c:v>40833</c:v>
                </c:pt>
                <c:pt idx="87">
                  <c:v>40840</c:v>
                </c:pt>
                <c:pt idx="88">
                  <c:v>40847</c:v>
                </c:pt>
                <c:pt idx="89">
                  <c:v>40854</c:v>
                </c:pt>
                <c:pt idx="90">
                  <c:v>40861</c:v>
                </c:pt>
                <c:pt idx="91">
                  <c:v>40868</c:v>
                </c:pt>
                <c:pt idx="92">
                  <c:v>40875</c:v>
                </c:pt>
                <c:pt idx="93">
                  <c:v>40882</c:v>
                </c:pt>
                <c:pt idx="94">
                  <c:v>40889</c:v>
                </c:pt>
                <c:pt idx="95">
                  <c:v>40896</c:v>
                </c:pt>
                <c:pt idx="96">
                  <c:v>40904</c:v>
                </c:pt>
                <c:pt idx="97">
                  <c:v>40911</c:v>
                </c:pt>
                <c:pt idx="98">
                  <c:v>40917</c:v>
                </c:pt>
                <c:pt idx="99">
                  <c:v>40925</c:v>
                </c:pt>
                <c:pt idx="100">
                  <c:v>40931</c:v>
                </c:pt>
                <c:pt idx="101">
                  <c:v>40938</c:v>
                </c:pt>
                <c:pt idx="102">
                  <c:v>40945</c:v>
                </c:pt>
                <c:pt idx="103">
                  <c:v>40952</c:v>
                </c:pt>
                <c:pt idx="104">
                  <c:v>40960</c:v>
                </c:pt>
                <c:pt idx="105">
                  <c:v>40966</c:v>
                </c:pt>
                <c:pt idx="106">
                  <c:v>40973</c:v>
                </c:pt>
                <c:pt idx="107">
                  <c:v>40980</c:v>
                </c:pt>
                <c:pt idx="108">
                  <c:v>40987</c:v>
                </c:pt>
                <c:pt idx="109">
                  <c:v>40994</c:v>
                </c:pt>
                <c:pt idx="110">
                  <c:v>41001</c:v>
                </c:pt>
                <c:pt idx="111">
                  <c:v>41008</c:v>
                </c:pt>
                <c:pt idx="112">
                  <c:v>41015</c:v>
                </c:pt>
                <c:pt idx="113">
                  <c:v>41022</c:v>
                </c:pt>
                <c:pt idx="114">
                  <c:v>41029</c:v>
                </c:pt>
                <c:pt idx="115">
                  <c:v>41036</c:v>
                </c:pt>
                <c:pt idx="116">
                  <c:v>41043</c:v>
                </c:pt>
                <c:pt idx="117">
                  <c:v>41050</c:v>
                </c:pt>
                <c:pt idx="118">
                  <c:v>41058</c:v>
                </c:pt>
                <c:pt idx="119">
                  <c:v>41064</c:v>
                </c:pt>
                <c:pt idx="120">
                  <c:v>41071</c:v>
                </c:pt>
                <c:pt idx="121">
                  <c:v>41078</c:v>
                </c:pt>
                <c:pt idx="122">
                  <c:v>41085</c:v>
                </c:pt>
                <c:pt idx="123">
                  <c:v>41092</c:v>
                </c:pt>
                <c:pt idx="124">
                  <c:v>41099</c:v>
                </c:pt>
                <c:pt idx="125">
                  <c:v>41106</c:v>
                </c:pt>
                <c:pt idx="126">
                  <c:v>41113</c:v>
                </c:pt>
                <c:pt idx="127">
                  <c:v>41120</c:v>
                </c:pt>
                <c:pt idx="128">
                  <c:v>41127</c:v>
                </c:pt>
                <c:pt idx="129">
                  <c:v>41134</c:v>
                </c:pt>
                <c:pt idx="130">
                  <c:v>41141</c:v>
                </c:pt>
                <c:pt idx="131">
                  <c:v>41148</c:v>
                </c:pt>
                <c:pt idx="132">
                  <c:v>41156</c:v>
                </c:pt>
                <c:pt idx="133">
                  <c:v>41162</c:v>
                </c:pt>
                <c:pt idx="134">
                  <c:v>41169</c:v>
                </c:pt>
                <c:pt idx="135">
                  <c:v>41176</c:v>
                </c:pt>
                <c:pt idx="136">
                  <c:v>41183</c:v>
                </c:pt>
                <c:pt idx="137">
                  <c:v>41190</c:v>
                </c:pt>
                <c:pt idx="138">
                  <c:v>41197</c:v>
                </c:pt>
                <c:pt idx="139">
                  <c:v>41204</c:v>
                </c:pt>
                <c:pt idx="140">
                  <c:v>41213</c:v>
                </c:pt>
                <c:pt idx="141">
                  <c:v>41218</c:v>
                </c:pt>
                <c:pt idx="142">
                  <c:v>41225</c:v>
                </c:pt>
                <c:pt idx="143">
                  <c:v>41232</c:v>
                </c:pt>
                <c:pt idx="144">
                  <c:v>41239</c:v>
                </c:pt>
                <c:pt idx="145">
                  <c:v>41246</c:v>
                </c:pt>
                <c:pt idx="146">
                  <c:v>41253</c:v>
                </c:pt>
                <c:pt idx="147">
                  <c:v>41260</c:v>
                </c:pt>
                <c:pt idx="148">
                  <c:v>41267</c:v>
                </c:pt>
                <c:pt idx="149">
                  <c:v>41274</c:v>
                </c:pt>
                <c:pt idx="150">
                  <c:v>41281</c:v>
                </c:pt>
                <c:pt idx="151">
                  <c:v>41288</c:v>
                </c:pt>
                <c:pt idx="152">
                  <c:v>41296</c:v>
                </c:pt>
                <c:pt idx="153">
                  <c:v>41302</c:v>
                </c:pt>
                <c:pt idx="154">
                  <c:v>41309</c:v>
                </c:pt>
                <c:pt idx="155">
                  <c:v>41316</c:v>
                </c:pt>
                <c:pt idx="156">
                  <c:v>41324</c:v>
                </c:pt>
                <c:pt idx="157">
                  <c:v>41330</c:v>
                </c:pt>
                <c:pt idx="158">
                  <c:v>41337</c:v>
                </c:pt>
                <c:pt idx="159">
                  <c:v>41344</c:v>
                </c:pt>
                <c:pt idx="160">
                  <c:v>41351</c:v>
                </c:pt>
                <c:pt idx="161">
                  <c:v>41358</c:v>
                </c:pt>
                <c:pt idx="162">
                  <c:v>41365</c:v>
                </c:pt>
                <c:pt idx="163">
                  <c:v>41372</c:v>
                </c:pt>
                <c:pt idx="164">
                  <c:v>41379</c:v>
                </c:pt>
                <c:pt idx="165">
                  <c:v>41386</c:v>
                </c:pt>
                <c:pt idx="166">
                  <c:v>41393</c:v>
                </c:pt>
                <c:pt idx="167">
                  <c:v>41400</c:v>
                </c:pt>
                <c:pt idx="168">
                  <c:v>41407</c:v>
                </c:pt>
                <c:pt idx="169">
                  <c:v>41414</c:v>
                </c:pt>
                <c:pt idx="170">
                  <c:v>41422</c:v>
                </c:pt>
                <c:pt idx="171">
                  <c:v>41428</c:v>
                </c:pt>
                <c:pt idx="172">
                  <c:v>41435</c:v>
                </c:pt>
                <c:pt idx="173">
                  <c:v>41442</c:v>
                </c:pt>
                <c:pt idx="174">
                  <c:v>41449</c:v>
                </c:pt>
                <c:pt idx="175">
                  <c:v>41456</c:v>
                </c:pt>
                <c:pt idx="176">
                  <c:v>41463</c:v>
                </c:pt>
                <c:pt idx="177">
                  <c:v>41470</c:v>
                </c:pt>
                <c:pt idx="178">
                  <c:v>41477</c:v>
                </c:pt>
                <c:pt idx="179">
                  <c:v>41484</c:v>
                </c:pt>
                <c:pt idx="180">
                  <c:v>41491</c:v>
                </c:pt>
                <c:pt idx="181">
                  <c:v>41498</c:v>
                </c:pt>
                <c:pt idx="182">
                  <c:v>41505</c:v>
                </c:pt>
                <c:pt idx="183">
                  <c:v>41512</c:v>
                </c:pt>
                <c:pt idx="184">
                  <c:v>41520</c:v>
                </c:pt>
                <c:pt idx="185">
                  <c:v>41526</c:v>
                </c:pt>
                <c:pt idx="186">
                  <c:v>41533</c:v>
                </c:pt>
                <c:pt idx="187">
                  <c:v>41540</c:v>
                </c:pt>
                <c:pt idx="188">
                  <c:v>41547</c:v>
                </c:pt>
                <c:pt idx="189">
                  <c:v>41554</c:v>
                </c:pt>
                <c:pt idx="190">
                  <c:v>41561</c:v>
                </c:pt>
                <c:pt idx="191">
                  <c:v>41568</c:v>
                </c:pt>
                <c:pt idx="192">
                  <c:v>41575</c:v>
                </c:pt>
                <c:pt idx="193">
                  <c:v>41582</c:v>
                </c:pt>
                <c:pt idx="194">
                  <c:v>41589</c:v>
                </c:pt>
                <c:pt idx="195">
                  <c:v>41596</c:v>
                </c:pt>
                <c:pt idx="196">
                  <c:v>41603</c:v>
                </c:pt>
                <c:pt idx="197">
                  <c:v>41610</c:v>
                </c:pt>
                <c:pt idx="198">
                  <c:v>41617</c:v>
                </c:pt>
                <c:pt idx="199">
                  <c:v>41624</c:v>
                </c:pt>
                <c:pt idx="200">
                  <c:v>41631</c:v>
                </c:pt>
                <c:pt idx="201">
                  <c:v>41638</c:v>
                </c:pt>
              </c:numCache>
            </c:numRef>
          </c:cat>
          <c:val>
            <c:numRef>
              <c:f>'Exh 1 Price chart'!$D$10:$D$211</c:f>
              <c:numCache>
                <c:formatCode>"$"#,##0.00</c:formatCode>
                <c:ptCount val="202"/>
                <c:pt idx="0">
                  <c:v>1</c:v>
                </c:pt>
                <c:pt idx="1">
                  <c:v>0.99187147365401174</c:v>
                </c:pt>
                <c:pt idx="2">
                  <c:v>0.95323706608013781</c:v>
                </c:pt>
                <c:pt idx="3">
                  <c:v>0.93736253227503108</c:v>
                </c:pt>
                <c:pt idx="4">
                  <c:v>0.93095534091995791</c:v>
                </c:pt>
                <c:pt idx="5">
                  <c:v>0.94300468585636421</c:v>
                </c:pt>
                <c:pt idx="6">
                  <c:v>0.97006789710241947</c:v>
                </c:pt>
                <c:pt idx="7">
                  <c:v>0.96662522712058918</c:v>
                </c:pt>
                <c:pt idx="8">
                  <c:v>0.99722673807019224</c:v>
                </c:pt>
                <c:pt idx="9">
                  <c:v>1.0077460074591182</c:v>
                </c:pt>
                <c:pt idx="10">
                  <c:v>1.0164483121354118</c:v>
                </c:pt>
                <c:pt idx="11">
                  <c:v>1.0217079468298749</c:v>
                </c:pt>
                <c:pt idx="12">
                  <c:v>1.0324184756622359</c:v>
                </c:pt>
                <c:pt idx="13">
                  <c:v>1.047814860858755</c:v>
                </c:pt>
                <c:pt idx="14">
                  <c:v>1.0460935258678399</c:v>
                </c:pt>
                <c:pt idx="15">
                  <c:v>1.0676102132542795</c:v>
                </c:pt>
                <c:pt idx="16">
                  <c:v>1.0413120397819644</c:v>
                </c:pt>
                <c:pt idx="17">
                  <c:v>0.97513627235344746</c:v>
                </c:pt>
                <c:pt idx="18">
                  <c:v>0.99818303528736729</c:v>
                </c:pt>
                <c:pt idx="19">
                  <c:v>0.95629721717509808</c:v>
                </c:pt>
                <c:pt idx="20">
                  <c:v>0.95859233049631831</c:v>
                </c:pt>
                <c:pt idx="21">
                  <c:v>0.93621497561442113</c:v>
                </c:pt>
                <c:pt idx="22">
                  <c:v>0.96126996270440856</c:v>
                </c:pt>
                <c:pt idx="23">
                  <c:v>0.98393420675145837</c:v>
                </c:pt>
                <c:pt idx="24">
                  <c:v>0.94989002582002491</c:v>
                </c:pt>
                <c:pt idx="25">
                  <c:v>0.89997131108348483</c:v>
                </c:pt>
                <c:pt idx="26">
                  <c:v>0.95075069331548256</c:v>
                </c:pt>
                <c:pt idx="27">
                  <c:v>0.93927512670938129</c:v>
                </c:pt>
                <c:pt idx="28">
                  <c:v>0.9722673807019222</c:v>
                </c:pt>
                <c:pt idx="29">
                  <c:v>0.97102419431959464</c:v>
                </c:pt>
                <c:pt idx="30">
                  <c:v>1.0165439418571292</c:v>
                </c:pt>
                <c:pt idx="31">
                  <c:v>1.0146313474227791</c:v>
                </c:pt>
                <c:pt idx="32">
                  <c:v>1.0317490676102132</c:v>
                </c:pt>
                <c:pt idx="33">
                  <c:v>1.0419814478339868</c:v>
                </c:pt>
                <c:pt idx="34">
                  <c:v>1.047814860858755</c:v>
                </c:pt>
                <c:pt idx="35">
                  <c:v>1.0490580472410826</c:v>
                </c:pt>
                <c:pt idx="36">
                  <c:v>1.086449268432629</c:v>
                </c:pt>
                <c:pt idx="37">
                  <c:v>1.0641675432724491</c:v>
                </c:pt>
                <c:pt idx="38">
                  <c:v>1.0649325810461892</c:v>
                </c:pt>
                <c:pt idx="39">
                  <c:v>1.051735679449173</c:v>
                </c:pt>
                <c:pt idx="40">
                  <c:v>1.0879793439801091</c:v>
                </c:pt>
                <c:pt idx="41">
                  <c:v>1.1020369130725829</c:v>
                </c:pt>
                <c:pt idx="42">
                  <c:v>1.1062446208281536</c:v>
                </c:pt>
                <c:pt idx="43">
                  <c:v>1.1178158171559722</c:v>
                </c:pt>
                <c:pt idx="44">
                  <c:v>1.1191546332600173</c:v>
                </c:pt>
                <c:pt idx="45">
                  <c:v>1.131490867361576</c:v>
                </c:pt>
                <c:pt idx="46">
                  <c:v>1.1507124414267955</c:v>
                </c:pt>
                <c:pt idx="47">
                  <c:v>1.1424882853590896</c:v>
                </c:pt>
                <c:pt idx="48">
                  <c:v>1.1366548723343215</c:v>
                </c:pt>
                <c:pt idx="49">
                  <c:v>1.1671607535622073</c:v>
                </c:pt>
                <c:pt idx="50">
                  <c:v>1.1846609926365115</c:v>
                </c:pt>
                <c:pt idx="51">
                  <c:v>1.1972841159032228</c:v>
                </c:pt>
                <c:pt idx="52">
                  <c:v>1.1776800229511333</c:v>
                </c:pt>
                <c:pt idx="53">
                  <c:v>1.178923209333461</c:v>
                </c:pt>
                <c:pt idx="54">
                  <c:v>1.1644831213541169</c:v>
                </c:pt>
                <c:pt idx="55">
                  <c:v>1.1420101367505022</c:v>
                </c:pt>
                <c:pt idx="56">
                  <c:v>1.1736635746389978</c:v>
                </c:pt>
                <c:pt idx="57">
                  <c:v>1.1901118867744096</c:v>
                </c:pt>
                <c:pt idx="58">
                  <c:v>1.1875298842880369</c:v>
                </c:pt>
                <c:pt idx="59">
                  <c:v>1.180262025437506</c:v>
                </c:pt>
                <c:pt idx="60">
                  <c:v>1.1957540403557427</c:v>
                </c:pt>
                <c:pt idx="61">
                  <c:v>1.2194702113416851</c:v>
                </c:pt>
                <c:pt idx="62">
                  <c:v>1.1995792292244429</c:v>
                </c:pt>
                <c:pt idx="63">
                  <c:v>1.1981447833986805</c:v>
                </c:pt>
                <c:pt idx="64">
                  <c:v>1.1942239648082624</c:v>
                </c:pt>
                <c:pt idx="65">
                  <c:v>1.193363297312805</c:v>
                </c:pt>
                <c:pt idx="66">
                  <c:v>1.1657263077364446</c:v>
                </c:pt>
                <c:pt idx="67">
                  <c:v>1.1405756909247395</c:v>
                </c:pt>
                <c:pt idx="68">
                  <c:v>1.1412450989767622</c:v>
                </c:pt>
                <c:pt idx="69">
                  <c:v>1.1391412450989769</c:v>
                </c:pt>
                <c:pt idx="70">
                  <c:v>1.2029262694845559</c:v>
                </c:pt>
                <c:pt idx="71">
                  <c:v>1.2073252366835614</c:v>
                </c:pt>
                <c:pt idx="72">
                  <c:v>1.1829396576455964</c:v>
                </c:pt>
                <c:pt idx="73">
                  <c:v>1.2088553122310415</c:v>
                </c:pt>
                <c:pt idx="74">
                  <c:v>1.1617098594243092</c:v>
                </c:pt>
                <c:pt idx="75">
                  <c:v>1.0786076312517932</c:v>
                </c:pt>
                <c:pt idx="76">
                  <c:v>1.0610117624557713</c:v>
                </c:pt>
                <c:pt idx="77">
                  <c:v>1.0118580854929713</c:v>
                </c:pt>
                <c:pt idx="78">
                  <c:v>1.0596729463517263</c:v>
                </c:pt>
                <c:pt idx="79">
                  <c:v>1.0586210194128336</c:v>
                </c:pt>
                <c:pt idx="80">
                  <c:v>1.0413120397819644</c:v>
                </c:pt>
                <c:pt idx="81">
                  <c:v>1.0972554269867074</c:v>
                </c:pt>
                <c:pt idx="82">
                  <c:v>1.0251506168117053</c:v>
                </c:pt>
                <c:pt idx="83">
                  <c:v>1.0216123171081573</c:v>
                </c:pt>
                <c:pt idx="84">
                  <c:v>1.0447547097637946</c:v>
                </c:pt>
                <c:pt idx="85">
                  <c:v>1.106722769436741</c:v>
                </c:pt>
                <c:pt idx="86">
                  <c:v>1.1193458927034523</c:v>
                </c:pt>
                <c:pt idx="87">
                  <c:v>1.1611360810940041</c:v>
                </c:pt>
                <c:pt idx="88">
                  <c:v>1.1330209429090563</c:v>
                </c:pt>
                <c:pt idx="89">
                  <c:v>1.1436358420196999</c:v>
                </c:pt>
                <c:pt idx="90">
                  <c:v>1.1013675050205605</c:v>
                </c:pt>
                <c:pt idx="91">
                  <c:v>1.0504924930668451</c:v>
                </c:pt>
                <c:pt idx="92">
                  <c:v>1.1273787893277232</c:v>
                </c:pt>
                <c:pt idx="93">
                  <c:v>1.1380893181600842</c:v>
                </c:pt>
                <c:pt idx="94">
                  <c:v>1.1048101750023909</c:v>
                </c:pt>
                <c:pt idx="95">
                  <c:v>1.1484173281055754</c:v>
                </c:pt>
                <c:pt idx="96">
                  <c:v>1.1403844314813045</c:v>
                </c:pt>
                <c:pt idx="97">
                  <c:v>1.1604666730419815</c:v>
                </c:pt>
                <c:pt idx="98">
                  <c:v>1.1706990532657551</c:v>
                </c:pt>
                <c:pt idx="99">
                  <c:v>1.1990054508941379</c:v>
                </c:pt>
                <c:pt idx="100">
                  <c:v>1.1977622645118104</c:v>
                </c:pt>
                <c:pt idx="101">
                  <c:v>1.2225303624366455</c:v>
                </c:pt>
                <c:pt idx="102">
                  <c:v>1.2209046571674478</c:v>
                </c:pt>
                <c:pt idx="103">
                  <c:v>1.2394568231806447</c:v>
                </c:pt>
                <c:pt idx="104">
                  <c:v>1.2442383092665203</c:v>
                </c:pt>
                <c:pt idx="105">
                  <c:v>1.2476809792483505</c:v>
                </c:pt>
                <c:pt idx="106">
                  <c:v>1.2500717222912883</c:v>
                </c:pt>
                <c:pt idx="107">
                  <c:v>1.2803863440757386</c:v>
                </c:pt>
                <c:pt idx="108">
                  <c:v>1.2744573013292533</c:v>
                </c:pt>
                <c:pt idx="109">
                  <c:v>1.2850722004398967</c:v>
                </c:pt>
                <c:pt idx="110">
                  <c:v>1.2757961174332983</c:v>
                </c:pt>
                <c:pt idx="111">
                  <c:v>1.2516017978387683</c:v>
                </c:pt>
                <c:pt idx="112">
                  <c:v>1.2589652864110166</c:v>
                </c:pt>
                <c:pt idx="113">
                  <c:v>1.2812470115711962</c:v>
                </c:pt>
                <c:pt idx="114">
                  <c:v>1.2502629817347233</c:v>
                </c:pt>
                <c:pt idx="115">
                  <c:v>1.2376398584680117</c:v>
                </c:pt>
                <c:pt idx="116">
                  <c:v>1.1840872143062064</c:v>
                </c:pt>
                <c:pt idx="117">
                  <c:v>1.2056039016926461</c:v>
                </c:pt>
                <c:pt idx="118">
                  <c:v>1.1696471263268624</c:v>
                </c:pt>
                <c:pt idx="119">
                  <c:v>1.2146887252558096</c:v>
                </c:pt>
                <c:pt idx="120">
                  <c:v>1.2305632590609163</c:v>
                </c:pt>
                <c:pt idx="121">
                  <c:v>1.2243473271492782</c:v>
                </c:pt>
                <c:pt idx="122">
                  <c:v>1.2485416467438082</c:v>
                </c:pt>
                <c:pt idx="123">
                  <c:v>1.2428994931624751</c:v>
                </c:pt>
                <c:pt idx="124">
                  <c:v>1.2452902362054128</c:v>
                </c:pt>
                <c:pt idx="125">
                  <c:v>1.251888687003921</c:v>
                </c:pt>
                <c:pt idx="126">
                  <c:v>1.2721621880080329</c:v>
                </c:pt>
                <c:pt idx="127">
                  <c:v>1.2783781199196711</c:v>
                </c:pt>
                <c:pt idx="128">
                  <c:v>1.2920531701252751</c:v>
                </c:pt>
                <c:pt idx="129">
                  <c:v>1.3042937745051162</c:v>
                </c:pt>
                <c:pt idx="130">
                  <c:v>1.2981734723151956</c:v>
                </c:pt>
                <c:pt idx="131">
                  <c:v>1.2949220617768002</c:v>
                </c:pt>
                <c:pt idx="132">
                  <c:v>1.3239934971789231</c:v>
                </c:pt>
                <c:pt idx="133">
                  <c:v>1.3507698192598261</c:v>
                </c:pt>
                <c:pt idx="134">
                  <c:v>1.345318925121928</c:v>
                </c:pt>
                <c:pt idx="135">
                  <c:v>1.3278186860476235</c:v>
                </c:pt>
                <c:pt idx="136">
                  <c:v>1.3478052978865833</c:v>
                </c:pt>
                <c:pt idx="137">
                  <c:v>1.3177775652672852</c:v>
                </c:pt>
                <c:pt idx="138">
                  <c:v>1.322463421631443</c:v>
                </c:pt>
                <c:pt idx="139">
                  <c:v>1.3036243664530935</c:v>
                </c:pt>
                <c:pt idx="140">
                  <c:v>1.3055369608874441</c:v>
                </c:pt>
                <c:pt idx="141">
                  <c:v>1.2741704121641009</c:v>
                </c:pt>
                <c:pt idx="142">
                  <c:v>1.2577221000286891</c:v>
                </c:pt>
                <c:pt idx="143">
                  <c:v>1.3036243664530935</c:v>
                </c:pt>
                <c:pt idx="144">
                  <c:v>1.310987855025342</c:v>
                </c:pt>
                <c:pt idx="145">
                  <c:v>1.3133785980682797</c:v>
                </c:pt>
                <c:pt idx="146">
                  <c:v>1.3105097064167543</c:v>
                </c:pt>
                <c:pt idx="147">
                  <c:v>1.3261929807784261</c:v>
                </c:pt>
                <c:pt idx="148">
                  <c:v>1.3005642153581334</c:v>
                </c:pt>
                <c:pt idx="149">
                  <c:v>1.3594721239361194</c:v>
                </c:pt>
                <c:pt idx="150">
                  <c:v>1.3659749450129102</c:v>
                </c:pt>
                <c:pt idx="151">
                  <c:v>1.3776417710624462</c:v>
                </c:pt>
                <c:pt idx="152">
                  <c:v>1.3955245290236207</c:v>
                </c:pt>
                <c:pt idx="153">
                  <c:v>1.4047049823085014</c:v>
                </c:pt>
                <c:pt idx="154">
                  <c:v>1.4099646170029645</c:v>
                </c:pt>
                <c:pt idx="155">
                  <c:v>1.4128335086544901</c:v>
                </c:pt>
                <c:pt idx="156">
                  <c:v>1.4107296547767048</c:v>
                </c:pt>
                <c:pt idx="157">
                  <c:v>1.4128335086544901</c:v>
                </c:pt>
                <c:pt idx="158">
                  <c:v>1.4437219087692457</c:v>
                </c:pt>
                <c:pt idx="159">
                  <c:v>1.4537630295495843</c:v>
                </c:pt>
                <c:pt idx="160">
                  <c:v>1.4516591756717989</c:v>
                </c:pt>
                <c:pt idx="161">
                  <c:v>1.4616046667304199</c:v>
                </c:pt>
                <c:pt idx="162">
                  <c:v>1.4475470976379461</c:v>
                </c:pt>
                <c:pt idx="163">
                  <c:v>1.4814956488476618</c:v>
                </c:pt>
                <c:pt idx="164">
                  <c:v>1.4505116190111889</c:v>
                </c:pt>
                <c:pt idx="165">
                  <c:v>1.4762360141531989</c:v>
                </c:pt>
                <c:pt idx="166">
                  <c:v>1.505498708998757</c:v>
                </c:pt>
                <c:pt idx="167">
                  <c:v>1.5245290236205413</c:v>
                </c:pt>
                <c:pt idx="168">
                  <c:v>1.5574256478913648</c:v>
                </c:pt>
                <c:pt idx="169">
                  <c:v>1.5422205221382808</c:v>
                </c:pt>
                <c:pt idx="170">
                  <c:v>1.5249115425074116</c:v>
                </c:pt>
                <c:pt idx="171">
                  <c:v>1.5374390360524053</c:v>
                </c:pt>
                <c:pt idx="172">
                  <c:v>1.5223295400210386</c:v>
                </c:pt>
                <c:pt idx="173">
                  <c:v>1.491823658793153</c:v>
                </c:pt>
                <c:pt idx="174">
                  <c:v>1.504542411781582</c:v>
                </c:pt>
                <c:pt idx="175">
                  <c:v>1.5289279908195468</c:v>
                </c:pt>
                <c:pt idx="176">
                  <c:v>1.5710050683752512</c:v>
                </c:pt>
                <c:pt idx="177">
                  <c:v>1.5865927130152051</c:v>
                </c:pt>
                <c:pt idx="178">
                  <c:v>1.5860189346849001</c:v>
                </c:pt>
                <c:pt idx="179">
                  <c:v>1.6033279143157695</c:v>
                </c:pt>
                <c:pt idx="180">
                  <c:v>1.5879315291192504</c:v>
                </c:pt>
                <c:pt idx="181">
                  <c:v>1.5552261642918619</c:v>
                </c:pt>
                <c:pt idx="182">
                  <c:v>1.5626852825858277</c:v>
                </c:pt>
                <c:pt idx="183">
                  <c:v>1.5348570335660323</c:v>
                </c:pt>
                <c:pt idx="184">
                  <c:v>1.5572343884479298</c:v>
                </c:pt>
                <c:pt idx="185">
                  <c:v>1.5881227885626854</c:v>
                </c:pt>
                <c:pt idx="186">
                  <c:v>1.6089700678971026</c:v>
                </c:pt>
                <c:pt idx="187">
                  <c:v>1.5918523477096684</c:v>
                </c:pt>
                <c:pt idx="188">
                  <c:v>1.5916610882662332</c:v>
                </c:pt>
                <c:pt idx="189">
                  <c:v>1.6045711006980969</c:v>
                </c:pt>
                <c:pt idx="190">
                  <c:v>1.6434923974371236</c:v>
                </c:pt>
                <c:pt idx="191">
                  <c:v>1.6582193745816201</c:v>
                </c:pt>
                <c:pt idx="192">
                  <c:v>1.6607057473462754</c:v>
                </c:pt>
                <c:pt idx="193">
                  <c:v>1.6708424978483314</c:v>
                </c:pt>
                <c:pt idx="194">
                  <c:v>1.6968537821554941</c:v>
                </c:pt>
                <c:pt idx="195">
                  <c:v>1.7040260112843073</c:v>
                </c:pt>
                <c:pt idx="196">
                  <c:v>1.70584297599694</c:v>
                </c:pt>
                <c:pt idx="197">
                  <c:v>1.7052691976666348</c:v>
                </c:pt>
                <c:pt idx="198">
                  <c:v>1.6785885053074496</c:v>
                </c:pt>
                <c:pt idx="199">
                  <c:v>1.7203786936980014</c:v>
                </c:pt>
                <c:pt idx="200">
                  <c:v>1.7420866405278761</c:v>
                </c:pt>
                <c:pt idx="201">
                  <c:v>1.7500239074304296</c:v>
                </c:pt>
              </c:numCache>
            </c:numRef>
          </c:val>
          <c:smooth val="0"/>
          <c:extLst>
            <c:ext xmlns:c16="http://schemas.microsoft.com/office/drawing/2014/chart" uri="{C3380CC4-5D6E-409C-BE32-E72D297353CC}">
              <c16:uniqueId val="{00000000-64A3-D446-A629-7FDF8B39879B}"/>
            </c:ext>
          </c:extLst>
        </c:ser>
        <c:dLbls>
          <c:showLegendKey val="0"/>
          <c:showVal val="0"/>
          <c:showCatName val="0"/>
          <c:showSerName val="0"/>
          <c:showPercent val="0"/>
          <c:showBubbleSize val="0"/>
        </c:dLbls>
        <c:marker val="1"/>
        <c:smooth val="0"/>
        <c:axId val="539270192"/>
        <c:axId val="539269016"/>
      </c:lineChart>
      <c:scatterChart>
        <c:scatterStyle val="lineMarker"/>
        <c:varyColors val="0"/>
        <c:ser>
          <c:idx val="1"/>
          <c:order val="1"/>
          <c:tx>
            <c:strRef>
              <c:f>'Exh 1 Price chart'!$E$9</c:f>
              <c:strCache>
                <c:ptCount val="1"/>
                <c:pt idx="0">
                  <c:v>Food Industry</c:v>
                </c:pt>
              </c:strCache>
            </c:strRef>
          </c:tx>
          <c:spPr>
            <a:ln w="19050">
              <a:solidFill>
                <a:schemeClr val="tx1"/>
              </a:solidFill>
              <a:prstDash val="solid"/>
            </a:ln>
          </c:spPr>
          <c:marker>
            <c:symbol val="none"/>
          </c:marker>
          <c:xVal>
            <c:numRef>
              <c:f>'Exh 1 Price chart'!$C$10:$C$211</c:f>
              <c:numCache>
                <c:formatCode>m/d/yyyy</c:formatCode>
                <c:ptCount val="202"/>
                <c:pt idx="0">
                  <c:v>40182</c:v>
                </c:pt>
                <c:pt idx="1">
                  <c:v>40189</c:v>
                </c:pt>
                <c:pt idx="2">
                  <c:v>40197</c:v>
                </c:pt>
                <c:pt idx="3">
                  <c:v>40203</c:v>
                </c:pt>
                <c:pt idx="4">
                  <c:v>40210</c:v>
                </c:pt>
                <c:pt idx="5">
                  <c:v>40217</c:v>
                </c:pt>
                <c:pt idx="6">
                  <c:v>40225</c:v>
                </c:pt>
                <c:pt idx="7">
                  <c:v>40231</c:v>
                </c:pt>
                <c:pt idx="8">
                  <c:v>40238</c:v>
                </c:pt>
                <c:pt idx="9">
                  <c:v>40245</c:v>
                </c:pt>
                <c:pt idx="10">
                  <c:v>40252</c:v>
                </c:pt>
                <c:pt idx="11">
                  <c:v>40259</c:v>
                </c:pt>
                <c:pt idx="12">
                  <c:v>40266</c:v>
                </c:pt>
                <c:pt idx="13">
                  <c:v>40273</c:v>
                </c:pt>
                <c:pt idx="14">
                  <c:v>40280</c:v>
                </c:pt>
                <c:pt idx="15">
                  <c:v>40287</c:v>
                </c:pt>
                <c:pt idx="16">
                  <c:v>40294</c:v>
                </c:pt>
                <c:pt idx="17">
                  <c:v>40301</c:v>
                </c:pt>
                <c:pt idx="18">
                  <c:v>40308</c:v>
                </c:pt>
                <c:pt idx="19">
                  <c:v>40315</c:v>
                </c:pt>
                <c:pt idx="20">
                  <c:v>40322</c:v>
                </c:pt>
                <c:pt idx="21">
                  <c:v>40330</c:v>
                </c:pt>
                <c:pt idx="22">
                  <c:v>40336</c:v>
                </c:pt>
                <c:pt idx="23">
                  <c:v>40343</c:v>
                </c:pt>
                <c:pt idx="24">
                  <c:v>40350</c:v>
                </c:pt>
                <c:pt idx="25">
                  <c:v>40357</c:v>
                </c:pt>
                <c:pt idx="26">
                  <c:v>40365</c:v>
                </c:pt>
                <c:pt idx="27">
                  <c:v>40371</c:v>
                </c:pt>
                <c:pt idx="28">
                  <c:v>40378</c:v>
                </c:pt>
                <c:pt idx="29">
                  <c:v>40385</c:v>
                </c:pt>
                <c:pt idx="30">
                  <c:v>40441</c:v>
                </c:pt>
                <c:pt idx="31">
                  <c:v>40448</c:v>
                </c:pt>
                <c:pt idx="32">
                  <c:v>40455</c:v>
                </c:pt>
                <c:pt idx="33">
                  <c:v>40462</c:v>
                </c:pt>
                <c:pt idx="34">
                  <c:v>40469</c:v>
                </c:pt>
                <c:pt idx="35">
                  <c:v>40476</c:v>
                </c:pt>
                <c:pt idx="36">
                  <c:v>40483</c:v>
                </c:pt>
                <c:pt idx="37">
                  <c:v>40490</c:v>
                </c:pt>
                <c:pt idx="38">
                  <c:v>40497</c:v>
                </c:pt>
                <c:pt idx="39">
                  <c:v>40504</c:v>
                </c:pt>
                <c:pt idx="40">
                  <c:v>40511</c:v>
                </c:pt>
                <c:pt idx="41">
                  <c:v>40518</c:v>
                </c:pt>
                <c:pt idx="42">
                  <c:v>40525</c:v>
                </c:pt>
                <c:pt idx="43">
                  <c:v>40532</c:v>
                </c:pt>
                <c:pt idx="44">
                  <c:v>40539</c:v>
                </c:pt>
                <c:pt idx="45">
                  <c:v>40546</c:v>
                </c:pt>
                <c:pt idx="46">
                  <c:v>40553</c:v>
                </c:pt>
                <c:pt idx="47">
                  <c:v>40561</c:v>
                </c:pt>
                <c:pt idx="48">
                  <c:v>40567</c:v>
                </c:pt>
                <c:pt idx="49">
                  <c:v>40574</c:v>
                </c:pt>
                <c:pt idx="50">
                  <c:v>40581</c:v>
                </c:pt>
                <c:pt idx="51">
                  <c:v>40588</c:v>
                </c:pt>
                <c:pt idx="52">
                  <c:v>40596</c:v>
                </c:pt>
                <c:pt idx="53">
                  <c:v>40602</c:v>
                </c:pt>
                <c:pt idx="54">
                  <c:v>40609</c:v>
                </c:pt>
                <c:pt idx="55">
                  <c:v>40616</c:v>
                </c:pt>
                <c:pt idx="56">
                  <c:v>40623</c:v>
                </c:pt>
                <c:pt idx="57">
                  <c:v>40630</c:v>
                </c:pt>
                <c:pt idx="58">
                  <c:v>40637</c:v>
                </c:pt>
                <c:pt idx="59">
                  <c:v>40644</c:v>
                </c:pt>
                <c:pt idx="60">
                  <c:v>40651</c:v>
                </c:pt>
                <c:pt idx="61">
                  <c:v>40658</c:v>
                </c:pt>
                <c:pt idx="62">
                  <c:v>40665</c:v>
                </c:pt>
                <c:pt idx="63">
                  <c:v>40672</c:v>
                </c:pt>
                <c:pt idx="64">
                  <c:v>40679</c:v>
                </c:pt>
                <c:pt idx="65">
                  <c:v>40686</c:v>
                </c:pt>
                <c:pt idx="66">
                  <c:v>40694</c:v>
                </c:pt>
                <c:pt idx="67">
                  <c:v>40700</c:v>
                </c:pt>
                <c:pt idx="68">
                  <c:v>40707</c:v>
                </c:pt>
                <c:pt idx="69">
                  <c:v>40714</c:v>
                </c:pt>
                <c:pt idx="70">
                  <c:v>40721</c:v>
                </c:pt>
                <c:pt idx="71">
                  <c:v>40729</c:v>
                </c:pt>
                <c:pt idx="72">
                  <c:v>40735</c:v>
                </c:pt>
                <c:pt idx="73">
                  <c:v>40742</c:v>
                </c:pt>
                <c:pt idx="74">
                  <c:v>40749</c:v>
                </c:pt>
                <c:pt idx="75">
                  <c:v>40756</c:v>
                </c:pt>
                <c:pt idx="76">
                  <c:v>40763</c:v>
                </c:pt>
                <c:pt idx="77">
                  <c:v>40770</c:v>
                </c:pt>
                <c:pt idx="78">
                  <c:v>40777</c:v>
                </c:pt>
                <c:pt idx="79">
                  <c:v>40784</c:v>
                </c:pt>
                <c:pt idx="80">
                  <c:v>40792</c:v>
                </c:pt>
                <c:pt idx="81">
                  <c:v>40798</c:v>
                </c:pt>
                <c:pt idx="82">
                  <c:v>40805</c:v>
                </c:pt>
                <c:pt idx="83">
                  <c:v>40812</c:v>
                </c:pt>
                <c:pt idx="84">
                  <c:v>40819</c:v>
                </c:pt>
                <c:pt idx="85">
                  <c:v>40826</c:v>
                </c:pt>
                <c:pt idx="86">
                  <c:v>40833</c:v>
                </c:pt>
                <c:pt idx="87">
                  <c:v>40840</c:v>
                </c:pt>
                <c:pt idx="88">
                  <c:v>40847</c:v>
                </c:pt>
                <c:pt idx="89">
                  <c:v>40854</c:v>
                </c:pt>
                <c:pt idx="90">
                  <c:v>40861</c:v>
                </c:pt>
                <c:pt idx="91">
                  <c:v>40868</c:v>
                </c:pt>
                <c:pt idx="92">
                  <c:v>40875</c:v>
                </c:pt>
                <c:pt idx="93">
                  <c:v>40882</c:v>
                </c:pt>
                <c:pt idx="94">
                  <c:v>40889</c:v>
                </c:pt>
                <c:pt idx="95">
                  <c:v>40896</c:v>
                </c:pt>
                <c:pt idx="96">
                  <c:v>40904</c:v>
                </c:pt>
                <c:pt idx="97">
                  <c:v>40911</c:v>
                </c:pt>
                <c:pt idx="98">
                  <c:v>40917</c:v>
                </c:pt>
                <c:pt idx="99">
                  <c:v>40925</c:v>
                </c:pt>
                <c:pt idx="100">
                  <c:v>40931</c:v>
                </c:pt>
                <c:pt idx="101">
                  <c:v>40938</c:v>
                </c:pt>
                <c:pt idx="102">
                  <c:v>40945</c:v>
                </c:pt>
                <c:pt idx="103">
                  <c:v>40952</c:v>
                </c:pt>
                <c:pt idx="104">
                  <c:v>40960</c:v>
                </c:pt>
                <c:pt idx="105">
                  <c:v>40966</c:v>
                </c:pt>
                <c:pt idx="106">
                  <c:v>40973</c:v>
                </c:pt>
                <c:pt idx="107">
                  <c:v>40980</c:v>
                </c:pt>
                <c:pt idx="108">
                  <c:v>40987</c:v>
                </c:pt>
                <c:pt idx="109">
                  <c:v>40994</c:v>
                </c:pt>
                <c:pt idx="110">
                  <c:v>41001</c:v>
                </c:pt>
                <c:pt idx="111">
                  <c:v>41008</c:v>
                </c:pt>
                <c:pt idx="112">
                  <c:v>41015</c:v>
                </c:pt>
                <c:pt idx="113">
                  <c:v>41022</c:v>
                </c:pt>
                <c:pt idx="114">
                  <c:v>41029</c:v>
                </c:pt>
                <c:pt idx="115">
                  <c:v>41036</c:v>
                </c:pt>
                <c:pt idx="116">
                  <c:v>41043</c:v>
                </c:pt>
                <c:pt idx="117">
                  <c:v>41050</c:v>
                </c:pt>
                <c:pt idx="118">
                  <c:v>41058</c:v>
                </c:pt>
                <c:pt idx="119">
                  <c:v>41064</c:v>
                </c:pt>
                <c:pt idx="120">
                  <c:v>41071</c:v>
                </c:pt>
                <c:pt idx="121">
                  <c:v>41078</c:v>
                </c:pt>
                <c:pt idx="122">
                  <c:v>41085</c:v>
                </c:pt>
                <c:pt idx="123">
                  <c:v>41092</c:v>
                </c:pt>
                <c:pt idx="124">
                  <c:v>41099</c:v>
                </c:pt>
                <c:pt idx="125">
                  <c:v>41106</c:v>
                </c:pt>
                <c:pt idx="126">
                  <c:v>41113</c:v>
                </c:pt>
                <c:pt idx="127">
                  <c:v>41120</c:v>
                </c:pt>
                <c:pt idx="128">
                  <c:v>41127</c:v>
                </c:pt>
                <c:pt idx="129">
                  <c:v>41134</c:v>
                </c:pt>
                <c:pt idx="130">
                  <c:v>41141</c:v>
                </c:pt>
                <c:pt idx="131">
                  <c:v>41148</c:v>
                </c:pt>
                <c:pt idx="132">
                  <c:v>41156</c:v>
                </c:pt>
                <c:pt idx="133">
                  <c:v>41162</c:v>
                </c:pt>
                <c:pt idx="134">
                  <c:v>41169</c:v>
                </c:pt>
                <c:pt idx="135">
                  <c:v>41176</c:v>
                </c:pt>
                <c:pt idx="136">
                  <c:v>41183</c:v>
                </c:pt>
                <c:pt idx="137">
                  <c:v>41190</c:v>
                </c:pt>
                <c:pt idx="138">
                  <c:v>41197</c:v>
                </c:pt>
                <c:pt idx="139">
                  <c:v>41204</c:v>
                </c:pt>
                <c:pt idx="140">
                  <c:v>41213</c:v>
                </c:pt>
                <c:pt idx="141">
                  <c:v>41218</c:v>
                </c:pt>
                <c:pt idx="142">
                  <c:v>41225</c:v>
                </c:pt>
                <c:pt idx="143">
                  <c:v>41232</c:v>
                </c:pt>
                <c:pt idx="144">
                  <c:v>41239</c:v>
                </c:pt>
                <c:pt idx="145">
                  <c:v>41246</c:v>
                </c:pt>
                <c:pt idx="146">
                  <c:v>41253</c:v>
                </c:pt>
                <c:pt idx="147">
                  <c:v>41260</c:v>
                </c:pt>
                <c:pt idx="148">
                  <c:v>41267</c:v>
                </c:pt>
                <c:pt idx="149">
                  <c:v>41274</c:v>
                </c:pt>
                <c:pt idx="150">
                  <c:v>41281</c:v>
                </c:pt>
                <c:pt idx="151">
                  <c:v>41288</c:v>
                </c:pt>
                <c:pt idx="152">
                  <c:v>41296</c:v>
                </c:pt>
                <c:pt idx="153">
                  <c:v>41302</c:v>
                </c:pt>
                <c:pt idx="154">
                  <c:v>41309</c:v>
                </c:pt>
                <c:pt idx="155">
                  <c:v>41316</c:v>
                </c:pt>
                <c:pt idx="156">
                  <c:v>41324</c:v>
                </c:pt>
                <c:pt idx="157">
                  <c:v>41330</c:v>
                </c:pt>
                <c:pt idx="158">
                  <c:v>41337</c:v>
                </c:pt>
                <c:pt idx="159">
                  <c:v>41344</c:v>
                </c:pt>
                <c:pt idx="160">
                  <c:v>41351</c:v>
                </c:pt>
                <c:pt idx="161">
                  <c:v>41358</c:v>
                </c:pt>
                <c:pt idx="162">
                  <c:v>41365</c:v>
                </c:pt>
                <c:pt idx="163">
                  <c:v>41372</c:v>
                </c:pt>
                <c:pt idx="164">
                  <c:v>41379</c:v>
                </c:pt>
                <c:pt idx="165">
                  <c:v>41386</c:v>
                </c:pt>
                <c:pt idx="166">
                  <c:v>41393</c:v>
                </c:pt>
                <c:pt idx="167">
                  <c:v>41400</c:v>
                </c:pt>
                <c:pt idx="168">
                  <c:v>41407</c:v>
                </c:pt>
                <c:pt idx="169">
                  <c:v>41414</c:v>
                </c:pt>
                <c:pt idx="170">
                  <c:v>41422</c:v>
                </c:pt>
                <c:pt idx="171">
                  <c:v>41428</c:v>
                </c:pt>
                <c:pt idx="172">
                  <c:v>41435</c:v>
                </c:pt>
                <c:pt idx="173">
                  <c:v>41442</c:v>
                </c:pt>
                <c:pt idx="174">
                  <c:v>41449</c:v>
                </c:pt>
                <c:pt idx="175">
                  <c:v>41456</c:v>
                </c:pt>
                <c:pt idx="176">
                  <c:v>41463</c:v>
                </c:pt>
                <c:pt idx="177">
                  <c:v>41470</c:v>
                </c:pt>
                <c:pt idx="178">
                  <c:v>41477</c:v>
                </c:pt>
                <c:pt idx="179">
                  <c:v>41484</c:v>
                </c:pt>
                <c:pt idx="180">
                  <c:v>41491</c:v>
                </c:pt>
                <c:pt idx="181">
                  <c:v>41498</c:v>
                </c:pt>
                <c:pt idx="182">
                  <c:v>41505</c:v>
                </c:pt>
                <c:pt idx="183">
                  <c:v>41512</c:v>
                </c:pt>
                <c:pt idx="184">
                  <c:v>41520</c:v>
                </c:pt>
                <c:pt idx="185">
                  <c:v>41526</c:v>
                </c:pt>
                <c:pt idx="186">
                  <c:v>41533</c:v>
                </c:pt>
                <c:pt idx="187">
                  <c:v>41540</c:v>
                </c:pt>
                <c:pt idx="188">
                  <c:v>41547</c:v>
                </c:pt>
                <c:pt idx="189">
                  <c:v>41554</c:v>
                </c:pt>
                <c:pt idx="190">
                  <c:v>41561</c:v>
                </c:pt>
                <c:pt idx="191">
                  <c:v>41568</c:v>
                </c:pt>
                <c:pt idx="192">
                  <c:v>41575</c:v>
                </c:pt>
                <c:pt idx="193">
                  <c:v>41582</c:v>
                </c:pt>
                <c:pt idx="194">
                  <c:v>41589</c:v>
                </c:pt>
                <c:pt idx="195">
                  <c:v>41596</c:v>
                </c:pt>
                <c:pt idx="196">
                  <c:v>41603</c:v>
                </c:pt>
                <c:pt idx="197">
                  <c:v>41610</c:v>
                </c:pt>
                <c:pt idx="198">
                  <c:v>41617</c:v>
                </c:pt>
                <c:pt idx="199">
                  <c:v>41624</c:v>
                </c:pt>
                <c:pt idx="200">
                  <c:v>41631</c:v>
                </c:pt>
                <c:pt idx="201">
                  <c:v>41638</c:v>
                </c:pt>
              </c:numCache>
            </c:numRef>
          </c:xVal>
          <c:yVal>
            <c:numRef>
              <c:f>'Exh 1 Price chart'!$E$10:$E$211</c:f>
              <c:numCache>
                <c:formatCode>"$"#,##0.00</c:formatCode>
                <c:ptCount val="202"/>
                <c:pt idx="0">
                  <c:v>1</c:v>
                </c:pt>
                <c:pt idx="1">
                  <c:v>1.0087804878048781</c:v>
                </c:pt>
                <c:pt idx="2">
                  <c:v>1.0035772357723578</c:v>
                </c:pt>
                <c:pt idx="3">
                  <c:v>1.0084552845528456</c:v>
                </c:pt>
                <c:pt idx="4">
                  <c:v>0.9704065040650407</c:v>
                </c:pt>
                <c:pt idx="5">
                  <c:v>0.98276422764227633</c:v>
                </c:pt>
                <c:pt idx="6">
                  <c:v>1.023089430894309</c:v>
                </c:pt>
                <c:pt idx="7">
                  <c:v>1.018211382113821</c:v>
                </c:pt>
                <c:pt idx="8">
                  <c:v>1.0279674796747966</c:v>
                </c:pt>
                <c:pt idx="9">
                  <c:v>1.0234146341463415</c:v>
                </c:pt>
                <c:pt idx="10">
                  <c:v>1.0370731707317074</c:v>
                </c:pt>
                <c:pt idx="11">
                  <c:v>0.99674796747967476</c:v>
                </c:pt>
                <c:pt idx="12">
                  <c:v>1.0094308943089432</c:v>
                </c:pt>
                <c:pt idx="13">
                  <c:v>1.0084552845528456</c:v>
                </c:pt>
                <c:pt idx="14">
                  <c:v>0.99967479674796744</c:v>
                </c:pt>
                <c:pt idx="15">
                  <c:v>1.0058536585365854</c:v>
                </c:pt>
                <c:pt idx="16">
                  <c:v>1.0133333333333334</c:v>
                </c:pt>
                <c:pt idx="17">
                  <c:v>0.99219512195121962</c:v>
                </c:pt>
                <c:pt idx="18">
                  <c:v>1.0357723577235773</c:v>
                </c:pt>
                <c:pt idx="19">
                  <c:v>1.0214634146341464</c:v>
                </c:pt>
                <c:pt idx="20">
                  <c:v>1.014308943089431</c:v>
                </c:pt>
                <c:pt idx="21">
                  <c:v>1.0439024390243903</c:v>
                </c:pt>
                <c:pt idx="22">
                  <c:v>1.072520325203252</c:v>
                </c:pt>
                <c:pt idx="23">
                  <c:v>1.0975609756097562</c:v>
                </c:pt>
                <c:pt idx="24">
                  <c:v>1.0634146341463415</c:v>
                </c:pt>
                <c:pt idx="25">
                  <c:v>1.0087804878048781</c:v>
                </c:pt>
                <c:pt idx="26">
                  <c:v>1.0373983739837398</c:v>
                </c:pt>
                <c:pt idx="27">
                  <c:v>1.0201626016260164</c:v>
                </c:pt>
                <c:pt idx="28">
                  <c:v>1.0195121951219512</c:v>
                </c:pt>
                <c:pt idx="29">
                  <c:v>0.98146341463414632</c:v>
                </c:pt>
                <c:pt idx="30">
                  <c:v>1.0689430894308942</c:v>
                </c:pt>
                <c:pt idx="31">
                  <c:v>1.0604878048780488</c:v>
                </c:pt>
                <c:pt idx="32">
                  <c:v>1.0692682926829269</c:v>
                </c:pt>
                <c:pt idx="33">
                  <c:v>1.0780487804878047</c:v>
                </c:pt>
                <c:pt idx="34">
                  <c:v>1.0786991869918701</c:v>
                </c:pt>
                <c:pt idx="35">
                  <c:v>1.0861788617886179</c:v>
                </c:pt>
                <c:pt idx="36">
                  <c:v>1.0562601626016259</c:v>
                </c:pt>
                <c:pt idx="37">
                  <c:v>1.0510569105691057</c:v>
                </c:pt>
                <c:pt idx="38">
                  <c:v>1.0152845528455283</c:v>
                </c:pt>
                <c:pt idx="39">
                  <c:v>1.0152845528455283</c:v>
                </c:pt>
                <c:pt idx="40">
                  <c:v>1.029918699186992</c:v>
                </c:pt>
                <c:pt idx="41">
                  <c:v>1.032520325203252</c:v>
                </c:pt>
                <c:pt idx="42">
                  <c:v>1.0520325203252032</c:v>
                </c:pt>
                <c:pt idx="43">
                  <c:v>1.0334959349593495</c:v>
                </c:pt>
                <c:pt idx="44">
                  <c:v>1.0292682926829269</c:v>
                </c:pt>
                <c:pt idx="45">
                  <c:v>1.0380487804878049</c:v>
                </c:pt>
                <c:pt idx="46">
                  <c:v>1.0432520325203252</c:v>
                </c:pt>
                <c:pt idx="47">
                  <c:v>1.0630894308943089</c:v>
                </c:pt>
                <c:pt idx="48">
                  <c:v>1.018211382113821</c:v>
                </c:pt>
                <c:pt idx="49">
                  <c:v>1.0360975609756098</c:v>
                </c:pt>
                <c:pt idx="50">
                  <c:v>1.0465040650406503</c:v>
                </c:pt>
                <c:pt idx="51">
                  <c:v>1.0520325203252032</c:v>
                </c:pt>
                <c:pt idx="52">
                  <c:v>1.0822764227642276</c:v>
                </c:pt>
                <c:pt idx="53">
                  <c:v>1.0712195121951218</c:v>
                </c:pt>
                <c:pt idx="54">
                  <c:v>1.0871544715447155</c:v>
                </c:pt>
                <c:pt idx="55">
                  <c:v>1.0679674796747969</c:v>
                </c:pt>
                <c:pt idx="56">
                  <c:v>1.063739837398374</c:v>
                </c:pt>
                <c:pt idx="57">
                  <c:v>1.0604878048780488</c:v>
                </c:pt>
                <c:pt idx="58">
                  <c:v>1.0634146341463415</c:v>
                </c:pt>
                <c:pt idx="59">
                  <c:v>1.0969105691056908</c:v>
                </c:pt>
                <c:pt idx="60">
                  <c:v>1.113170731707317</c:v>
                </c:pt>
                <c:pt idx="61">
                  <c:v>1.1330081300813009</c:v>
                </c:pt>
                <c:pt idx="62">
                  <c:v>1.1356097560975611</c:v>
                </c:pt>
                <c:pt idx="63">
                  <c:v>1.1665040650406504</c:v>
                </c:pt>
                <c:pt idx="64">
                  <c:v>1.1665040650406504</c:v>
                </c:pt>
                <c:pt idx="65">
                  <c:v>1.1538211382113821</c:v>
                </c:pt>
                <c:pt idx="66">
                  <c:v>1.1141463414634145</c:v>
                </c:pt>
                <c:pt idx="67">
                  <c:v>1.1030894308943091</c:v>
                </c:pt>
                <c:pt idx="68">
                  <c:v>1.1144715447154472</c:v>
                </c:pt>
                <c:pt idx="69">
                  <c:v>1.0822764227642276</c:v>
                </c:pt>
                <c:pt idx="70">
                  <c:v>1.0969105691056908</c:v>
                </c:pt>
                <c:pt idx="71">
                  <c:v>1.0900813008130081</c:v>
                </c:pt>
                <c:pt idx="72">
                  <c:v>1.1177235772357723</c:v>
                </c:pt>
                <c:pt idx="73">
                  <c:v>1.1196747967479674</c:v>
                </c:pt>
                <c:pt idx="74">
                  <c:v>1.1060162601626016</c:v>
                </c:pt>
                <c:pt idx="75">
                  <c:v>1.08</c:v>
                </c:pt>
                <c:pt idx="76">
                  <c:v>1.0708943089430893</c:v>
                </c:pt>
                <c:pt idx="77">
                  <c:v>1.0601626016260164</c:v>
                </c:pt>
                <c:pt idx="78">
                  <c:v>1.0861788617886179</c:v>
                </c:pt>
                <c:pt idx="79">
                  <c:v>1.1076422764227642</c:v>
                </c:pt>
                <c:pt idx="80">
                  <c:v>1.1108943089430894</c:v>
                </c:pt>
                <c:pt idx="81">
                  <c:v>1.1164227642276423</c:v>
                </c:pt>
                <c:pt idx="82">
                  <c:v>1.1508943089430894</c:v>
                </c:pt>
                <c:pt idx="83">
                  <c:v>1.1395121951219511</c:v>
                </c:pt>
                <c:pt idx="84">
                  <c:v>1.1567479674796748</c:v>
                </c:pt>
                <c:pt idx="85">
                  <c:v>1.1837398373983739</c:v>
                </c:pt>
                <c:pt idx="86">
                  <c:v>1.1876422764227643</c:v>
                </c:pt>
                <c:pt idx="87">
                  <c:v>1.1681300813008131</c:v>
                </c:pt>
                <c:pt idx="88">
                  <c:v>1.1541463414634148</c:v>
                </c:pt>
                <c:pt idx="89">
                  <c:v>1.1808130081300814</c:v>
                </c:pt>
                <c:pt idx="90">
                  <c:v>1.150569105691057</c:v>
                </c:pt>
                <c:pt idx="91">
                  <c:v>1.141138211382114</c:v>
                </c:pt>
                <c:pt idx="92">
                  <c:v>1.1928455284552846</c:v>
                </c:pt>
                <c:pt idx="93">
                  <c:v>1.2065040650406504</c:v>
                </c:pt>
                <c:pt idx="94">
                  <c:v>1.1856910569105692</c:v>
                </c:pt>
                <c:pt idx="95">
                  <c:v>1.2110569105691058</c:v>
                </c:pt>
                <c:pt idx="96">
                  <c:v>1.206178861788618</c:v>
                </c:pt>
                <c:pt idx="97">
                  <c:v>1.2052032520325204</c:v>
                </c:pt>
                <c:pt idx="98">
                  <c:v>1.2221138211382114</c:v>
                </c:pt>
                <c:pt idx="99">
                  <c:v>1.223089430894309</c:v>
                </c:pt>
                <c:pt idx="100">
                  <c:v>1.2039024390243904</c:v>
                </c:pt>
                <c:pt idx="101">
                  <c:v>1.1983739837398375</c:v>
                </c:pt>
                <c:pt idx="102">
                  <c:v>1.1756097560975609</c:v>
                </c:pt>
                <c:pt idx="103">
                  <c:v>1.1531707317073172</c:v>
                </c:pt>
                <c:pt idx="104">
                  <c:v>1.1473170731707318</c:v>
                </c:pt>
                <c:pt idx="105">
                  <c:v>1.1486178861788618</c:v>
                </c:pt>
                <c:pt idx="106">
                  <c:v>1.1603252032520326</c:v>
                </c:pt>
                <c:pt idx="107">
                  <c:v>1.1678048780487804</c:v>
                </c:pt>
                <c:pt idx="108">
                  <c:v>1.1684552845528455</c:v>
                </c:pt>
                <c:pt idx="109">
                  <c:v>1.1863414634146341</c:v>
                </c:pt>
                <c:pt idx="110">
                  <c:v>1.1821138211382114</c:v>
                </c:pt>
                <c:pt idx="111">
                  <c:v>1.1730081300813009</c:v>
                </c:pt>
                <c:pt idx="112">
                  <c:v>1.1801626016260163</c:v>
                </c:pt>
                <c:pt idx="113">
                  <c:v>1.1798373983739838</c:v>
                </c:pt>
                <c:pt idx="114">
                  <c:v>1.1613008130081302</c:v>
                </c:pt>
                <c:pt idx="115">
                  <c:v>1.1902439024390243</c:v>
                </c:pt>
                <c:pt idx="116">
                  <c:v>1.1804878048780487</c:v>
                </c:pt>
                <c:pt idx="117">
                  <c:v>1.1843902439024392</c:v>
                </c:pt>
                <c:pt idx="118">
                  <c:v>1.1486178861788618</c:v>
                </c:pt>
                <c:pt idx="119">
                  <c:v>1.1577235772357723</c:v>
                </c:pt>
                <c:pt idx="120">
                  <c:v>1.1655284552845531</c:v>
                </c:pt>
                <c:pt idx="121">
                  <c:v>1.1648780487804877</c:v>
                </c:pt>
                <c:pt idx="122">
                  <c:v>1.1681300813008131</c:v>
                </c:pt>
                <c:pt idx="123">
                  <c:v>1.1847154471544716</c:v>
                </c:pt>
                <c:pt idx="124">
                  <c:v>1.193170731707317</c:v>
                </c:pt>
                <c:pt idx="125">
                  <c:v>1.1853658536585368</c:v>
                </c:pt>
                <c:pt idx="126">
                  <c:v>1.1772357723577236</c:v>
                </c:pt>
                <c:pt idx="127">
                  <c:v>1.1772357723577236</c:v>
                </c:pt>
                <c:pt idx="128">
                  <c:v>1.1808130081300814</c:v>
                </c:pt>
                <c:pt idx="129">
                  <c:v>1.1769105691056909</c:v>
                </c:pt>
                <c:pt idx="130">
                  <c:v>1.193170731707317</c:v>
                </c:pt>
                <c:pt idx="131">
                  <c:v>1.2022764227642275</c:v>
                </c:pt>
                <c:pt idx="132">
                  <c:v>1.1993495934959351</c:v>
                </c:pt>
                <c:pt idx="133">
                  <c:v>1.1886178861788617</c:v>
                </c:pt>
                <c:pt idx="134">
                  <c:v>1.231869918699187</c:v>
                </c:pt>
                <c:pt idx="135">
                  <c:v>1.2178861788617887</c:v>
                </c:pt>
                <c:pt idx="136">
                  <c:v>1.2341463414634146</c:v>
                </c:pt>
                <c:pt idx="137">
                  <c:v>1.2078048780487805</c:v>
                </c:pt>
                <c:pt idx="138">
                  <c:v>1.2325203252032519</c:v>
                </c:pt>
                <c:pt idx="139">
                  <c:v>1.2279674796747966</c:v>
                </c:pt>
                <c:pt idx="140">
                  <c:v>1.226991869918699</c:v>
                </c:pt>
                <c:pt idx="141">
                  <c:v>1.2133333333333334</c:v>
                </c:pt>
                <c:pt idx="142">
                  <c:v>1.2263414634146341</c:v>
                </c:pt>
                <c:pt idx="143">
                  <c:v>1.2565853658536585</c:v>
                </c:pt>
                <c:pt idx="144">
                  <c:v>1.263089430894309</c:v>
                </c:pt>
                <c:pt idx="145">
                  <c:v>1.2617886178861788</c:v>
                </c:pt>
                <c:pt idx="146">
                  <c:v>1.2773983739837398</c:v>
                </c:pt>
                <c:pt idx="147">
                  <c:v>1.2666666666666668</c:v>
                </c:pt>
                <c:pt idx="148">
                  <c:v>1.2344715447154473</c:v>
                </c:pt>
                <c:pt idx="149">
                  <c:v>1.2871544715447154</c:v>
                </c:pt>
                <c:pt idx="150">
                  <c:v>1.2617886178861788</c:v>
                </c:pt>
                <c:pt idx="151">
                  <c:v>1.2852032520325205</c:v>
                </c:pt>
                <c:pt idx="152">
                  <c:v>1.2969105691056912</c:v>
                </c:pt>
                <c:pt idx="153">
                  <c:v>1.3086178861788618</c:v>
                </c:pt>
                <c:pt idx="154">
                  <c:v>1.3232520325203252</c:v>
                </c:pt>
                <c:pt idx="155">
                  <c:v>1.3850406504065043</c:v>
                </c:pt>
                <c:pt idx="156">
                  <c:v>1.4185365853658536</c:v>
                </c:pt>
                <c:pt idx="157">
                  <c:v>1.4409756097560977</c:v>
                </c:pt>
                <c:pt idx="158">
                  <c:v>1.4393495934959348</c:v>
                </c:pt>
                <c:pt idx="159">
                  <c:v>1.4364227642276424</c:v>
                </c:pt>
                <c:pt idx="160">
                  <c:v>1.495609756097561</c:v>
                </c:pt>
                <c:pt idx="161">
                  <c:v>1.5317073170731708</c:v>
                </c:pt>
                <c:pt idx="162">
                  <c:v>1.5141463414634146</c:v>
                </c:pt>
                <c:pt idx="163">
                  <c:v>1.5434146341463415</c:v>
                </c:pt>
                <c:pt idx="164">
                  <c:v>1.5743089430894308</c:v>
                </c:pt>
                <c:pt idx="165">
                  <c:v>1.5538211382113822</c:v>
                </c:pt>
                <c:pt idx="166">
                  <c:v>1.5863414634146342</c:v>
                </c:pt>
                <c:pt idx="167">
                  <c:v>1.5609756097560976</c:v>
                </c:pt>
                <c:pt idx="168">
                  <c:v>1.5749593495934959</c:v>
                </c:pt>
                <c:pt idx="169">
                  <c:v>1.5320325203252032</c:v>
                </c:pt>
                <c:pt idx="170">
                  <c:v>1.4725203252032522</c:v>
                </c:pt>
                <c:pt idx="171">
                  <c:v>1.5037398373983741</c:v>
                </c:pt>
                <c:pt idx="172">
                  <c:v>1.5414634146341464</c:v>
                </c:pt>
                <c:pt idx="173">
                  <c:v>1.52130081300813</c:v>
                </c:pt>
                <c:pt idx="174">
                  <c:v>1.5177235772357724</c:v>
                </c:pt>
                <c:pt idx="175">
                  <c:v>1.5333333333333332</c:v>
                </c:pt>
                <c:pt idx="176">
                  <c:v>1.6104065040650408</c:v>
                </c:pt>
                <c:pt idx="177">
                  <c:v>1.6289430894308945</c:v>
                </c:pt>
                <c:pt idx="178">
                  <c:v>1.623739837398374</c:v>
                </c:pt>
                <c:pt idx="179">
                  <c:v>1.6500813008130082</c:v>
                </c:pt>
                <c:pt idx="180">
                  <c:v>1.6523577235772358</c:v>
                </c:pt>
                <c:pt idx="181">
                  <c:v>1.5564227642276423</c:v>
                </c:pt>
                <c:pt idx="182">
                  <c:v>1.5704065040650406</c:v>
                </c:pt>
                <c:pt idx="183">
                  <c:v>1.5544715447154471</c:v>
                </c:pt>
                <c:pt idx="184">
                  <c:v>1.5505691056910569</c:v>
                </c:pt>
                <c:pt idx="185">
                  <c:v>1.5521951219512193</c:v>
                </c:pt>
                <c:pt idx="186">
                  <c:v>1.5336585365853657</c:v>
                </c:pt>
                <c:pt idx="187">
                  <c:v>1.5154471544715447</c:v>
                </c:pt>
                <c:pt idx="188">
                  <c:v>1.511219512195122</c:v>
                </c:pt>
                <c:pt idx="189">
                  <c:v>1.5362601626016261</c:v>
                </c:pt>
                <c:pt idx="190">
                  <c:v>1.5629268292682927</c:v>
                </c:pt>
                <c:pt idx="191">
                  <c:v>1.5905691056910567</c:v>
                </c:pt>
                <c:pt idx="192">
                  <c:v>1.5986991869918699</c:v>
                </c:pt>
                <c:pt idx="193">
                  <c:v>1.6058536585365855</c:v>
                </c:pt>
                <c:pt idx="194">
                  <c:v>1.6302439024390245</c:v>
                </c:pt>
                <c:pt idx="195">
                  <c:v>1.592520325203252</c:v>
                </c:pt>
                <c:pt idx="196">
                  <c:v>1.6022764227642277</c:v>
                </c:pt>
                <c:pt idx="197">
                  <c:v>1.6360975609756099</c:v>
                </c:pt>
                <c:pt idx="198">
                  <c:v>1.5772357723577235</c:v>
                </c:pt>
                <c:pt idx="199">
                  <c:v>1.5661788617886179</c:v>
                </c:pt>
                <c:pt idx="200">
                  <c:v>1.5834146341463413</c:v>
                </c:pt>
                <c:pt idx="201">
                  <c:v>1.5856910569105691</c:v>
                </c:pt>
              </c:numCache>
            </c:numRef>
          </c:yVal>
          <c:smooth val="0"/>
          <c:extLst>
            <c:ext xmlns:c16="http://schemas.microsoft.com/office/drawing/2014/chart" uri="{C3380CC4-5D6E-409C-BE32-E72D297353CC}">
              <c16:uniqueId val="{00000001-64A3-D446-A629-7FDF8B39879B}"/>
            </c:ext>
          </c:extLst>
        </c:ser>
        <c:ser>
          <c:idx val="2"/>
          <c:order val="2"/>
          <c:tx>
            <c:strRef>
              <c:f>'Exh 1 Price chart'!$F$9</c:f>
              <c:strCache>
                <c:ptCount val="1"/>
                <c:pt idx="0">
                  <c:v>Machinery Industry</c:v>
                </c:pt>
              </c:strCache>
            </c:strRef>
          </c:tx>
          <c:spPr>
            <a:ln w="19050">
              <a:solidFill>
                <a:schemeClr val="tx1"/>
              </a:solidFill>
              <a:prstDash val="sysDash"/>
            </a:ln>
          </c:spPr>
          <c:marker>
            <c:symbol val="none"/>
          </c:marker>
          <c:xVal>
            <c:numRef>
              <c:f>'Exh 1 Price chart'!$C$10:$C$211</c:f>
              <c:numCache>
                <c:formatCode>m/d/yyyy</c:formatCode>
                <c:ptCount val="202"/>
                <c:pt idx="0">
                  <c:v>40182</c:v>
                </c:pt>
                <c:pt idx="1">
                  <c:v>40189</c:v>
                </c:pt>
                <c:pt idx="2">
                  <c:v>40197</c:v>
                </c:pt>
                <c:pt idx="3">
                  <c:v>40203</c:v>
                </c:pt>
                <c:pt idx="4">
                  <c:v>40210</c:v>
                </c:pt>
                <c:pt idx="5">
                  <c:v>40217</c:v>
                </c:pt>
                <c:pt idx="6">
                  <c:v>40225</c:v>
                </c:pt>
                <c:pt idx="7">
                  <c:v>40231</c:v>
                </c:pt>
                <c:pt idx="8">
                  <c:v>40238</c:v>
                </c:pt>
                <c:pt idx="9">
                  <c:v>40245</c:v>
                </c:pt>
                <c:pt idx="10">
                  <c:v>40252</c:v>
                </c:pt>
                <c:pt idx="11">
                  <c:v>40259</c:v>
                </c:pt>
                <c:pt idx="12">
                  <c:v>40266</c:v>
                </c:pt>
                <c:pt idx="13">
                  <c:v>40273</c:v>
                </c:pt>
                <c:pt idx="14">
                  <c:v>40280</c:v>
                </c:pt>
                <c:pt idx="15">
                  <c:v>40287</c:v>
                </c:pt>
                <c:pt idx="16">
                  <c:v>40294</c:v>
                </c:pt>
                <c:pt idx="17">
                  <c:v>40301</c:v>
                </c:pt>
                <c:pt idx="18">
                  <c:v>40308</c:v>
                </c:pt>
                <c:pt idx="19">
                  <c:v>40315</c:v>
                </c:pt>
                <c:pt idx="20">
                  <c:v>40322</c:v>
                </c:pt>
                <c:pt idx="21">
                  <c:v>40330</c:v>
                </c:pt>
                <c:pt idx="22">
                  <c:v>40336</c:v>
                </c:pt>
                <c:pt idx="23">
                  <c:v>40343</c:v>
                </c:pt>
                <c:pt idx="24">
                  <c:v>40350</c:v>
                </c:pt>
                <c:pt idx="25">
                  <c:v>40357</c:v>
                </c:pt>
                <c:pt idx="26">
                  <c:v>40365</c:v>
                </c:pt>
                <c:pt idx="27">
                  <c:v>40371</c:v>
                </c:pt>
                <c:pt idx="28">
                  <c:v>40378</c:v>
                </c:pt>
                <c:pt idx="29">
                  <c:v>40385</c:v>
                </c:pt>
                <c:pt idx="30">
                  <c:v>40441</c:v>
                </c:pt>
                <c:pt idx="31">
                  <c:v>40448</c:v>
                </c:pt>
                <c:pt idx="32">
                  <c:v>40455</c:v>
                </c:pt>
                <c:pt idx="33">
                  <c:v>40462</c:v>
                </c:pt>
                <c:pt idx="34">
                  <c:v>40469</c:v>
                </c:pt>
                <c:pt idx="35">
                  <c:v>40476</c:v>
                </c:pt>
                <c:pt idx="36">
                  <c:v>40483</c:v>
                </c:pt>
                <c:pt idx="37">
                  <c:v>40490</c:v>
                </c:pt>
                <c:pt idx="38">
                  <c:v>40497</c:v>
                </c:pt>
                <c:pt idx="39">
                  <c:v>40504</c:v>
                </c:pt>
                <c:pt idx="40">
                  <c:v>40511</c:v>
                </c:pt>
                <c:pt idx="41">
                  <c:v>40518</c:v>
                </c:pt>
                <c:pt idx="42">
                  <c:v>40525</c:v>
                </c:pt>
                <c:pt idx="43">
                  <c:v>40532</c:v>
                </c:pt>
                <c:pt idx="44">
                  <c:v>40539</c:v>
                </c:pt>
                <c:pt idx="45">
                  <c:v>40546</c:v>
                </c:pt>
                <c:pt idx="46">
                  <c:v>40553</c:v>
                </c:pt>
                <c:pt idx="47">
                  <c:v>40561</c:v>
                </c:pt>
                <c:pt idx="48">
                  <c:v>40567</c:v>
                </c:pt>
                <c:pt idx="49">
                  <c:v>40574</c:v>
                </c:pt>
                <c:pt idx="50">
                  <c:v>40581</c:v>
                </c:pt>
                <c:pt idx="51">
                  <c:v>40588</c:v>
                </c:pt>
                <c:pt idx="52">
                  <c:v>40596</c:v>
                </c:pt>
                <c:pt idx="53">
                  <c:v>40602</c:v>
                </c:pt>
                <c:pt idx="54">
                  <c:v>40609</c:v>
                </c:pt>
                <c:pt idx="55">
                  <c:v>40616</c:v>
                </c:pt>
                <c:pt idx="56">
                  <c:v>40623</c:v>
                </c:pt>
                <c:pt idx="57">
                  <c:v>40630</c:v>
                </c:pt>
                <c:pt idx="58">
                  <c:v>40637</c:v>
                </c:pt>
                <c:pt idx="59">
                  <c:v>40644</c:v>
                </c:pt>
                <c:pt idx="60">
                  <c:v>40651</c:v>
                </c:pt>
                <c:pt idx="61">
                  <c:v>40658</c:v>
                </c:pt>
                <c:pt idx="62">
                  <c:v>40665</c:v>
                </c:pt>
                <c:pt idx="63">
                  <c:v>40672</c:v>
                </c:pt>
                <c:pt idx="64">
                  <c:v>40679</c:v>
                </c:pt>
                <c:pt idx="65">
                  <c:v>40686</c:v>
                </c:pt>
                <c:pt idx="66">
                  <c:v>40694</c:v>
                </c:pt>
                <c:pt idx="67">
                  <c:v>40700</c:v>
                </c:pt>
                <c:pt idx="68">
                  <c:v>40707</c:v>
                </c:pt>
                <c:pt idx="69">
                  <c:v>40714</c:v>
                </c:pt>
                <c:pt idx="70">
                  <c:v>40721</c:v>
                </c:pt>
                <c:pt idx="71">
                  <c:v>40729</c:v>
                </c:pt>
                <c:pt idx="72">
                  <c:v>40735</c:v>
                </c:pt>
                <c:pt idx="73">
                  <c:v>40742</c:v>
                </c:pt>
                <c:pt idx="74">
                  <c:v>40749</c:v>
                </c:pt>
                <c:pt idx="75">
                  <c:v>40756</c:v>
                </c:pt>
                <c:pt idx="76">
                  <c:v>40763</c:v>
                </c:pt>
                <c:pt idx="77">
                  <c:v>40770</c:v>
                </c:pt>
                <c:pt idx="78">
                  <c:v>40777</c:v>
                </c:pt>
                <c:pt idx="79">
                  <c:v>40784</c:v>
                </c:pt>
                <c:pt idx="80">
                  <c:v>40792</c:v>
                </c:pt>
                <c:pt idx="81">
                  <c:v>40798</c:v>
                </c:pt>
                <c:pt idx="82">
                  <c:v>40805</c:v>
                </c:pt>
                <c:pt idx="83">
                  <c:v>40812</c:v>
                </c:pt>
                <c:pt idx="84">
                  <c:v>40819</c:v>
                </c:pt>
                <c:pt idx="85">
                  <c:v>40826</c:v>
                </c:pt>
                <c:pt idx="86">
                  <c:v>40833</c:v>
                </c:pt>
                <c:pt idx="87">
                  <c:v>40840</c:v>
                </c:pt>
                <c:pt idx="88">
                  <c:v>40847</c:v>
                </c:pt>
                <c:pt idx="89">
                  <c:v>40854</c:v>
                </c:pt>
                <c:pt idx="90">
                  <c:v>40861</c:v>
                </c:pt>
                <c:pt idx="91">
                  <c:v>40868</c:v>
                </c:pt>
                <c:pt idx="92">
                  <c:v>40875</c:v>
                </c:pt>
                <c:pt idx="93">
                  <c:v>40882</c:v>
                </c:pt>
                <c:pt idx="94">
                  <c:v>40889</c:v>
                </c:pt>
                <c:pt idx="95">
                  <c:v>40896</c:v>
                </c:pt>
                <c:pt idx="96">
                  <c:v>40904</c:v>
                </c:pt>
                <c:pt idx="97">
                  <c:v>40911</c:v>
                </c:pt>
                <c:pt idx="98">
                  <c:v>40917</c:v>
                </c:pt>
                <c:pt idx="99">
                  <c:v>40925</c:v>
                </c:pt>
                <c:pt idx="100">
                  <c:v>40931</c:v>
                </c:pt>
                <c:pt idx="101">
                  <c:v>40938</c:v>
                </c:pt>
                <c:pt idx="102">
                  <c:v>40945</c:v>
                </c:pt>
                <c:pt idx="103">
                  <c:v>40952</c:v>
                </c:pt>
                <c:pt idx="104">
                  <c:v>40960</c:v>
                </c:pt>
                <c:pt idx="105">
                  <c:v>40966</c:v>
                </c:pt>
                <c:pt idx="106">
                  <c:v>40973</c:v>
                </c:pt>
                <c:pt idx="107">
                  <c:v>40980</c:v>
                </c:pt>
                <c:pt idx="108">
                  <c:v>40987</c:v>
                </c:pt>
                <c:pt idx="109">
                  <c:v>40994</c:v>
                </c:pt>
                <c:pt idx="110">
                  <c:v>41001</c:v>
                </c:pt>
                <c:pt idx="111">
                  <c:v>41008</c:v>
                </c:pt>
                <c:pt idx="112">
                  <c:v>41015</c:v>
                </c:pt>
                <c:pt idx="113">
                  <c:v>41022</c:v>
                </c:pt>
                <c:pt idx="114">
                  <c:v>41029</c:v>
                </c:pt>
                <c:pt idx="115">
                  <c:v>41036</c:v>
                </c:pt>
                <c:pt idx="116">
                  <c:v>41043</c:v>
                </c:pt>
                <c:pt idx="117">
                  <c:v>41050</c:v>
                </c:pt>
                <c:pt idx="118">
                  <c:v>41058</c:v>
                </c:pt>
                <c:pt idx="119">
                  <c:v>41064</c:v>
                </c:pt>
                <c:pt idx="120">
                  <c:v>41071</c:v>
                </c:pt>
                <c:pt idx="121">
                  <c:v>41078</c:v>
                </c:pt>
                <c:pt idx="122">
                  <c:v>41085</c:v>
                </c:pt>
                <c:pt idx="123">
                  <c:v>41092</c:v>
                </c:pt>
                <c:pt idx="124">
                  <c:v>41099</c:v>
                </c:pt>
                <c:pt idx="125">
                  <c:v>41106</c:v>
                </c:pt>
                <c:pt idx="126">
                  <c:v>41113</c:v>
                </c:pt>
                <c:pt idx="127">
                  <c:v>41120</c:v>
                </c:pt>
                <c:pt idx="128">
                  <c:v>41127</c:v>
                </c:pt>
                <c:pt idx="129">
                  <c:v>41134</c:v>
                </c:pt>
                <c:pt idx="130">
                  <c:v>41141</c:v>
                </c:pt>
                <c:pt idx="131">
                  <c:v>41148</c:v>
                </c:pt>
                <c:pt idx="132">
                  <c:v>41156</c:v>
                </c:pt>
                <c:pt idx="133">
                  <c:v>41162</c:v>
                </c:pt>
                <c:pt idx="134">
                  <c:v>41169</c:v>
                </c:pt>
                <c:pt idx="135">
                  <c:v>41176</c:v>
                </c:pt>
                <c:pt idx="136">
                  <c:v>41183</c:v>
                </c:pt>
                <c:pt idx="137">
                  <c:v>41190</c:v>
                </c:pt>
                <c:pt idx="138">
                  <c:v>41197</c:v>
                </c:pt>
                <c:pt idx="139">
                  <c:v>41204</c:v>
                </c:pt>
                <c:pt idx="140">
                  <c:v>41213</c:v>
                </c:pt>
                <c:pt idx="141">
                  <c:v>41218</c:v>
                </c:pt>
                <c:pt idx="142">
                  <c:v>41225</c:v>
                </c:pt>
                <c:pt idx="143">
                  <c:v>41232</c:v>
                </c:pt>
                <c:pt idx="144">
                  <c:v>41239</c:v>
                </c:pt>
                <c:pt idx="145">
                  <c:v>41246</c:v>
                </c:pt>
                <c:pt idx="146">
                  <c:v>41253</c:v>
                </c:pt>
                <c:pt idx="147">
                  <c:v>41260</c:v>
                </c:pt>
                <c:pt idx="148">
                  <c:v>41267</c:v>
                </c:pt>
                <c:pt idx="149">
                  <c:v>41274</c:v>
                </c:pt>
                <c:pt idx="150">
                  <c:v>41281</c:v>
                </c:pt>
                <c:pt idx="151">
                  <c:v>41288</c:v>
                </c:pt>
                <c:pt idx="152">
                  <c:v>41296</c:v>
                </c:pt>
                <c:pt idx="153">
                  <c:v>41302</c:v>
                </c:pt>
                <c:pt idx="154">
                  <c:v>41309</c:v>
                </c:pt>
                <c:pt idx="155">
                  <c:v>41316</c:v>
                </c:pt>
                <c:pt idx="156">
                  <c:v>41324</c:v>
                </c:pt>
                <c:pt idx="157">
                  <c:v>41330</c:v>
                </c:pt>
                <c:pt idx="158">
                  <c:v>41337</c:v>
                </c:pt>
                <c:pt idx="159">
                  <c:v>41344</c:v>
                </c:pt>
                <c:pt idx="160">
                  <c:v>41351</c:v>
                </c:pt>
                <c:pt idx="161">
                  <c:v>41358</c:v>
                </c:pt>
                <c:pt idx="162">
                  <c:v>41365</c:v>
                </c:pt>
                <c:pt idx="163">
                  <c:v>41372</c:v>
                </c:pt>
                <c:pt idx="164">
                  <c:v>41379</c:v>
                </c:pt>
                <c:pt idx="165">
                  <c:v>41386</c:v>
                </c:pt>
                <c:pt idx="166">
                  <c:v>41393</c:v>
                </c:pt>
                <c:pt idx="167">
                  <c:v>41400</c:v>
                </c:pt>
                <c:pt idx="168">
                  <c:v>41407</c:v>
                </c:pt>
                <c:pt idx="169">
                  <c:v>41414</c:v>
                </c:pt>
                <c:pt idx="170">
                  <c:v>41422</c:v>
                </c:pt>
                <c:pt idx="171">
                  <c:v>41428</c:v>
                </c:pt>
                <c:pt idx="172">
                  <c:v>41435</c:v>
                </c:pt>
                <c:pt idx="173">
                  <c:v>41442</c:v>
                </c:pt>
                <c:pt idx="174">
                  <c:v>41449</c:v>
                </c:pt>
                <c:pt idx="175">
                  <c:v>41456</c:v>
                </c:pt>
                <c:pt idx="176">
                  <c:v>41463</c:v>
                </c:pt>
                <c:pt idx="177">
                  <c:v>41470</c:v>
                </c:pt>
                <c:pt idx="178">
                  <c:v>41477</c:v>
                </c:pt>
                <c:pt idx="179">
                  <c:v>41484</c:v>
                </c:pt>
                <c:pt idx="180">
                  <c:v>41491</c:v>
                </c:pt>
                <c:pt idx="181">
                  <c:v>41498</c:v>
                </c:pt>
                <c:pt idx="182">
                  <c:v>41505</c:v>
                </c:pt>
                <c:pt idx="183">
                  <c:v>41512</c:v>
                </c:pt>
                <c:pt idx="184">
                  <c:v>41520</c:v>
                </c:pt>
                <c:pt idx="185">
                  <c:v>41526</c:v>
                </c:pt>
                <c:pt idx="186">
                  <c:v>41533</c:v>
                </c:pt>
                <c:pt idx="187">
                  <c:v>41540</c:v>
                </c:pt>
                <c:pt idx="188">
                  <c:v>41547</c:v>
                </c:pt>
                <c:pt idx="189">
                  <c:v>41554</c:v>
                </c:pt>
                <c:pt idx="190">
                  <c:v>41561</c:v>
                </c:pt>
                <c:pt idx="191">
                  <c:v>41568</c:v>
                </c:pt>
                <c:pt idx="192">
                  <c:v>41575</c:v>
                </c:pt>
                <c:pt idx="193">
                  <c:v>41582</c:v>
                </c:pt>
                <c:pt idx="194">
                  <c:v>41589</c:v>
                </c:pt>
                <c:pt idx="195">
                  <c:v>41596</c:v>
                </c:pt>
                <c:pt idx="196">
                  <c:v>41603</c:v>
                </c:pt>
                <c:pt idx="197">
                  <c:v>41610</c:v>
                </c:pt>
                <c:pt idx="198">
                  <c:v>41617</c:v>
                </c:pt>
                <c:pt idx="199">
                  <c:v>41624</c:v>
                </c:pt>
                <c:pt idx="200">
                  <c:v>41631</c:v>
                </c:pt>
                <c:pt idx="201">
                  <c:v>41638</c:v>
                </c:pt>
              </c:numCache>
            </c:numRef>
          </c:xVal>
          <c:yVal>
            <c:numRef>
              <c:f>'Exh 1 Price chart'!$F$10:$F$211</c:f>
              <c:numCache>
                <c:formatCode>"$"#,##0.00</c:formatCode>
                <c:ptCount val="202"/>
                <c:pt idx="0">
                  <c:v>1</c:v>
                </c:pt>
                <c:pt idx="1">
                  <c:v>0.96275895678297641</c:v>
                </c:pt>
                <c:pt idx="2">
                  <c:v>0.90557177245948517</c:v>
                </c:pt>
                <c:pt idx="3">
                  <c:v>0.88173990420826287</c:v>
                </c:pt>
                <c:pt idx="4">
                  <c:v>0.88292754001793161</c:v>
                </c:pt>
                <c:pt idx="5">
                  <c:v>0.8997572906854</c:v>
                </c:pt>
                <c:pt idx="6">
                  <c:v>0.95040253968073685</c:v>
                </c:pt>
                <c:pt idx="7">
                  <c:v>0.93074478891956369</c:v>
                </c:pt>
                <c:pt idx="8">
                  <c:v>0.95473052451193707</c:v>
                </c:pt>
                <c:pt idx="9">
                  <c:v>0.96306882111705916</c:v>
                </c:pt>
                <c:pt idx="10">
                  <c:v>1.0049294339882486</c:v>
                </c:pt>
                <c:pt idx="11">
                  <c:v>1.0277199025187391</c:v>
                </c:pt>
                <c:pt idx="12">
                  <c:v>1.0065683785044306</c:v>
                </c:pt>
                <c:pt idx="13">
                  <c:v>1.0978807480188915</c:v>
                </c:pt>
                <c:pt idx="14">
                  <c:v>1.0731505216582038</c:v>
                </c:pt>
                <c:pt idx="15">
                  <c:v>1.1501672486531729</c:v>
                </c:pt>
                <c:pt idx="16">
                  <c:v>1.1632745454790687</c:v>
                </c:pt>
                <c:pt idx="17">
                  <c:v>1.0295166187376701</c:v>
                </c:pt>
                <c:pt idx="18">
                  <c:v>1.1111536252707319</c:v>
                </c:pt>
                <c:pt idx="19">
                  <c:v>1.0219318639209303</c:v>
                </c:pt>
                <c:pt idx="20">
                  <c:v>1.0311537885440352</c:v>
                </c:pt>
                <c:pt idx="21">
                  <c:v>1.0348659490686678</c:v>
                </c:pt>
                <c:pt idx="22">
                  <c:v>1.0585421752689217</c:v>
                </c:pt>
                <c:pt idx="23">
                  <c:v>1.0686745260282491</c:v>
                </c:pt>
                <c:pt idx="24">
                  <c:v>0.99911122532354724</c:v>
                </c:pt>
                <c:pt idx="25">
                  <c:v>0.92969877495330744</c:v>
                </c:pt>
                <c:pt idx="26">
                  <c:v>0.98689447788392126</c:v>
                </c:pt>
                <c:pt idx="27">
                  <c:v>0.9268620787814984</c:v>
                </c:pt>
                <c:pt idx="28">
                  <c:v>1.0232352108106804</c:v>
                </c:pt>
                <c:pt idx="29">
                  <c:v>1.0665649284685461</c:v>
                </c:pt>
                <c:pt idx="30">
                  <c:v>1.0850366406588858</c:v>
                </c:pt>
                <c:pt idx="31">
                  <c:v>1.0661175241236305</c:v>
                </c:pt>
                <c:pt idx="32">
                  <c:v>1.0820524661012678</c:v>
                </c:pt>
                <c:pt idx="33">
                  <c:v>1.0711733174508637</c:v>
                </c:pt>
                <c:pt idx="34">
                  <c:v>1.0430212730916368</c:v>
                </c:pt>
                <c:pt idx="35">
                  <c:v>0.98777739601797709</c:v>
                </c:pt>
                <c:pt idx="36">
                  <c:v>1.0780265368809547</c:v>
                </c:pt>
                <c:pt idx="37">
                  <c:v>1.0413832159303633</c:v>
                </c:pt>
                <c:pt idx="38">
                  <c:v>1.0579046995025845</c:v>
                </c:pt>
                <c:pt idx="39">
                  <c:v>1.0476346312614424</c:v>
                </c:pt>
                <c:pt idx="40">
                  <c:v>1.153975953391861</c:v>
                </c:pt>
                <c:pt idx="41">
                  <c:v>1.1466884624695015</c:v>
                </c:pt>
                <c:pt idx="42">
                  <c:v>1.1644080526393128</c:v>
                </c:pt>
                <c:pt idx="43">
                  <c:v>1.1934478068491021</c:v>
                </c:pt>
                <c:pt idx="44">
                  <c:v>1.1725958538519368</c:v>
                </c:pt>
                <c:pt idx="45">
                  <c:v>1.1645574832059209</c:v>
                </c:pt>
                <c:pt idx="46">
                  <c:v>1.241408984716909</c:v>
                </c:pt>
                <c:pt idx="47">
                  <c:v>1.2122160730498956</c:v>
                </c:pt>
                <c:pt idx="48">
                  <c:v>1.2248701089884793</c:v>
                </c:pt>
                <c:pt idx="49">
                  <c:v>1.220256573347692</c:v>
                </c:pt>
                <c:pt idx="50">
                  <c:v>1.2495976732844414</c:v>
                </c:pt>
                <c:pt idx="51">
                  <c:v>1.2935142874788541</c:v>
                </c:pt>
                <c:pt idx="52">
                  <c:v>1.2885923072718382</c:v>
                </c:pt>
                <c:pt idx="53">
                  <c:v>1.3474136443950049</c:v>
                </c:pt>
                <c:pt idx="54">
                  <c:v>1.2976752721162563</c:v>
                </c:pt>
                <c:pt idx="55">
                  <c:v>1.2993120869806578</c:v>
                </c:pt>
                <c:pt idx="56">
                  <c:v>1.3462283157080985</c:v>
                </c:pt>
                <c:pt idx="57">
                  <c:v>1.4062623120493569</c:v>
                </c:pt>
                <c:pt idx="58">
                  <c:v>1.4192230178443523</c:v>
                </c:pt>
                <c:pt idx="59">
                  <c:v>1.3852703344476145</c:v>
                </c:pt>
                <c:pt idx="60">
                  <c:v>1.4098374649761016</c:v>
                </c:pt>
                <c:pt idx="61">
                  <c:v>1.4309998147202951</c:v>
                </c:pt>
                <c:pt idx="62">
                  <c:v>1.3496914844453785</c:v>
                </c:pt>
                <c:pt idx="63">
                  <c:v>1.3042596230090417</c:v>
                </c:pt>
                <c:pt idx="64">
                  <c:v>1.2915850004365788</c:v>
                </c:pt>
                <c:pt idx="65">
                  <c:v>1.3441481783313609</c:v>
                </c:pt>
                <c:pt idx="66">
                  <c:v>1.2973686022598445</c:v>
                </c:pt>
                <c:pt idx="67">
                  <c:v>1.278603530536722</c:v>
                </c:pt>
                <c:pt idx="68">
                  <c:v>1.2643121473207914</c:v>
                </c:pt>
                <c:pt idx="69">
                  <c:v>1.2771170335938371</c:v>
                </c:pt>
                <c:pt idx="70">
                  <c:v>1.3749640621262018</c:v>
                </c:pt>
                <c:pt idx="71">
                  <c:v>1.3797218816751273</c:v>
                </c:pt>
                <c:pt idx="72">
                  <c:v>1.339651596067527</c:v>
                </c:pt>
                <c:pt idx="73">
                  <c:v>1.339641480221569</c:v>
                </c:pt>
                <c:pt idx="74">
                  <c:v>1.2691922443761221</c:v>
                </c:pt>
                <c:pt idx="75">
                  <c:v>1.0768037618169053</c:v>
                </c:pt>
                <c:pt idx="76">
                  <c:v>0.98386167627731191</c:v>
                </c:pt>
                <c:pt idx="77">
                  <c:v>0.91982357964649197</c:v>
                </c:pt>
                <c:pt idx="78">
                  <c:v>0.98968503160048293</c:v>
                </c:pt>
                <c:pt idx="79">
                  <c:v>1.0212430990408758</c:v>
                </c:pt>
                <c:pt idx="80">
                  <c:v>1.0261494618015008</c:v>
                </c:pt>
                <c:pt idx="81">
                  <c:v>1.1071594633561466</c:v>
                </c:pt>
                <c:pt idx="82">
                  <c:v>1.0131756231538582</c:v>
                </c:pt>
                <c:pt idx="83">
                  <c:v>0.97982509879809554</c:v>
                </c:pt>
                <c:pt idx="84">
                  <c:v>1.0594896928403237</c:v>
                </c:pt>
                <c:pt idx="85">
                  <c:v>1.1422976529107725</c:v>
                </c:pt>
                <c:pt idx="86">
                  <c:v>1.1527127149439795</c:v>
                </c:pt>
                <c:pt idx="87">
                  <c:v>1.1607638635006789</c:v>
                </c:pt>
                <c:pt idx="88">
                  <c:v>1.1753462991266299</c:v>
                </c:pt>
                <c:pt idx="89">
                  <c:v>1.1734155923165004</c:v>
                </c:pt>
                <c:pt idx="90">
                  <c:v>1.1119103615367851</c:v>
                </c:pt>
                <c:pt idx="91">
                  <c:v>1.0560526123373568</c:v>
                </c:pt>
                <c:pt idx="92">
                  <c:v>1.2285141206561314</c:v>
                </c:pt>
                <c:pt idx="93">
                  <c:v>1.2608353133179193</c:v>
                </c:pt>
                <c:pt idx="94">
                  <c:v>1.1942755315078433</c:v>
                </c:pt>
                <c:pt idx="95">
                  <c:v>1.2170631605026263</c:v>
                </c:pt>
                <c:pt idx="96">
                  <c:v>1.1781924012604699</c:v>
                </c:pt>
                <c:pt idx="97">
                  <c:v>1.1997922169746025</c:v>
                </c:pt>
                <c:pt idx="98">
                  <c:v>1.2337500470298102</c:v>
                </c:pt>
                <c:pt idx="99">
                  <c:v>1.2663645992243808</c:v>
                </c:pt>
                <c:pt idx="100">
                  <c:v>1.2148193948807431</c:v>
                </c:pt>
                <c:pt idx="101">
                  <c:v>1.196375013221588</c:v>
                </c:pt>
                <c:pt idx="102">
                  <c:v>1.2538598163814234</c:v>
                </c:pt>
                <c:pt idx="103">
                  <c:v>1.2854331463262443</c:v>
                </c:pt>
                <c:pt idx="104">
                  <c:v>1.2946644769113802</c:v>
                </c:pt>
                <c:pt idx="105">
                  <c:v>1.2400064315483776</c:v>
                </c:pt>
                <c:pt idx="106">
                  <c:v>1.2547540926583094</c:v>
                </c:pt>
                <c:pt idx="107">
                  <c:v>1.2681627352111655</c:v>
                </c:pt>
                <c:pt idx="108">
                  <c:v>1.2374936199182072</c:v>
                </c:pt>
                <c:pt idx="109">
                  <c:v>1.1975919317432406</c:v>
                </c:pt>
                <c:pt idx="110">
                  <c:v>1.210386169757383</c:v>
                </c:pt>
                <c:pt idx="111">
                  <c:v>1.2026439981798576</c:v>
                </c:pt>
                <c:pt idx="112">
                  <c:v>1.2127807857137278</c:v>
                </c:pt>
                <c:pt idx="113">
                  <c:v>1.2358608868863852</c:v>
                </c:pt>
                <c:pt idx="114">
                  <c:v>1.2139677116394698</c:v>
                </c:pt>
                <c:pt idx="115">
                  <c:v>1.2138117146465381</c:v>
                </c:pt>
                <c:pt idx="116">
                  <c:v>1.1305666435481134</c:v>
                </c:pt>
                <c:pt idx="117">
                  <c:v>1.1649713455352915</c:v>
                </c:pt>
                <c:pt idx="118">
                  <c:v>1.0942328319896415</c:v>
                </c:pt>
                <c:pt idx="119">
                  <c:v>1.1380229093740883</c:v>
                </c:pt>
                <c:pt idx="120">
                  <c:v>1.1323628273540993</c:v>
                </c:pt>
                <c:pt idx="121">
                  <c:v>1.1180659425377357</c:v>
                </c:pt>
                <c:pt idx="122">
                  <c:v>1.1608085861880724</c:v>
                </c:pt>
                <c:pt idx="123">
                  <c:v>1.2053412021600347</c:v>
                </c:pt>
                <c:pt idx="124">
                  <c:v>1.172874305822255</c:v>
                </c:pt>
                <c:pt idx="125">
                  <c:v>1.1555920041514014</c:v>
                </c:pt>
                <c:pt idx="126">
                  <c:v>1.1911775980509427</c:v>
                </c:pt>
                <c:pt idx="127">
                  <c:v>1.2048781803687278</c:v>
                </c:pt>
                <c:pt idx="128">
                  <c:v>1.2216999448420189</c:v>
                </c:pt>
                <c:pt idx="129">
                  <c:v>1.2672791071931828</c:v>
                </c:pt>
                <c:pt idx="130">
                  <c:v>1.2569909369119054</c:v>
                </c:pt>
                <c:pt idx="131">
                  <c:v>1.2498487947235746</c:v>
                </c:pt>
                <c:pt idx="132">
                  <c:v>1.2963202811708259</c:v>
                </c:pt>
                <c:pt idx="133">
                  <c:v>1.3905983682608056</c:v>
                </c:pt>
                <c:pt idx="134">
                  <c:v>1.3593256741590181</c:v>
                </c:pt>
                <c:pt idx="135">
                  <c:v>1.3554406568981905</c:v>
                </c:pt>
                <c:pt idx="136">
                  <c:v>1.3314785249463861</c:v>
                </c:pt>
                <c:pt idx="137">
                  <c:v>1.3144924223440224</c:v>
                </c:pt>
                <c:pt idx="138">
                  <c:v>1.3621417836969476</c:v>
                </c:pt>
                <c:pt idx="139">
                  <c:v>1.3439815330795262</c:v>
                </c:pt>
                <c:pt idx="140">
                  <c:v>1.3036377646890958</c:v>
                </c:pt>
                <c:pt idx="141">
                  <c:v>1.3145052002547064</c:v>
                </c:pt>
                <c:pt idx="142">
                  <c:v>1.2890388242618449</c:v>
                </c:pt>
                <c:pt idx="143">
                  <c:v>1.3378926811677023</c:v>
                </c:pt>
                <c:pt idx="144">
                  <c:v>1.3673800171933888</c:v>
                </c:pt>
                <c:pt idx="145">
                  <c:v>1.3642506713727238</c:v>
                </c:pt>
                <c:pt idx="146">
                  <c:v>1.3752794280607179</c:v>
                </c:pt>
                <c:pt idx="147">
                  <c:v>1.4400621929308342</c:v>
                </c:pt>
                <c:pt idx="148">
                  <c:v>1.4153335638089817</c:v>
                </c:pt>
                <c:pt idx="149">
                  <c:v>1.5067733574883171</c:v>
                </c:pt>
                <c:pt idx="150">
                  <c:v>1.4839947795136017</c:v>
                </c:pt>
                <c:pt idx="151">
                  <c:v>1.4757927806224402</c:v>
                </c:pt>
                <c:pt idx="152">
                  <c:v>1.5721772707944526</c:v>
                </c:pt>
                <c:pt idx="153">
                  <c:v>1.616700835746347</c:v>
                </c:pt>
                <c:pt idx="154">
                  <c:v>1.6098582645751591</c:v>
                </c:pt>
                <c:pt idx="155">
                  <c:v>1.6542455318130931</c:v>
                </c:pt>
                <c:pt idx="156">
                  <c:v>1.6186515967774109</c:v>
                </c:pt>
                <c:pt idx="157">
                  <c:v>1.5656344481113893</c:v>
                </c:pt>
                <c:pt idx="158">
                  <c:v>1.5851534165648573</c:v>
                </c:pt>
                <c:pt idx="159">
                  <c:v>1.6223740506189834</c:v>
                </c:pt>
                <c:pt idx="160">
                  <c:v>1.5988396237331233</c:v>
                </c:pt>
                <c:pt idx="161">
                  <c:v>1.6359248474281969</c:v>
                </c:pt>
                <c:pt idx="162">
                  <c:v>1.5303393742089231</c:v>
                </c:pt>
                <c:pt idx="163">
                  <c:v>1.5581877657184273</c:v>
                </c:pt>
                <c:pt idx="164">
                  <c:v>1.394938953531708</c:v>
                </c:pt>
                <c:pt idx="165">
                  <c:v>1.4375493813006637</c:v>
                </c:pt>
                <c:pt idx="166">
                  <c:v>1.4804347116203029</c:v>
                </c:pt>
                <c:pt idx="167">
                  <c:v>1.5827389238585599</c:v>
                </c:pt>
                <c:pt idx="168">
                  <c:v>1.6403669461006432</c:v>
                </c:pt>
                <c:pt idx="169">
                  <c:v>1.6189197554307895</c:v>
                </c:pt>
                <c:pt idx="170">
                  <c:v>1.5796172092901091</c:v>
                </c:pt>
                <c:pt idx="171">
                  <c:v>1.526720740891657</c:v>
                </c:pt>
                <c:pt idx="172">
                  <c:v>1.46610694685312</c:v>
                </c:pt>
                <c:pt idx="173">
                  <c:v>1.4226102290014557</c:v>
                </c:pt>
                <c:pt idx="174">
                  <c:v>1.4696703866950713</c:v>
                </c:pt>
                <c:pt idx="175">
                  <c:v>1.5642409459629256</c:v>
                </c:pt>
                <c:pt idx="176">
                  <c:v>1.5794402707213342</c:v>
                </c:pt>
                <c:pt idx="177">
                  <c:v>1.6245572986361001</c:v>
                </c:pt>
                <c:pt idx="178">
                  <c:v>1.4932035712840594</c:v>
                </c:pt>
                <c:pt idx="179">
                  <c:v>1.5292486375552734</c:v>
                </c:pt>
                <c:pt idx="180">
                  <c:v>1.4976673214162752</c:v>
                </c:pt>
                <c:pt idx="181">
                  <c:v>1.4888647607229744</c:v>
                </c:pt>
                <c:pt idx="182">
                  <c:v>1.4872348672268596</c:v>
                </c:pt>
                <c:pt idx="183">
                  <c:v>1.4631064449651836</c:v>
                </c:pt>
                <c:pt idx="184">
                  <c:v>1.4772537217439576</c:v>
                </c:pt>
                <c:pt idx="185">
                  <c:v>1.4997391176568717</c:v>
                </c:pt>
                <c:pt idx="186">
                  <c:v>1.5037701935356549</c:v>
                </c:pt>
                <c:pt idx="187">
                  <c:v>1.5238796079453047</c:v>
                </c:pt>
                <c:pt idx="188">
                  <c:v>1.5109219191569987</c:v>
                </c:pt>
                <c:pt idx="189">
                  <c:v>1.513010397669877</c:v>
                </c:pt>
                <c:pt idx="190">
                  <c:v>1.4960132918666469</c:v>
                </c:pt>
                <c:pt idx="191">
                  <c:v>1.4529746266188015</c:v>
                </c:pt>
                <c:pt idx="192">
                  <c:v>1.3951969963391286</c:v>
                </c:pt>
                <c:pt idx="193">
                  <c:v>1.4221550159333447</c:v>
                </c:pt>
                <c:pt idx="194">
                  <c:v>1.4543244709057621</c:v>
                </c:pt>
                <c:pt idx="195">
                  <c:v>1.4339335875191048</c:v>
                </c:pt>
                <c:pt idx="196">
                  <c:v>1.4327530505487047</c:v>
                </c:pt>
                <c:pt idx="197">
                  <c:v>1.4597032614197252</c:v>
                </c:pt>
                <c:pt idx="198">
                  <c:v>1.4534530883855181</c:v>
                </c:pt>
                <c:pt idx="199">
                  <c:v>1.4908474665307474</c:v>
                </c:pt>
                <c:pt idx="200">
                  <c:v>1.5362722291278152</c:v>
                </c:pt>
                <c:pt idx="201">
                  <c:v>1.5297152087662145</c:v>
                </c:pt>
              </c:numCache>
            </c:numRef>
          </c:yVal>
          <c:smooth val="0"/>
          <c:extLst>
            <c:ext xmlns:c16="http://schemas.microsoft.com/office/drawing/2014/chart" uri="{C3380CC4-5D6E-409C-BE32-E72D297353CC}">
              <c16:uniqueId val="{00000002-64A3-D446-A629-7FDF8B39879B}"/>
            </c:ext>
          </c:extLst>
        </c:ser>
        <c:ser>
          <c:idx val="3"/>
          <c:order val="3"/>
          <c:tx>
            <c:strRef>
              <c:f>'Exh 1 Price chart'!$G$9</c:f>
              <c:strCache>
                <c:ptCount val="1"/>
                <c:pt idx="0">
                  <c:v>Chestnut</c:v>
                </c:pt>
              </c:strCache>
            </c:strRef>
          </c:tx>
          <c:spPr>
            <a:ln w="28575">
              <a:solidFill>
                <a:schemeClr val="tx1"/>
              </a:solidFill>
            </a:ln>
          </c:spPr>
          <c:marker>
            <c:symbol val="none"/>
          </c:marker>
          <c:xVal>
            <c:numRef>
              <c:f>'Exh 1 Price chart'!$C$10:$C$211</c:f>
              <c:numCache>
                <c:formatCode>m/d/yyyy</c:formatCode>
                <c:ptCount val="202"/>
                <c:pt idx="0">
                  <c:v>40182</c:v>
                </c:pt>
                <c:pt idx="1">
                  <c:v>40189</c:v>
                </c:pt>
                <c:pt idx="2">
                  <c:v>40197</c:v>
                </c:pt>
                <c:pt idx="3">
                  <c:v>40203</c:v>
                </c:pt>
                <c:pt idx="4">
                  <c:v>40210</c:v>
                </c:pt>
                <c:pt idx="5">
                  <c:v>40217</c:v>
                </c:pt>
                <c:pt idx="6">
                  <c:v>40225</c:v>
                </c:pt>
                <c:pt idx="7">
                  <c:v>40231</c:v>
                </c:pt>
                <c:pt idx="8">
                  <c:v>40238</c:v>
                </c:pt>
                <c:pt idx="9">
                  <c:v>40245</c:v>
                </c:pt>
                <c:pt idx="10">
                  <c:v>40252</c:v>
                </c:pt>
                <c:pt idx="11">
                  <c:v>40259</c:v>
                </c:pt>
                <c:pt idx="12">
                  <c:v>40266</c:v>
                </c:pt>
                <c:pt idx="13">
                  <c:v>40273</c:v>
                </c:pt>
                <c:pt idx="14">
                  <c:v>40280</c:v>
                </c:pt>
                <c:pt idx="15">
                  <c:v>40287</c:v>
                </c:pt>
                <c:pt idx="16">
                  <c:v>40294</c:v>
                </c:pt>
                <c:pt idx="17">
                  <c:v>40301</c:v>
                </c:pt>
                <c:pt idx="18">
                  <c:v>40308</c:v>
                </c:pt>
                <c:pt idx="19">
                  <c:v>40315</c:v>
                </c:pt>
                <c:pt idx="20">
                  <c:v>40322</c:v>
                </c:pt>
                <c:pt idx="21">
                  <c:v>40330</c:v>
                </c:pt>
                <c:pt idx="22">
                  <c:v>40336</c:v>
                </c:pt>
                <c:pt idx="23">
                  <c:v>40343</c:v>
                </c:pt>
                <c:pt idx="24">
                  <c:v>40350</c:v>
                </c:pt>
                <c:pt idx="25">
                  <c:v>40357</c:v>
                </c:pt>
                <c:pt idx="26">
                  <c:v>40365</c:v>
                </c:pt>
                <c:pt idx="27">
                  <c:v>40371</c:v>
                </c:pt>
                <c:pt idx="28">
                  <c:v>40378</c:v>
                </c:pt>
                <c:pt idx="29">
                  <c:v>40385</c:v>
                </c:pt>
                <c:pt idx="30">
                  <c:v>40441</c:v>
                </c:pt>
                <c:pt idx="31">
                  <c:v>40448</c:v>
                </c:pt>
                <c:pt idx="32">
                  <c:v>40455</c:v>
                </c:pt>
                <c:pt idx="33">
                  <c:v>40462</c:v>
                </c:pt>
                <c:pt idx="34">
                  <c:v>40469</c:v>
                </c:pt>
                <c:pt idx="35">
                  <c:v>40476</c:v>
                </c:pt>
                <c:pt idx="36">
                  <c:v>40483</c:v>
                </c:pt>
                <c:pt idx="37">
                  <c:v>40490</c:v>
                </c:pt>
                <c:pt idx="38">
                  <c:v>40497</c:v>
                </c:pt>
                <c:pt idx="39">
                  <c:v>40504</c:v>
                </c:pt>
                <c:pt idx="40">
                  <c:v>40511</c:v>
                </c:pt>
                <c:pt idx="41">
                  <c:v>40518</c:v>
                </c:pt>
                <c:pt idx="42">
                  <c:v>40525</c:v>
                </c:pt>
                <c:pt idx="43">
                  <c:v>40532</c:v>
                </c:pt>
                <c:pt idx="44">
                  <c:v>40539</c:v>
                </c:pt>
                <c:pt idx="45">
                  <c:v>40546</c:v>
                </c:pt>
                <c:pt idx="46">
                  <c:v>40553</c:v>
                </c:pt>
                <c:pt idx="47">
                  <c:v>40561</c:v>
                </c:pt>
                <c:pt idx="48">
                  <c:v>40567</c:v>
                </c:pt>
                <c:pt idx="49">
                  <c:v>40574</c:v>
                </c:pt>
                <c:pt idx="50">
                  <c:v>40581</c:v>
                </c:pt>
                <c:pt idx="51">
                  <c:v>40588</c:v>
                </c:pt>
                <c:pt idx="52">
                  <c:v>40596</c:v>
                </c:pt>
                <c:pt idx="53">
                  <c:v>40602</c:v>
                </c:pt>
                <c:pt idx="54">
                  <c:v>40609</c:v>
                </c:pt>
                <c:pt idx="55">
                  <c:v>40616</c:v>
                </c:pt>
                <c:pt idx="56">
                  <c:v>40623</c:v>
                </c:pt>
                <c:pt idx="57">
                  <c:v>40630</c:v>
                </c:pt>
                <c:pt idx="58">
                  <c:v>40637</c:v>
                </c:pt>
                <c:pt idx="59">
                  <c:v>40644</c:v>
                </c:pt>
                <c:pt idx="60">
                  <c:v>40651</c:v>
                </c:pt>
                <c:pt idx="61">
                  <c:v>40658</c:v>
                </c:pt>
                <c:pt idx="62">
                  <c:v>40665</c:v>
                </c:pt>
                <c:pt idx="63">
                  <c:v>40672</c:v>
                </c:pt>
                <c:pt idx="64">
                  <c:v>40679</c:v>
                </c:pt>
                <c:pt idx="65">
                  <c:v>40686</c:v>
                </c:pt>
                <c:pt idx="66">
                  <c:v>40694</c:v>
                </c:pt>
                <c:pt idx="67">
                  <c:v>40700</c:v>
                </c:pt>
                <c:pt idx="68">
                  <c:v>40707</c:v>
                </c:pt>
                <c:pt idx="69">
                  <c:v>40714</c:v>
                </c:pt>
                <c:pt idx="70">
                  <c:v>40721</c:v>
                </c:pt>
                <c:pt idx="71">
                  <c:v>40729</c:v>
                </c:pt>
                <c:pt idx="72">
                  <c:v>40735</c:v>
                </c:pt>
                <c:pt idx="73">
                  <c:v>40742</c:v>
                </c:pt>
                <c:pt idx="74">
                  <c:v>40749</c:v>
                </c:pt>
                <c:pt idx="75">
                  <c:v>40756</c:v>
                </c:pt>
                <c:pt idx="76">
                  <c:v>40763</c:v>
                </c:pt>
                <c:pt idx="77">
                  <c:v>40770</c:v>
                </c:pt>
                <c:pt idx="78">
                  <c:v>40777</c:v>
                </c:pt>
                <c:pt idx="79">
                  <c:v>40784</c:v>
                </c:pt>
                <c:pt idx="80">
                  <c:v>40792</c:v>
                </c:pt>
                <c:pt idx="81">
                  <c:v>40798</c:v>
                </c:pt>
                <c:pt idx="82">
                  <c:v>40805</c:v>
                </c:pt>
                <c:pt idx="83">
                  <c:v>40812</c:v>
                </c:pt>
                <c:pt idx="84">
                  <c:v>40819</c:v>
                </c:pt>
                <c:pt idx="85">
                  <c:v>40826</c:v>
                </c:pt>
                <c:pt idx="86">
                  <c:v>40833</c:v>
                </c:pt>
                <c:pt idx="87">
                  <c:v>40840</c:v>
                </c:pt>
                <c:pt idx="88">
                  <c:v>40847</c:v>
                </c:pt>
                <c:pt idx="89">
                  <c:v>40854</c:v>
                </c:pt>
                <c:pt idx="90">
                  <c:v>40861</c:v>
                </c:pt>
                <c:pt idx="91">
                  <c:v>40868</c:v>
                </c:pt>
                <c:pt idx="92">
                  <c:v>40875</c:v>
                </c:pt>
                <c:pt idx="93">
                  <c:v>40882</c:v>
                </c:pt>
                <c:pt idx="94">
                  <c:v>40889</c:v>
                </c:pt>
                <c:pt idx="95">
                  <c:v>40896</c:v>
                </c:pt>
                <c:pt idx="96">
                  <c:v>40904</c:v>
                </c:pt>
                <c:pt idx="97">
                  <c:v>40911</c:v>
                </c:pt>
                <c:pt idx="98">
                  <c:v>40917</c:v>
                </c:pt>
                <c:pt idx="99">
                  <c:v>40925</c:v>
                </c:pt>
                <c:pt idx="100">
                  <c:v>40931</c:v>
                </c:pt>
                <c:pt idx="101">
                  <c:v>40938</c:v>
                </c:pt>
                <c:pt idx="102">
                  <c:v>40945</c:v>
                </c:pt>
                <c:pt idx="103">
                  <c:v>40952</c:v>
                </c:pt>
                <c:pt idx="104">
                  <c:v>40960</c:v>
                </c:pt>
                <c:pt idx="105">
                  <c:v>40966</c:v>
                </c:pt>
                <c:pt idx="106">
                  <c:v>40973</c:v>
                </c:pt>
                <c:pt idx="107">
                  <c:v>40980</c:v>
                </c:pt>
                <c:pt idx="108">
                  <c:v>40987</c:v>
                </c:pt>
                <c:pt idx="109">
                  <c:v>40994</c:v>
                </c:pt>
                <c:pt idx="110">
                  <c:v>41001</c:v>
                </c:pt>
                <c:pt idx="111">
                  <c:v>41008</c:v>
                </c:pt>
                <c:pt idx="112">
                  <c:v>41015</c:v>
                </c:pt>
                <c:pt idx="113">
                  <c:v>41022</c:v>
                </c:pt>
                <c:pt idx="114">
                  <c:v>41029</c:v>
                </c:pt>
                <c:pt idx="115">
                  <c:v>41036</c:v>
                </c:pt>
                <c:pt idx="116">
                  <c:v>41043</c:v>
                </c:pt>
                <c:pt idx="117">
                  <c:v>41050</c:v>
                </c:pt>
                <c:pt idx="118">
                  <c:v>41058</c:v>
                </c:pt>
                <c:pt idx="119">
                  <c:v>41064</c:v>
                </c:pt>
                <c:pt idx="120">
                  <c:v>41071</c:v>
                </c:pt>
                <c:pt idx="121">
                  <c:v>41078</c:v>
                </c:pt>
                <c:pt idx="122">
                  <c:v>41085</c:v>
                </c:pt>
                <c:pt idx="123">
                  <c:v>41092</c:v>
                </c:pt>
                <c:pt idx="124">
                  <c:v>41099</c:v>
                </c:pt>
                <c:pt idx="125">
                  <c:v>41106</c:v>
                </c:pt>
                <c:pt idx="126">
                  <c:v>41113</c:v>
                </c:pt>
                <c:pt idx="127">
                  <c:v>41120</c:v>
                </c:pt>
                <c:pt idx="128">
                  <c:v>41127</c:v>
                </c:pt>
                <c:pt idx="129">
                  <c:v>41134</c:v>
                </c:pt>
                <c:pt idx="130">
                  <c:v>41141</c:v>
                </c:pt>
                <c:pt idx="131">
                  <c:v>41148</c:v>
                </c:pt>
                <c:pt idx="132">
                  <c:v>41156</c:v>
                </c:pt>
                <c:pt idx="133">
                  <c:v>41162</c:v>
                </c:pt>
                <c:pt idx="134">
                  <c:v>41169</c:v>
                </c:pt>
                <c:pt idx="135">
                  <c:v>41176</c:v>
                </c:pt>
                <c:pt idx="136">
                  <c:v>41183</c:v>
                </c:pt>
                <c:pt idx="137">
                  <c:v>41190</c:v>
                </c:pt>
                <c:pt idx="138">
                  <c:v>41197</c:v>
                </c:pt>
                <c:pt idx="139">
                  <c:v>41204</c:v>
                </c:pt>
                <c:pt idx="140">
                  <c:v>41213</c:v>
                </c:pt>
                <c:pt idx="141">
                  <c:v>41218</c:v>
                </c:pt>
                <c:pt idx="142">
                  <c:v>41225</c:v>
                </c:pt>
                <c:pt idx="143">
                  <c:v>41232</c:v>
                </c:pt>
                <c:pt idx="144">
                  <c:v>41239</c:v>
                </c:pt>
                <c:pt idx="145">
                  <c:v>41246</c:v>
                </c:pt>
                <c:pt idx="146">
                  <c:v>41253</c:v>
                </c:pt>
                <c:pt idx="147">
                  <c:v>41260</c:v>
                </c:pt>
                <c:pt idx="148">
                  <c:v>41267</c:v>
                </c:pt>
                <c:pt idx="149">
                  <c:v>41274</c:v>
                </c:pt>
                <c:pt idx="150">
                  <c:v>41281</c:v>
                </c:pt>
                <c:pt idx="151">
                  <c:v>41288</c:v>
                </c:pt>
                <c:pt idx="152">
                  <c:v>41296</c:v>
                </c:pt>
                <c:pt idx="153">
                  <c:v>41302</c:v>
                </c:pt>
                <c:pt idx="154">
                  <c:v>41309</c:v>
                </c:pt>
                <c:pt idx="155">
                  <c:v>41316</c:v>
                </c:pt>
                <c:pt idx="156">
                  <c:v>41324</c:v>
                </c:pt>
                <c:pt idx="157">
                  <c:v>41330</c:v>
                </c:pt>
                <c:pt idx="158">
                  <c:v>41337</c:v>
                </c:pt>
                <c:pt idx="159">
                  <c:v>41344</c:v>
                </c:pt>
                <c:pt idx="160">
                  <c:v>41351</c:v>
                </c:pt>
                <c:pt idx="161">
                  <c:v>41358</c:v>
                </c:pt>
                <c:pt idx="162">
                  <c:v>41365</c:v>
                </c:pt>
                <c:pt idx="163">
                  <c:v>41372</c:v>
                </c:pt>
                <c:pt idx="164">
                  <c:v>41379</c:v>
                </c:pt>
                <c:pt idx="165">
                  <c:v>41386</c:v>
                </c:pt>
                <c:pt idx="166">
                  <c:v>41393</c:v>
                </c:pt>
                <c:pt idx="167">
                  <c:v>41400</c:v>
                </c:pt>
                <c:pt idx="168">
                  <c:v>41407</c:v>
                </c:pt>
                <c:pt idx="169">
                  <c:v>41414</c:v>
                </c:pt>
                <c:pt idx="170">
                  <c:v>41422</c:v>
                </c:pt>
                <c:pt idx="171">
                  <c:v>41428</c:v>
                </c:pt>
                <c:pt idx="172">
                  <c:v>41435</c:v>
                </c:pt>
                <c:pt idx="173">
                  <c:v>41442</c:v>
                </c:pt>
                <c:pt idx="174">
                  <c:v>41449</c:v>
                </c:pt>
                <c:pt idx="175">
                  <c:v>41456</c:v>
                </c:pt>
                <c:pt idx="176">
                  <c:v>41463</c:v>
                </c:pt>
                <c:pt idx="177">
                  <c:v>41470</c:v>
                </c:pt>
                <c:pt idx="178">
                  <c:v>41477</c:v>
                </c:pt>
                <c:pt idx="179">
                  <c:v>41484</c:v>
                </c:pt>
                <c:pt idx="180">
                  <c:v>41491</c:v>
                </c:pt>
                <c:pt idx="181">
                  <c:v>41498</c:v>
                </c:pt>
                <c:pt idx="182">
                  <c:v>41505</c:v>
                </c:pt>
                <c:pt idx="183">
                  <c:v>41512</c:v>
                </c:pt>
                <c:pt idx="184">
                  <c:v>41520</c:v>
                </c:pt>
                <c:pt idx="185">
                  <c:v>41526</c:v>
                </c:pt>
                <c:pt idx="186">
                  <c:v>41533</c:v>
                </c:pt>
                <c:pt idx="187">
                  <c:v>41540</c:v>
                </c:pt>
                <c:pt idx="188">
                  <c:v>41547</c:v>
                </c:pt>
                <c:pt idx="189">
                  <c:v>41554</c:v>
                </c:pt>
                <c:pt idx="190">
                  <c:v>41561</c:v>
                </c:pt>
                <c:pt idx="191">
                  <c:v>41568</c:v>
                </c:pt>
                <c:pt idx="192">
                  <c:v>41575</c:v>
                </c:pt>
                <c:pt idx="193">
                  <c:v>41582</c:v>
                </c:pt>
                <c:pt idx="194">
                  <c:v>41589</c:v>
                </c:pt>
                <c:pt idx="195">
                  <c:v>41596</c:v>
                </c:pt>
                <c:pt idx="196">
                  <c:v>41603</c:v>
                </c:pt>
                <c:pt idx="197">
                  <c:v>41610</c:v>
                </c:pt>
                <c:pt idx="198">
                  <c:v>41617</c:v>
                </c:pt>
                <c:pt idx="199">
                  <c:v>41624</c:v>
                </c:pt>
                <c:pt idx="200">
                  <c:v>41631</c:v>
                </c:pt>
                <c:pt idx="201">
                  <c:v>41638</c:v>
                </c:pt>
              </c:numCache>
            </c:numRef>
          </c:xVal>
          <c:yVal>
            <c:numRef>
              <c:f>'Exh 1 Price chart'!$G$10:$G$211</c:f>
              <c:numCache>
                <c:formatCode>"$"#,##0.00</c:formatCode>
                <c:ptCount val="202"/>
                <c:pt idx="0">
                  <c:v>1</c:v>
                </c:pt>
                <c:pt idx="1">
                  <c:v>0.98371562698163384</c:v>
                </c:pt>
                <c:pt idx="2">
                  <c:v>0.94584233577394183</c:v>
                </c:pt>
                <c:pt idx="3">
                  <c:v>0.93426389945346344</c:v>
                </c:pt>
                <c:pt idx="4">
                  <c:v>0.92942171755925918</c:v>
                </c:pt>
                <c:pt idx="5">
                  <c:v>0.94451482760968408</c:v>
                </c:pt>
                <c:pt idx="6">
                  <c:v>0.98028589452023895</c:v>
                </c:pt>
                <c:pt idx="7">
                  <c:v>0.96806826264008994</c:v>
                </c:pt>
                <c:pt idx="8">
                  <c:v>0.99524685001065027</c:v>
                </c:pt>
                <c:pt idx="9">
                  <c:v>1.0066731252228462</c:v>
                </c:pt>
                <c:pt idx="10">
                  <c:v>1.0180629123755709</c:v>
                </c:pt>
                <c:pt idx="11">
                  <c:v>1.0234412251083205</c:v>
                </c:pt>
                <c:pt idx="12">
                  <c:v>1.0262841062285188</c:v>
                </c:pt>
                <c:pt idx="13">
                  <c:v>1.0597797185069133</c:v>
                </c:pt>
                <c:pt idx="14">
                  <c:v>1.0526525554522059</c:v>
                </c:pt>
                <c:pt idx="15">
                  <c:v>1.0811208737589053</c:v>
                </c:pt>
                <c:pt idx="16">
                  <c:v>1.0735138188756761</c:v>
                </c:pt>
                <c:pt idx="17">
                  <c:v>0.9977115230231075</c:v>
                </c:pt>
                <c:pt idx="18">
                  <c:v>1.0370893481196573</c:v>
                </c:pt>
                <c:pt idx="19">
                  <c:v>0.99150407669680651</c:v>
                </c:pt>
                <c:pt idx="20">
                  <c:v>1.0000873495317224</c:v>
                </c:pt>
                <c:pt idx="21">
                  <c:v>0.99968540960537877</c:v>
                </c:pt>
                <c:pt idx="22">
                  <c:v>1.0248205740857375</c:v>
                </c:pt>
                <c:pt idx="23">
                  <c:v>1.0462330758163849</c:v>
                </c:pt>
                <c:pt idx="24">
                  <c:v>0.9980346748583675</c:v>
                </c:pt>
                <c:pt idx="25">
                  <c:v>0.9369582038848222</c:v>
                </c:pt>
                <c:pt idx="26">
                  <c:v>0.98194905823135104</c:v>
                </c:pt>
                <c:pt idx="27">
                  <c:v>0.95649019550008352</c:v>
                </c:pt>
                <c:pt idx="28">
                  <c:v>1.0006684403744373</c:v>
                </c:pt>
                <c:pt idx="29">
                  <c:v>1.0036567798712344</c:v>
                </c:pt>
                <c:pt idx="30">
                  <c:v>1.0428156517642686</c:v>
                </c:pt>
                <c:pt idx="31">
                  <c:v>1.0368024913023277</c:v>
                </c:pt>
                <c:pt idx="32">
                  <c:v>1.0473708201930707</c:v>
                </c:pt>
                <c:pt idx="33">
                  <c:v>1.0513507565678557</c:v>
                </c:pt>
                <c:pt idx="34">
                  <c:v>1.0503567183428952</c:v>
                </c:pt>
                <c:pt idx="35">
                  <c:v>1.0287123878302726</c:v>
                </c:pt>
                <c:pt idx="36">
                  <c:v>1.0704788554505664</c:v>
                </c:pt>
                <c:pt idx="37">
                  <c:v>1.0513705960495277</c:v>
                </c:pt>
                <c:pt idx="38">
                  <c:v>1.0575081126137647</c:v>
                </c:pt>
                <c:pt idx="39">
                  <c:v>1.0418483328948809</c:v>
                </c:pt>
                <c:pt idx="40">
                  <c:v>1.0933789892360535</c:v>
                </c:pt>
                <c:pt idx="41">
                  <c:v>1.0930255534699418</c:v>
                </c:pt>
                <c:pt idx="42">
                  <c:v>1.1059904153397304</c:v>
                </c:pt>
                <c:pt idx="43">
                  <c:v>1.1157729007416568</c:v>
                </c:pt>
                <c:pt idx="44">
                  <c:v>1.1061603493512999</c:v>
                </c:pt>
                <c:pt idx="45">
                  <c:v>1.1052506651445129</c:v>
                </c:pt>
                <c:pt idx="46">
                  <c:v>1.1325179567135093</c:v>
                </c:pt>
                <c:pt idx="47">
                  <c:v>1.1255473932023694</c:v>
                </c:pt>
                <c:pt idx="48">
                  <c:v>1.1192922729250681</c:v>
                </c:pt>
                <c:pt idx="49">
                  <c:v>1.1327189681679293</c:v>
                </c:pt>
                <c:pt idx="50">
                  <c:v>1.1537082525889619</c:v>
                </c:pt>
                <c:pt idx="51">
                  <c:v>1.1798263119239287</c:v>
                </c:pt>
                <c:pt idx="52">
                  <c:v>1.1736929436386645</c:v>
                </c:pt>
                <c:pt idx="53">
                  <c:v>1.1879426873969643</c:v>
                </c:pt>
                <c:pt idx="54">
                  <c:v>1.1683459342184928</c:v>
                </c:pt>
                <c:pt idx="55">
                  <c:v>1.1568255547829918</c:v>
                </c:pt>
                <c:pt idx="56">
                  <c:v>1.1874782215735213</c:v>
                </c:pt>
                <c:pt idx="57">
                  <c:v>1.202408639670423</c:v>
                </c:pt>
                <c:pt idx="58">
                  <c:v>1.2078628607255373</c:v>
                </c:pt>
                <c:pt idx="59">
                  <c:v>1.2005233850482269</c:v>
                </c:pt>
                <c:pt idx="60">
                  <c:v>1.2152914613237602</c:v>
                </c:pt>
                <c:pt idx="61">
                  <c:v>1.2277410420664721</c:v>
                </c:pt>
                <c:pt idx="62">
                  <c:v>1.1953586196824038</c:v>
                </c:pt>
                <c:pt idx="63">
                  <c:v>1.1857581025810626</c:v>
                </c:pt>
                <c:pt idx="64">
                  <c:v>1.1855866712930037</c:v>
                </c:pt>
                <c:pt idx="65">
                  <c:v>1.2040140636001222</c:v>
                </c:pt>
                <c:pt idx="66">
                  <c:v>1.1737657619177566</c:v>
                </c:pt>
                <c:pt idx="67">
                  <c:v>1.1512135820137137</c:v>
                </c:pt>
                <c:pt idx="68">
                  <c:v>1.1499549264363702</c:v>
                </c:pt>
                <c:pt idx="69">
                  <c:v>1.1431033712053962</c:v>
                </c:pt>
                <c:pt idx="70">
                  <c:v>1.2074754445731335</c:v>
                </c:pt>
                <c:pt idx="71">
                  <c:v>1.2133283779142361</c:v>
                </c:pt>
                <c:pt idx="72">
                  <c:v>1.193109225001753</c:v>
                </c:pt>
                <c:pt idx="73">
                  <c:v>1.2140513088957507</c:v>
                </c:pt>
                <c:pt idx="74">
                  <c:v>1.170136499119572</c:v>
                </c:pt>
                <c:pt idx="75">
                  <c:v>1.0555388957041538</c:v>
                </c:pt>
                <c:pt idx="76">
                  <c:v>1.0235982532343728</c:v>
                </c:pt>
                <c:pt idx="77">
                  <c:v>0.97750796073250779</c:v>
                </c:pt>
                <c:pt idx="78">
                  <c:v>1.0212649128909148</c:v>
                </c:pt>
                <c:pt idx="79">
                  <c:v>1.0404523367013629</c:v>
                </c:pt>
                <c:pt idx="80">
                  <c:v>1.0349456177189291</c:v>
                </c:pt>
                <c:pt idx="81">
                  <c:v>1.0889467124203265</c:v>
                </c:pt>
                <c:pt idx="82">
                  <c:v>1.025877391505583</c:v>
                </c:pt>
                <c:pt idx="83">
                  <c:v>1.008816458056232</c:v>
                </c:pt>
                <c:pt idx="84">
                  <c:v>1.0451340784676451</c:v>
                </c:pt>
                <c:pt idx="85">
                  <c:v>1.1086042487015537</c:v>
                </c:pt>
                <c:pt idx="86">
                  <c:v>1.1177550997832317</c:v>
                </c:pt>
                <c:pt idx="87">
                  <c:v>1.1317319209211794</c:v>
                </c:pt>
                <c:pt idx="88">
                  <c:v>1.1160456100169407</c:v>
                </c:pt>
                <c:pt idx="89">
                  <c:v>1.1265219892488032</c:v>
                </c:pt>
                <c:pt idx="90">
                  <c:v>1.0840919102629332</c:v>
                </c:pt>
                <c:pt idx="91">
                  <c:v>1.0393353751810621</c:v>
                </c:pt>
                <c:pt idx="92">
                  <c:v>1.1346206640333667</c:v>
                </c:pt>
                <c:pt idx="93">
                  <c:v>1.1535956498271254</c:v>
                </c:pt>
                <c:pt idx="94">
                  <c:v>1.1089780482557818</c:v>
                </c:pt>
                <c:pt idx="95">
                  <c:v>1.1406679847820411</c:v>
                </c:pt>
                <c:pt idx="96">
                  <c:v>1.1290296073193364</c:v>
                </c:pt>
                <c:pt idx="97">
                  <c:v>1.1408695465212608</c:v>
                </c:pt>
                <c:pt idx="98">
                  <c:v>1.1534300475719268</c:v>
                </c:pt>
                <c:pt idx="99">
                  <c:v>1.1747202783592043</c:v>
                </c:pt>
                <c:pt idx="100">
                  <c:v>1.154692577693802</c:v>
                </c:pt>
                <c:pt idx="101">
                  <c:v>1.1509032815709768</c:v>
                </c:pt>
                <c:pt idx="102">
                  <c:v>1.1636886417764114</c:v>
                </c:pt>
                <c:pt idx="103">
                  <c:v>1.1769315758868988</c:v>
                </c:pt>
                <c:pt idx="104">
                  <c:v>1.1808610038497835</c:v>
                </c:pt>
                <c:pt idx="105">
                  <c:v>1.1646160777693364</c:v>
                </c:pt>
                <c:pt idx="106">
                  <c:v>1.1660519010591592</c:v>
                </c:pt>
                <c:pt idx="107">
                  <c:v>1.1830956187525645</c:v>
                </c:pt>
                <c:pt idx="108">
                  <c:v>1.1658486948104652</c:v>
                </c:pt>
                <c:pt idx="109">
                  <c:v>1.1568036691303072</c:v>
                </c:pt>
                <c:pt idx="110">
                  <c:v>1.1533695909196648</c:v>
                </c:pt>
                <c:pt idx="111">
                  <c:v>1.1348114608384086</c:v>
                </c:pt>
                <c:pt idx="112">
                  <c:v>1.1355748114160742</c:v>
                </c:pt>
                <c:pt idx="113">
                  <c:v>1.150372183545098</c:v>
                </c:pt>
                <c:pt idx="114">
                  <c:v>1.1239258152664844</c:v>
                </c:pt>
                <c:pt idx="115">
                  <c:v>1.1192991514034076</c:v>
                </c:pt>
                <c:pt idx="116">
                  <c:v>1.0707119813169266</c:v>
                </c:pt>
                <c:pt idx="117">
                  <c:v>1.0917465268259128</c:v>
                </c:pt>
                <c:pt idx="118">
                  <c:v>1.0458305694782575</c:v>
                </c:pt>
                <c:pt idx="119">
                  <c:v>1.0835959856183575</c:v>
                </c:pt>
                <c:pt idx="120">
                  <c:v>1.0871247862839513</c:v>
                </c:pt>
                <c:pt idx="121">
                  <c:v>1.0747972875322758</c:v>
                </c:pt>
                <c:pt idx="122">
                  <c:v>1.101556542883271</c:v>
                </c:pt>
                <c:pt idx="123">
                  <c:v>1.1112369310622048</c:v>
                </c:pt>
                <c:pt idx="124">
                  <c:v>1.1013609829021442</c:v>
                </c:pt>
                <c:pt idx="125">
                  <c:v>1.0967291463862674</c:v>
                </c:pt>
                <c:pt idx="126">
                  <c:v>1.1189996238621229</c:v>
                </c:pt>
                <c:pt idx="127">
                  <c:v>1.1292758787365105</c:v>
                </c:pt>
                <c:pt idx="128">
                  <c:v>1.1463365198241882</c:v>
                </c:pt>
                <c:pt idx="129">
                  <c:v>1.1587177481276529</c:v>
                </c:pt>
                <c:pt idx="130">
                  <c:v>1.1593788935243459</c:v>
                </c:pt>
                <c:pt idx="131">
                  <c:v>1.1488629977925264</c:v>
                </c:pt>
                <c:pt idx="132">
                  <c:v>1.1678810866418199</c:v>
                </c:pt>
                <c:pt idx="133">
                  <c:v>1.1982618482309659</c:v>
                </c:pt>
                <c:pt idx="134">
                  <c:v>1.1884395654500552</c:v>
                </c:pt>
                <c:pt idx="135">
                  <c:v>1.1781528833198018</c:v>
                </c:pt>
                <c:pt idx="136">
                  <c:v>1.1758961706050381</c:v>
                </c:pt>
                <c:pt idx="137">
                  <c:v>1.151311374147862</c:v>
                </c:pt>
                <c:pt idx="138">
                  <c:v>1.169912094193267</c:v>
                </c:pt>
                <c:pt idx="139">
                  <c:v>1.1542341563579468</c:v>
                </c:pt>
                <c:pt idx="140">
                  <c:v>1.1442209687220022</c:v>
                </c:pt>
                <c:pt idx="141">
                  <c:v>1.130051714637371</c:v>
                </c:pt>
                <c:pt idx="142">
                  <c:v>1.1125284966895428</c:v>
                </c:pt>
                <c:pt idx="143">
                  <c:v>1.1489818837386918</c:v>
                </c:pt>
                <c:pt idx="144">
                  <c:v>1.1638719082089473</c:v>
                </c:pt>
                <c:pt idx="145">
                  <c:v>1.1676692394052925</c:v>
                </c:pt>
                <c:pt idx="146">
                  <c:v>1.1642709982949508</c:v>
                </c:pt>
                <c:pt idx="147">
                  <c:v>1.1858474254302969</c:v>
                </c:pt>
                <c:pt idx="148">
                  <c:v>1.1646926261270205</c:v>
                </c:pt>
                <c:pt idx="149">
                  <c:v>1.2209720248622307</c:v>
                </c:pt>
                <c:pt idx="150">
                  <c:v>1.2172622603247663</c:v>
                </c:pt>
                <c:pt idx="151">
                  <c:v>1.224086963174396</c:v>
                </c:pt>
                <c:pt idx="152">
                  <c:v>1.2452537829753549</c:v>
                </c:pt>
                <c:pt idx="153">
                  <c:v>1.260520377361033</c:v>
                </c:pt>
                <c:pt idx="154">
                  <c:v>1.2615407205250124</c:v>
                </c:pt>
                <c:pt idx="155">
                  <c:v>1.2845263575709978</c:v>
                </c:pt>
                <c:pt idx="156">
                  <c:v>1.2764924422663944</c:v>
                </c:pt>
                <c:pt idx="157">
                  <c:v>1.265967041197003</c:v>
                </c:pt>
                <c:pt idx="158">
                  <c:v>1.2778205715463349</c:v>
                </c:pt>
                <c:pt idx="159">
                  <c:v>1.2894774546528571</c:v>
                </c:pt>
                <c:pt idx="160">
                  <c:v>1.2950836529932723</c:v>
                </c:pt>
                <c:pt idx="161">
                  <c:v>1.3065666345798326</c:v>
                </c:pt>
                <c:pt idx="162">
                  <c:v>1.2632923079152223</c:v>
                </c:pt>
                <c:pt idx="163">
                  <c:v>1.2892384225476679</c:v>
                </c:pt>
                <c:pt idx="164">
                  <c:v>1.2394234179906631</c:v>
                </c:pt>
                <c:pt idx="165">
                  <c:v>1.2493128199632593</c:v>
                </c:pt>
                <c:pt idx="166">
                  <c:v>1.2829628008259801</c:v>
                </c:pt>
                <c:pt idx="167">
                  <c:v>1.3146972641583563</c:v>
                </c:pt>
                <c:pt idx="168">
                  <c:v>1.3536702057474133</c:v>
                </c:pt>
                <c:pt idx="169">
                  <c:v>1.328505403438679</c:v>
                </c:pt>
                <c:pt idx="170">
                  <c:v>1.3029566478668919</c:v>
                </c:pt>
                <c:pt idx="171">
                  <c:v>1.311528332793946</c:v>
                </c:pt>
                <c:pt idx="172">
                  <c:v>1.2952661378678443</c:v>
                </c:pt>
                <c:pt idx="173">
                  <c:v>1.2692673300979371</c:v>
                </c:pt>
                <c:pt idx="174">
                  <c:v>1.2911619799172529</c:v>
                </c:pt>
                <c:pt idx="175">
                  <c:v>1.328874394018335</c:v>
                </c:pt>
                <c:pt idx="176">
                  <c:v>1.3549945877548697</c:v>
                </c:pt>
                <c:pt idx="177">
                  <c:v>1.3799544498954097</c:v>
                </c:pt>
                <c:pt idx="178">
                  <c:v>1.3462029282419761</c:v>
                </c:pt>
                <c:pt idx="179">
                  <c:v>1.3647898055991956</c:v>
                </c:pt>
                <c:pt idx="180">
                  <c:v>1.3481397884931043</c:v>
                </c:pt>
                <c:pt idx="181">
                  <c:v>1.3149320760764716</c:v>
                </c:pt>
                <c:pt idx="182">
                  <c:v>1.3132524057686101</c:v>
                </c:pt>
                <c:pt idx="183">
                  <c:v>1.2895066643600421</c:v>
                </c:pt>
                <c:pt idx="184">
                  <c:v>1.3054903685577233</c:v>
                </c:pt>
                <c:pt idx="185">
                  <c:v>1.3235733208855636</c:v>
                </c:pt>
                <c:pt idx="186">
                  <c:v>1.3341699515774081</c:v>
                </c:pt>
                <c:pt idx="187">
                  <c:v>1.3275112891096856</c:v>
                </c:pt>
                <c:pt idx="188">
                  <c:v>1.3172919705231618</c:v>
                </c:pt>
                <c:pt idx="189">
                  <c:v>1.3303388162218086</c:v>
                </c:pt>
                <c:pt idx="190">
                  <c:v>1.349008931436809</c:v>
                </c:pt>
                <c:pt idx="191">
                  <c:v>1.343944656640087</c:v>
                </c:pt>
                <c:pt idx="192">
                  <c:v>1.328300532405329</c:v>
                </c:pt>
                <c:pt idx="193">
                  <c:v>1.3343438592481909</c:v>
                </c:pt>
                <c:pt idx="194">
                  <c:v>1.3555348613190841</c:v>
                </c:pt>
                <c:pt idx="195">
                  <c:v>1.3507955605159467</c:v>
                </c:pt>
                <c:pt idx="196">
                  <c:v>1.3477106673469643</c:v>
                </c:pt>
                <c:pt idx="197">
                  <c:v>1.3590459105860515</c:v>
                </c:pt>
                <c:pt idx="198">
                  <c:v>1.3361164850573788</c:v>
                </c:pt>
                <c:pt idx="199">
                  <c:v>1.3580482602143573</c:v>
                </c:pt>
                <c:pt idx="200">
                  <c:v>1.3737029049748801</c:v>
                </c:pt>
                <c:pt idx="201">
                  <c:v>1.3752437426684818</c:v>
                </c:pt>
              </c:numCache>
            </c:numRef>
          </c:yVal>
          <c:smooth val="0"/>
          <c:extLst>
            <c:ext xmlns:c16="http://schemas.microsoft.com/office/drawing/2014/chart" uri="{C3380CC4-5D6E-409C-BE32-E72D297353CC}">
              <c16:uniqueId val="{00000003-64A3-D446-A629-7FDF8B39879B}"/>
            </c:ext>
          </c:extLst>
        </c:ser>
        <c:dLbls>
          <c:showLegendKey val="0"/>
          <c:showVal val="0"/>
          <c:showCatName val="0"/>
          <c:showSerName val="0"/>
          <c:showPercent val="0"/>
          <c:showBubbleSize val="0"/>
        </c:dLbls>
        <c:axId val="539270192"/>
        <c:axId val="539269016"/>
      </c:scatterChart>
      <c:dateAx>
        <c:axId val="539270192"/>
        <c:scaling>
          <c:orientation val="minMax"/>
        </c:scaling>
        <c:delete val="0"/>
        <c:axPos val="b"/>
        <c:majorGridlines/>
        <c:numFmt formatCode="[$-409]mmm\-yy;@" sourceLinked="0"/>
        <c:majorTickMark val="none"/>
        <c:minorTickMark val="none"/>
        <c:tickLblPos val="nextTo"/>
        <c:spPr>
          <a:ln>
            <a:noFill/>
          </a:ln>
        </c:spPr>
        <c:crossAx val="539269016"/>
        <c:crosses val="autoZero"/>
        <c:auto val="0"/>
        <c:lblOffset val="100"/>
        <c:baseTimeUnit val="days"/>
        <c:majorUnit val="6"/>
        <c:majorTimeUnit val="months"/>
      </c:dateAx>
      <c:valAx>
        <c:axId val="539269016"/>
        <c:scaling>
          <c:orientation val="minMax"/>
          <c:min val="0.8"/>
        </c:scaling>
        <c:delete val="0"/>
        <c:axPos val="l"/>
        <c:majorGridlines/>
        <c:numFmt formatCode="&quot;$&quot;#,##0.00" sourceLinked="1"/>
        <c:majorTickMark val="out"/>
        <c:minorTickMark val="none"/>
        <c:tickLblPos val="nextTo"/>
        <c:spPr>
          <a:ln>
            <a:noFill/>
          </a:ln>
        </c:spPr>
        <c:crossAx val="539270192"/>
        <c:crosses val="autoZero"/>
        <c:crossBetween val="between"/>
        <c:majorUnit val="0.2"/>
      </c:valAx>
      <c:spPr>
        <a:ln w="12700">
          <a:solidFill>
            <a:schemeClr val="bg1">
              <a:lumMod val="65000"/>
            </a:schemeClr>
          </a:solidFill>
        </a:ln>
      </c:spPr>
    </c:plotArea>
    <c:legend>
      <c:legendPos val="t"/>
      <c:layout>
        <c:manualLayout>
          <c:xMode val="edge"/>
          <c:yMode val="edge"/>
          <c:x val="3.8905958275834103E-2"/>
          <c:y val="1.3869625520110999E-2"/>
          <c:w val="0.94280653868008801"/>
          <c:h val="3.6671508294472903E-2"/>
        </c:manualLayout>
      </c:layout>
      <c:overlay val="0"/>
    </c:legend>
    <c:plotVisOnly val="1"/>
    <c:dispBlanksAs val="gap"/>
    <c:showDLblsOverMax val="0"/>
  </c:chart>
  <c:spPr>
    <a:ln>
      <a:noFill/>
    </a:ln>
  </c:spPr>
  <c:txPr>
    <a:bodyPr/>
    <a:lstStyle/>
    <a:p>
      <a:pPr>
        <a:defRPr sz="1200">
          <a:latin typeface="Times New Roman"/>
          <a:cs typeface="Times New Roman"/>
        </a:defRPr>
      </a:pPr>
      <a:endParaRPr lang="en-US"/>
    </a:p>
  </c:txPr>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a:t>
            </a:r>
            <a:r>
              <a:rPr lang="en-US" baseline="0"/>
              <a:t> of debt and Debt-to-value ratio (Food Processing)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857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4.7916530784508249E-2"/>
                  <c:y val="-2.9433143773694954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'Peer CoC'!$K$6:$K$15</c:f>
              <c:numCache>
                <c:formatCode>0.00%</c:formatCode>
                <c:ptCount val="10"/>
                <c:pt idx="0">
                  <c:v>0.23696795715300722</c:v>
                </c:pt>
                <c:pt idx="1">
                  <c:v>0.26763321842238191</c:v>
                </c:pt>
                <c:pt idx="2">
                  <c:v>0.40992089437198997</c:v>
                </c:pt>
                <c:pt idx="3">
                  <c:v>0.50623326928501999</c:v>
                </c:pt>
                <c:pt idx="4">
                  <c:v>0.17246565135408984</c:v>
                </c:pt>
                <c:pt idx="5">
                  <c:v>0.21671876607529311</c:v>
                </c:pt>
                <c:pt idx="6">
                  <c:v>2.0817310943010862E-2</c:v>
                </c:pt>
                <c:pt idx="7">
                  <c:v>0.25199872870442924</c:v>
                </c:pt>
                <c:pt idx="8">
                  <c:v>0.17048941439898818</c:v>
                </c:pt>
                <c:pt idx="9">
                  <c:v>0.14480693403007688</c:v>
                </c:pt>
              </c:numCache>
            </c:numRef>
          </c:xVal>
          <c:yVal>
            <c:numRef>
              <c:f>'Peer CoC'!$I$6:$I$15</c:f>
              <c:numCache>
                <c:formatCode>0.00%</c:formatCode>
                <c:ptCount val="10"/>
                <c:pt idx="0">
                  <c:v>6.7699999999999996E-2</c:v>
                </c:pt>
                <c:pt idx="1">
                  <c:v>3.8399999999999997E-2</c:v>
                </c:pt>
                <c:pt idx="2">
                  <c:v>4.6199999999999998E-2</c:v>
                </c:pt>
                <c:pt idx="3">
                  <c:v>8.9599999999999999E-2</c:v>
                </c:pt>
                <c:pt idx="4">
                  <c:v>4.6199999999999998E-2</c:v>
                </c:pt>
                <c:pt idx="5">
                  <c:v>3.8399999999999997E-2</c:v>
                </c:pt>
                <c:pt idx="6">
                  <c:v>3.2500000000000001E-2</c:v>
                </c:pt>
                <c:pt idx="7">
                  <c:v>3.8399999999999997E-2</c:v>
                </c:pt>
                <c:pt idx="8">
                  <c:v>3.8399999999999997E-2</c:v>
                </c:pt>
                <c:pt idx="9">
                  <c:v>4.1099999999999998E-2</c:v>
                </c:pt>
              </c:numCache>
            </c:numRef>
          </c:yVal>
          <c:smooth val="0"/>
          <c:extLst>
            <c:ext xmlns:c16="http://schemas.microsoft.com/office/drawing/2014/chart" uri="{C3380CC4-5D6E-409C-BE32-E72D297353CC}">
              <c16:uniqueId val="{00000000-A1A9-4D4C-ABCE-FB1FC4011288}"/>
            </c:ext>
          </c:extLst>
        </c:ser>
        <c:dLbls>
          <c:showLegendKey val="0"/>
          <c:showVal val="0"/>
          <c:showCatName val="0"/>
          <c:showSerName val="0"/>
          <c:showPercent val="0"/>
          <c:showBubbleSize val="0"/>
        </c:dLbls>
        <c:axId val="1004801503"/>
        <c:axId val="815429871"/>
      </c:scatterChart>
      <c:valAx>
        <c:axId val="1004801503"/>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5429871"/>
        <c:crosses val="autoZero"/>
        <c:crossBetween val="midCat"/>
      </c:valAx>
      <c:valAx>
        <c:axId val="81542987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480150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a:t>
            </a:r>
            <a:r>
              <a:rPr lang="en-US" baseline="0"/>
              <a:t> of debt and Debt-to-value ratio (Instruments)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857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4.7916530784508249E-2"/>
                  <c:y val="-2.9433143773694954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'Peer CoC'!$K$20:$K$26</c:f>
              <c:numCache>
                <c:formatCode>0.00%</c:formatCode>
                <c:ptCount val="7"/>
                <c:pt idx="0">
                  <c:v>0.10923202979001558</c:v>
                </c:pt>
                <c:pt idx="1">
                  <c:v>0.22052123303342269</c:v>
                </c:pt>
                <c:pt idx="2">
                  <c:v>0.10029781004331784</c:v>
                </c:pt>
                <c:pt idx="3">
                  <c:v>0.10617010786565495</c:v>
                </c:pt>
                <c:pt idx="4">
                  <c:v>0.11538374375893073</c:v>
                </c:pt>
                <c:pt idx="5">
                  <c:v>0.12025398760824607</c:v>
                </c:pt>
                <c:pt idx="6">
                  <c:v>5.4579244179490338E-2</c:v>
                </c:pt>
              </c:numCache>
            </c:numRef>
          </c:xVal>
          <c:yVal>
            <c:numRef>
              <c:f>'Peer CoC'!$I$20:$I$26</c:f>
              <c:numCache>
                <c:formatCode>0.00%</c:formatCode>
                <c:ptCount val="7"/>
                <c:pt idx="0">
                  <c:v>4.6199999999999998E-2</c:v>
                </c:pt>
                <c:pt idx="1">
                  <c:v>6.4500000000000002E-2</c:v>
                </c:pt>
                <c:pt idx="2">
                  <c:v>4.6199999999999998E-2</c:v>
                </c:pt>
                <c:pt idx="3">
                  <c:v>3.2500000000000001E-2</c:v>
                </c:pt>
                <c:pt idx="4">
                  <c:v>4.1099999999999998E-2</c:v>
                </c:pt>
                <c:pt idx="5">
                  <c:v>4.1099999999999998E-2</c:v>
                </c:pt>
                <c:pt idx="6">
                  <c:v>3.2500000000000001E-2</c:v>
                </c:pt>
              </c:numCache>
            </c:numRef>
          </c:yVal>
          <c:smooth val="0"/>
          <c:extLst>
            <c:ext xmlns:c16="http://schemas.microsoft.com/office/drawing/2014/chart" uri="{C3380CC4-5D6E-409C-BE32-E72D297353CC}">
              <c16:uniqueId val="{00000001-D70E-49D8-929F-244DE5B11634}"/>
            </c:ext>
          </c:extLst>
        </c:ser>
        <c:dLbls>
          <c:showLegendKey val="0"/>
          <c:showVal val="0"/>
          <c:showCatName val="0"/>
          <c:showSerName val="0"/>
          <c:showPercent val="0"/>
          <c:showBubbleSize val="0"/>
        </c:dLbls>
        <c:axId val="1004801503"/>
        <c:axId val="815429871"/>
      </c:scatterChart>
      <c:valAx>
        <c:axId val="1004801503"/>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5429871"/>
        <c:crosses val="autoZero"/>
        <c:crossBetween val="midCat"/>
      </c:valAx>
      <c:valAx>
        <c:axId val="81542987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480150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a:t>
            </a:r>
            <a:r>
              <a:rPr lang="en-US" baseline="0"/>
              <a:t> of debt and Debt-to-equity ratio (Food Processing)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857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4.7916530784508249E-2"/>
                  <c:y val="-2.9433143773694954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'Peer CoC'!$N$6:$N$15</c:f>
              <c:numCache>
                <c:formatCode>0.00%</c:formatCode>
                <c:ptCount val="10"/>
                <c:pt idx="0">
                  <c:v>0.3105609513708526</c:v>
                </c:pt>
                <c:pt idx="1">
                  <c:v>0.36543604264227197</c:v>
                </c:pt>
                <c:pt idx="2">
                  <c:v>0.6946880349808674</c:v>
                </c:pt>
                <c:pt idx="3">
                  <c:v>1.0252478301889403</c:v>
                </c:pt>
                <c:pt idx="4">
                  <c:v>0.20840905472539531</c:v>
                </c:pt>
                <c:pt idx="5">
                  <c:v>0.27668065656239799</c:v>
                </c:pt>
                <c:pt idx="6">
                  <c:v>2.1259884570732315E-2</c:v>
                </c:pt>
                <c:pt idx="7">
                  <c:v>0.33689612354261972</c:v>
                </c:pt>
                <c:pt idx="8">
                  <c:v>0.20553012506219212</c:v>
                </c:pt>
                <c:pt idx="9">
                  <c:v>0.16932659979631978</c:v>
                </c:pt>
              </c:numCache>
            </c:numRef>
          </c:xVal>
          <c:yVal>
            <c:numRef>
              <c:f>'Peer CoC'!$I$6:$I$15</c:f>
              <c:numCache>
                <c:formatCode>0.00%</c:formatCode>
                <c:ptCount val="10"/>
                <c:pt idx="0">
                  <c:v>6.7699999999999996E-2</c:v>
                </c:pt>
                <c:pt idx="1">
                  <c:v>3.8399999999999997E-2</c:v>
                </c:pt>
                <c:pt idx="2">
                  <c:v>4.6199999999999998E-2</c:v>
                </c:pt>
                <c:pt idx="3">
                  <c:v>8.9599999999999999E-2</c:v>
                </c:pt>
                <c:pt idx="4">
                  <c:v>4.6199999999999998E-2</c:v>
                </c:pt>
                <c:pt idx="5">
                  <c:v>3.8399999999999997E-2</c:v>
                </c:pt>
                <c:pt idx="6">
                  <c:v>3.2500000000000001E-2</c:v>
                </c:pt>
                <c:pt idx="7">
                  <c:v>3.8399999999999997E-2</c:v>
                </c:pt>
                <c:pt idx="8">
                  <c:v>3.8399999999999997E-2</c:v>
                </c:pt>
                <c:pt idx="9">
                  <c:v>4.1099999999999998E-2</c:v>
                </c:pt>
              </c:numCache>
            </c:numRef>
          </c:yVal>
          <c:smooth val="0"/>
          <c:extLst>
            <c:ext xmlns:c16="http://schemas.microsoft.com/office/drawing/2014/chart" uri="{C3380CC4-5D6E-409C-BE32-E72D297353CC}">
              <c16:uniqueId val="{00000001-251E-41DE-9B05-B862B479C79F}"/>
            </c:ext>
          </c:extLst>
        </c:ser>
        <c:dLbls>
          <c:showLegendKey val="0"/>
          <c:showVal val="0"/>
          <c:showCatName val="0"/>
          <c:showSerName val="0"/>
          <c:showPercent val="0"/>
          <c:showBubbleSize val="0"/>
        </c:dLbls>
        <c:axId val="1004801503"/>
        <c:axId val="815429871"/>
      </c:scatterChart>
      <c:valAx>
        <c:axId val="1004801503"/>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5429871"/>
        <c:crosses val="autoZero"/>
        <c:crossBetween val="midCat"/>
      </c:valAx>
      <c:valAx>
        <c:axId val="81542987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480150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a:t>
            </a:r>
            <a:r>
              <a:rPr lang="en-US" baseline="0"/>
              <a:t> of debt and Debt-to-equity ratio (Instruments)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857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4.7916530784508249E-2"/>
                  <c:y val="-2.9433143773694954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'Peer CoC'!$N$20:$N$26</c:f>
              <c:numCache>
                <c:formatCode>0.00%</c:formatCode>
                <c:ptCount val="7"/>
                <c:pt idx="0">
                  <c:v>0.12262680455861683</c:v>
                </c:pt>
                <c:pt idx="1">
                  <c:v>0.28290858247698525</c:v>
                </c:pt>
                <c:pt idx="2">
                  <c:v>0.11147889953246291</c:v>
                </c:pt>
                <c:pt idx="3">
                  <c:v>0.11878111126059465</c:v>
                </c:pt>
                <c:pt idx="4">
                  <c:v>0.13043366877432463</c:v>
                </c:pt>
                <c:pt idx="5">
                  <c:v>0.13669171091928353</c:v>
                </c:pt>
                <c:pt idx="6">
                  <c:v>5.7730109946784729E-2</c:v>
                </c:pt>
              </c:numCache>
            </c:numRef>
          </c:xVal>
          <c:yVal>
            <c:numRef>
              <c:f>'Peer CoC'!$I$20:$I$26</c:f>
              <c:numCache>
                <c:formatCode>0.00%</c:formatCode>
                <c:ptCount val="7"/>
                <c:pt idx="0">
                  <c:v>4.6199999999999998E-2</c:v>
                </c:pt>
                <c:pt idx="1">
                  <c:v>6.4500000000000002E-2</c:v>
                </c:pt>
                <c:pt idx="2">
                  <c:v>4.6199999999999998E-2</c:v>
                </c:pt>
                <c:pt idx="3">
                  <c:v>3.2500000000000001E-2</c:v>
                </c:pt>
                <c:pt idx="4">
                  <c:v>4.1099999999999998E-2</c:v>
                </c:pt>
                <c:pt idx="5">
                  <c:v>4.1099999999999998E-2</c:v>
                </c:pt>
                <c:pt idx="6">
                  <c:v>3.2500000000000001E-2</c:v>
                </c:pt>
              </c:numCache>
            </c:numRef>
          </c:yVal>
          <c:smooth val="0"/>
          <c:extLst>
            <c:ext xmlns:c16="http://schemas.microsoft.com/office/drawing/2014/chart" uri="{C3380CC4-5D6E-409C-BE32-E72D297353CC}">
              <c16:uniqueId val="{00000001-0D85-4117-BCE2-1CBEE9C85CCF}"/>
            </c:ext>
          </c:extLst>
        </c:ser>
        <c:dLbls>
          <c:showLegendKey val="0"/>
          <c:showVal val="0"/>
          <c:showCatName val="0"/>
          <c:showSerName val="0"/>
          <c:showPercent val="0"/>
          <c:showBubbleSize val="0"/>
        </c:dLbls>
        <c:axId val="1004801503"/>
        <c:axId val="815429871"/>
      </c:scatterChart>
      <c:valAx>
        <c:axId val="1004801503"/>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5429871"/>
        <c:crosses val="autoZero"/>
        <c:crossBetween val="midCat"/>
      </c:valAx>
      <c:valAx>
        <c:axId val="81542987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480150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133351</xdr:rowOff>
    </xdr:from>
    <xdr:to>
      <xdr:col>0</xdr:col>
      <xdr:colOff>2238711</xdr:colOff>
      <xdr:row>1</xdr:row>
      <xdr:rowOff>734028</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23851"/>
          <a:ext cx="2235536" cy="60385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2540</xdr:colOff>
      <xdr:row>4</xdr:row>
      <xdr:rowOff>121920</xdr:rowOff>
    </xdr:from>
    <xdr:to>
      <xdr:col>2</xdr:col>
      <xdr:colOff>3175</xdr:colOff>
      <xdr:row>35</xdr:row>
      <xdr:rowOff>76200</xdr:rowOff>
    </xdr:to>
    <xdr:graphicFrame macro="">
      <xdr:nvGraphicFramePr>
        <xdr:cNvPr id="3" name="Chart 2">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609600</xdr:colOff>
      <xdr:row>3</xdr:row>
      <xdr:rowOff>66675</xdr:rowOff>
    </xdr:from>
    <xdr:to>
      <xdr:col>6</xdr:col>
      <xdr:colOff>533400</xdr:colOff>
      <xdr:row>17</xdr:row>
      <xdr:rowOff>24509</xdr:rowOff>
    </xdr:to>
    <xdr:pic>
      <xdr:nvPicPr>
        <xdr:cNvPr id="2" name="Picture 1">
          <a:extLst>
            <a:ext uri="{FF2B5EF4-FFF2-40B4-BE49-F238E27FC236}">
              <a16:creationId xmlns:a16="http://schemas.microsoft.com/office/drawing/2014/main" id="{DB19F98C-222E-4547-ABC2-1B11101C1196}"/>
            </a:ext>
          </a:extLst>
        </xdr:cNvPr>
        <xdr:cNvPicPr>
          <a:picLocks noChangeAspect="1"/>
        </xdr:cNvPicPr>
      </xdr:nvPicPr>
      <xdr:blipFill>
        <a:blip xmlns:r="http://schemas.openxmlformats.org/officeDocument/2006/relationships" r:embed="rId1"/>
        <a:stretch>
          <a:fillRect/>
        </a:stretch>
      </xdr:blipFill>
      <xdr:spPr>
        <a:xfrm>
          <a:off x="609600" y="666750"/>
          <a:ext cx="6410325" cy="275818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17</xdr:col>
      <xdr:colOff>376236</xdr:colOff>
      <xdr:row>4</xdr:row>
      <xdr:rowOff>104775</xdr:rowOff>
    </xdr:from>
    <xdr:to>
      <xdr:col>25</xdr:col>
      <xdr:colOff>133350</xdr:colOff>
      <xdr:row>15</xdr:row>
      <xdr:rowOff>228600</xdr:rowOff>
    </xdr:to>
    <xdr:graphicFrame macro="">
      <xdr:nvGraphicFramePr>
        <xdr:cNvPr id="7" name="Chart 6">
          <a:extLst>
            <a:ext uri="{FF2B5EF4-FFF2-40B4-BE49-F238E27FC236}">
              <a16:creationId xmlns:a16="http://schemas.microsoft.com/office/drawing/2014/main" id="{EFEDB436-2848-A4CC-D324-18A1D3E795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381000</xdr:colOff>
      <xdr:row>17</xdr:row>
      <xdr:rowOff>180975</xdr:rowOff>
    </xdr:from>
    <xdr:to>
      <xdr:col>25</xdr:col>
      <xdr:colOff>138114</xdr:colOff>
      <xdr:row>29</xdr:row>
      <xdr:rowOff>66675</xdr:rowOff>
    </xdr:to>
    <xdr:graphicFrame macro="">
      <xdr:nvGraphicFramePr>
        <xdr:cNvPr id="9" name="Chart 8">
          <a:extLst>
            <a:ext uri="{FF2B5EF4-FFF2-40B4-BE49-F238E27FC236}">
              <a16:creationId xmlns:a16="http://schemas.microsoft.com/office/drawing/2014/main" id="{EB80E487-180A-4BE9-8CF3-E8AB831725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28</xdr:col>
      <xdr:colOff>257175</xdr:colOff>
      <xdr:row>4</xdr:row>
      <xdr:rowOff>133350</xdr:rowOff>
    </xdr:from>
    <xdr:to>
      <xdr:col>36</xdr:col>
      <xdr:colOff>14289</xdr:colOff>
      <xdr:row>16</xdr:row>
      <xdr:rowOff>19050</xdr:rowOff>
    </xdr:to>
    <xdr:graphicFrame macro="">
      <xdr:nvGraphicFramePr>
        <xdr:cNvPr id="10" name="Chart 9">
          <a:extLst>
            <a:ext uri="{FF2B5EF4-FFF2-40B4-BE49-F238E27FC236}">
              <a16:creationId xmlns:a16="http://schemas.microsoft.com/office/drawing/2014/main" id="{77AE0DDF-C1D1-4F24-BF13-14AAB0817E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28</xdr:col>
      <xdr:colOff>190500</xdr:colOff>
      <xdr:row>17</xdr:row>
      <xdr:rowOff>200025</xdr:rowOff>
    </xdr:from>
    <xdr:to>
      <xdr:col>35</xdr:col>
      <xdr:colOff>633414</xdr:colOff>
      <xdr:row>29</xdr:row>
      <xdr:rowOff>85725</xdr:rowOff>
    </xdr:to>
    <xdr:graphicFrame macro="">
      <xdr:nvGraphicFramePr>
        <xdr:cNvPr id="12" name="Chart 11">
          <a:extLst>
            <a:ext uri="{FF2B5EF4-FFF2-40B4-BE49-F238E27FC236}">
              <a16:creationId xmlns:a16="http://schemas.microsoft.com/office/drawing/2014/main" id="{42C77316-ABEF-4E10-8B66-02E0469042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85725</xdr:colOff>
      <xdr:row>5</xdr:row>
      <xdr:rowOff>76201</xdr:rowOff>
    </xdr:from>
    <xdr:to>
      <xdr:col>19</xdr:col>
      <xdr:colOff>557751</xdr:colOff>
      <xdr:row>12</xdr:row>
      <xdr:rowOff>123826</xdr:rowOff>
    </xdr:to>
    <xdr:pic>
      <xdr:nvPicPr>
        <xdr:cNvPr id="2" name="Picture 1">
          <a:extLst>
            <a:ext uri="{FF2B5EF4-FFF2-40B4-BE49-F238E27FC236}">
              <a16:creationId xmlns:a16="http://schemas.microsoft.com/office/drawing/2014/main" id="{FE65A016-0028-BBF1-A9B4-4798A2BEE1B0}"/>
            </a:ext>
          </a:extLst>
        </xdr:cNvPr>
        <xdr:cNvPicPr>
          <a:picLocks noChangeAspect="1"/>
        </xdr:cNvPicPr>
      </xdr:nvPicPr>
      <xdr:blipFill>
        <a:blip xmlns:r="http://schemas.openxmlformats.org/officeDocument/2006/relationships" r:embed="rId1"/>
        <a:stretch>
          <a:fillRect/>
        </a:stretch>
      </xdr:blipFill>
      <xdr:spPr>
        <a:xfrm>
          <a:off x="7753350" y="1676401"/>
          <a:ext cx="5272626" cy="17145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161924</xdr:colOff>
      <xdr:row>37</xdr:row>
      <xdr:rowOff>66674</xdr:rowOff>
    </xdr:from>
    <xdr:to>
      <xdr:col>5</xdr:col>
      <xdr:colOff>1544883</xdr:colOff>
      <xdr:row>45</xdr:row>
      <xdr:rowOff>209549</xdr:rowOff>
    </xdr:to>
    <xdr:pic>
      <xdr:nvPicPr>
        <xdr:cNvPr id="2" name="Picture 1">
          <a:extLst>
            <a:ext uri="{FF2B5EF4-FFF2-40B4-BE49-F238E27FC236}">
              <a16:creationId xmlns:a16="http://schemas.microsoft.com/office/drawing/2014/main" id="{90FCE32B-CA7A-45C7-8AD5-346CD25B2372}"/>
            </a:ext>
          </a:extLst>
        </xdr:cNvPr>
        <xdr:cNvPicPr>
          <a:picLocks noChangeAspect="1"/>
        </xdr:cNvPicPr>
      </xdr:nvPicPr>
      <xdr:blipFill>
        <a:blip xmlns:r="http://schemas.openxmlformats.org/officeDocument/2006/relationships" r:embed="rId1"/>
        <a:stretch>
          <a:fillRect/>
        </a:stretch>
      </xdr:blipFill>
      <xdr:spPr>
        <a:xfrm>
          <a:off x="847724" y="9667874"/>
          <a:ext cx="6297859" cy="2047875"/>
        </a:xfrm>
        <a:prstGeom prst="rect">
          <a:avLst/>
        </a:prstGeom>
      </xdr:spPr>
    </xdr:pic>
    <xdr:clientData/>
  </xdr:twoCellAnchor>
  <xdr:twoCellAnchor editAs="oneCell">
    <xdr:from>
      <xdr:col>1</xdr:col>
      <xdr:colOff>104775</xdr:colOff>
      <xdr:row>48</xdr:row>
      <xdr:rowOff>19050</xdr:rowOff>
    </xdr:from>
    <xdr:to>
      <xdr:col>5</xdr:col>
      <xdr:colOff>2545102</xdr:colOff>
      <xdr:row>61</xdr:row>
      <xdr:rowOff>215523</xdr:rowOff>
    </xdr:to>
    <xdr:pic>
      <xdr:nvPicPr>
        <xdr:cNvPr id="3" name="Picture 2">
          <a:extLst>
            <a:ext uri="{FF2B5EF4-FFF2-40B4-BE49-F238E27FC236}">
              <a16:creationId xmlns:a16="http://schemas.microsoft.com/office/drawing/2014/main" id="{549CE072-462D-50CC-0D64-5A68DCF26352}"/>
            </a:ext>
          </a:extLst>
        </xdr:cNvPr>
        <xdr:cNvPicPr>
          <a:picLocks noChangeAspect="1"/>
        </xdr:cNvPicPr>
      </xdr:nvPicPr>
      <xdr:blipFill>
        <a:blip xmlns:r="http://schemas.openxmlformats.org/officeDocument/2006/relationships" r:embed="rId2"/>
        <a:stretch>
          <a:fillRect/>
        </a:stretch>
      </xdr:blipFill>
      <xdr:spPr>
        <a:xfrm>
          <a:off x="790575" y="11820525"/>
          <a:ext cx="7355227" cy="329209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12</xdr:col>
      <xdr:colOff>0</xdr:colOff>
      <xdr:row>0</xdr:row>
      <xdr:rowOff>0</xdr:rowOff>
    </xdr:from>
    <xdr:to>
      <xdr:col>23</xdr:col>
      <xdr:colOff>619125</xdr:colOff>
      <xdr:row>4</xdr:row>
      <xdr:rowOff>9525</xdr:rowOff>
    </xdr:to>
    <xdr:pic>
      <xdr:nvPicPr>
        <xdr:cNvPr id="2" name="Picture 1">
          <a:extLst>
            <a:ext uri="{FF2B5EF4-FFF2-40B4-BE49-F238E27FC236}">
              <a16:creationId xmlns:a16="http://schemas.microsoft.com/office/drawing/2014/main" id="{D63D9529-3E20-C69C-ADAC-C898735393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00" y="0"/>
          <a:ext cx="8162925" cy="1676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B5"/>
  <sheetViews>
    <sheetView zoomScale="145" zoomScaleNormal="145" workbookViewId="0">
      <selection activeCell="A4" sqref="A4:B4"/>
    </sheetView>
  </sheetViews>
  <sheetFormatPr defaultColWidth="8" defaultRowHeight="14.4" x14ac:dyDescent="0.3"/>
  <cols>
    <col min="1" max="1" width="29.5" style="34" customWidth="1"/>
    <col min="2" max="2" width="83.8984375" style="34" customWidth="1"/>
    <col min="3" max="16384" width="8" style="34"/>
  </cols>
  <sheetData>
    <row r="2" spans="1:2" ht="65.25" customHeight="1" x14ac:dyDescent="0.3">
      <c r="B2" s="35" t="s">
        <v>77</v>
      </c>
    </row>
    <row r="3" spans="1:2" ht="13.5" customHeight="1" x14ac:dyDescent="0.3">
      <c r="A3" s="36"/>
      <c r="B3" s="36"/>
    </row>
    <row r="4" spans="1:2" ht="63" customHeight="1" x14ac:dyDescent="0.3">
      <c r="A4" s="148" t="s">
        <v>83</v>
      </c>
      <c r="B4" s="149"/>
    </row>
    <row r="5" spans="1:2" x14ac:dyDescent="0.3">
      <c r="A5" s="37" t="s">
        <v>86</v>
      </c>
    </row>
  </sheetData>
  <mergeCells count="1">
    <mergeCell ref="A4:B4"/>
  </mergeCells>
  <pageMargins left="0.7" right="0.7" top="0.75" bottom="0.75" header="0.3" footer="0.3"/>
  <pageSetup scale="82"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J211"/>
  <sheetViews>
    <sheetView showGridLines="0" zoomScaleNormal="100" zoomScalePageLayoutView="125" workbookViewId="0">
      <selection activeCell="P21" sqref="P21"/>
    </sheetView>
  </sheetViews>
  <sheetFormatPr defaultColWidth="10.8984375" defaultRowHeight="15.6" x14ac:dyDescent="0.3"/>
  <cols>
    <col min="1" max="1" width="5.09765625" style="1" customWidth="1"/>
    <col min="2" max="2" width="37.19921875" style="10" bestFit="1" customWidth="1"/>
    <col min="3" max="3" width="9.8984375" style="9" bestFit="1" customWidth="1"/>
    <col min="4" max="4" width="8.09765625" style="29" bestFit="1" customWidth="1"/>
    <col min="5" max="5" width="11.59765625" style="29" bestFit="1" customWidth="1"/>
    <col min="6" max="6" width="15.59765625" style="29" bestFit="1" customWidth="1"/>
    <col min="7" max="7" width="7.5" style="29" bestFit="1" customWidth="1"/>
    <col min="8" max="8" width="5.8984375" style="9" customWidth="1"/>
    <col min="9" max="11" width="0.5" style="1" customWidth="1"/>
    <col min="12" max="16384" width="10.8984375" style="1"/>
  </cols>
  <sheetData>
    <row r="2" spans="1:10" x14ac:dyDescent="0.3">
      <c r="A2" s="150" t="s">
        <v>20</v>
      </c>
      <c r="B2" s="150"/>
      <c r="C2" s="150"/>
      <c r="D2" s="150"/>
      <c r="E2" s="150"/>
      <c r="F2" s="150"/>
      <c r="G2" s="150"/>
      <c r="H2" s="150"/>
      <c r="I2" s="150"/>
      <c r="J2" s="150"/>
    </row>
    <row r="3" spans="1:10" x14ac:dyDescent="0.3">
      <c r="A3" s="151" t="s">
        <v>78</v>
      </c>
      <c r="B3" s="151"/>
      <c r="C3" s="151"/>
      <c r="D3" s="151"/>
      <c r="E3" s="151"/>
      <c r="F3" s="151"/>
      <c r="G3" s="151"/>
      <c r="H3" s="151"/>
      <c r="I3" s="151"/>
      <c r="J3" s="151"/>
    </row>
    <row r="4" spans="1:10" x14ac:dyDescent="0.3">
      <c r="A4" s="150" t="s">
        <v>79</v>
      </c>
      <c r="B4" s="150"/>
      <c r="C4" s="150"/>
      <c r="D4" s="150"/>
      <c r="E4" s="150"/>
      <c r="F4" s="150"/>
      <c r="G4" s="150"/>
      <c r="H4" s="150"/>
      <c r="I4" s="150"/>
      <c r="J4" s="150"/>
    </row>
    <row r="8" spans="1:10" x14ac:dyDescent="0.3">
      <c r="C8" s="9" t="s">
        <v>156</v>
      </c>
      <c r="D8" s="52">
        <f>CORREL(D10:D211,$G$10:$G$211)</f>
        <v>0.94745844521248801</v>
      </c>
      <c r="E8" s="52">
        <f>CORREL(E10:E211,$G$10:$G$211)</f>
        <v>0.88552856155635429</v>
      </c>
      <c r="F8" s="52">
        <f>CORREL(F10:F211,$G$10:$G$211)</f>
        <v>0.95030913798190897</v>
      </c>
    </row>
    <row r="9" spans="1:10" x14ac:dyDescent="0.3">
      <c r="D9" s="29" t="s">
        <v>75</v>
      </c>
      <c r="E9" s="29" t="s">
        <v>21</v>
      </c>
      <c r="F9" s="29" t="s">
        <v>22</v>
      </c>
      <c r="G9" s="29" t="s">
        <v>23</v>
      </c>
      <c r="H9" s="9" t="s">
        <v>63</v>
      </c>
      <c r="I9" s="7"/>
      <c r="J9" s="8"/>
    </row>
    <row r="10" spans="1:10" x14ac:dyDescent="0.3">
      <c r="C10" s="30">
        <v>40182</v>
      </c>
      <c r="D10" s="31">
        <v>1</v>
      </c>
      <c r="E10" s="31">
        <v>1</v>
      </c>
      <c r="F10" s="31">
        <v>1</v>
      </c>
      <c r="G10" s="31">
        <v>1</v>
      </c>
      <c r="I10" s="6"/>
      <c r="J10" s="8"/>
    </row>
    <row r="11" spans="1:10" x14ac:dyDescent="0.3">
      <c r="C11" s="30">
        <v>40189</v>
      </c>
      <c r="D11" s="31">
        <v>0.99187147365401174</v>
      </c>
      <c r="E11" s="31">
        <v>1.0087804878048781</v>
      </c>
      <c r="F11" s="31">
        <v>0.96275895678297641</v>
      </c>
      <c r="G11" s="31">
        <v>0.98371562698163384</v>
      </c>
      <c r="I11" s="7"/>
      <c r="J11" s="8"/>
    </row>
    <row r="12" spans="1:10" x14ac:dyDescent="0.3">
      <c r="C12" s="30">
        <v>40197</v>
      </c>
      <c r="D12" s="31">
        <v>0.95323706608013781</v>
      </c>
      <c r="E12" s="31">
        <v>1.0035772357723578</v>
      </c>
      <c r="F12" s="31">
        <v>0.90557177245948517</v>
      </c>
      <c r="G12" s="31">
        <v>0.94584233577394183</v>
      </c>
    </row>
    <row r="13" spans="1:10" x14ac:dyDescent="0.3">
      <c r="C13" s="30">
        <v>40203</v>
      </c>
      <c r="D13" s="31">
        <v>0.93736253227503108</v>
      </c>
      <c r="E13" s="31">
        <v>1.0084552845528456</v>
      </c>
      <c r="F13" s="31">
        <v>0.88173990420826287</v>
      </c>
      <c r="G13" s="31">
        <v>0.93426389945346344</v>
      </c>
    </row>
    <row r="14" spans="1:10" x14ac:dyDescent="0.3">
      <c r="C14" s="30">
        <v>40210</v>
      </c>
      <c r="D14" s="31">
        <v>0.93095534091995791</v>
      </c>
      <c r="E14" s="31">
        <v>0.9704065040650407</v>
      </c>
      <c r="F14" s="31">
        <v>0.88292754001793161</v>
      </c>
      <c r="G14" s="31">
        <v>0.92942171755925918</v>
      </c>
    </row>
    <row r="15" spans="1:10" x14ac:dyDescent="0.3">
      <c r="C15" s="30">
        <v>40217</v>
      </c>
      <c r="D15" s="31">
        <v>0.94300468585636421</v>
      </c>
      <c r="E15" s="31">
        <v>0.98276422764227633</v>
      </c>
      <c r="F15" s="31">
        <v>0.8997572906854</v>
      </c>
      <c r="G15" s="31">
        <v>0.94451482760968408</v>
      </c>
    </row>
    <row r="16" spans="1:10" x14ac:dyDescent="0.3">
      <c r="C16" s="30">
        <v>40225</v>
      </c>
      <c r="D16" s="31">
        <v>0.97006789710241947</v>
      </c>
      <c r="E16" s="31">
        <v>1.023089430894309</v>
      </c>
      <c r="F16" s="31">
        <v>0.95040253968073685</v>
      </c>
      <c r="G16" s="31">
        <v>0.98028589452023895</v>
      </c>
    </row>
    <row r="17" spans="3:7" x14ac:dyDescent="0.3">
      <c r="C17" s="30">
        <v>40231</v>
      </c>
      <c r="D17" s="31">
        <v>0.96662522712058918</v>
      </c>
      <c r="E17" s="31">
        <v>1.018211382113821</v>
      </c>
      <c r="F17" s="31">
        <v>0.93074478891956369</v>
      </c>
      <c r="G17" s="31">
        <v>0.96806826264008994</v>
      </c>
    </row>
    <row r="18" spans="3:7" x14ac:dyDescent="0.3">
      <c r="C18" s="30">
        <v>40238</v>
      </c>
      <c r="D18" s="31">
        <v>0.99722673807019224</v>
      </c>
      <c r="E18" s="31">
        <v>1.0279674796747966</v>
      </c>
      <c r="F18" s="31">
        <v>0.95473052451193707</v>
      </c>
      <c r="G18" s="31">
        <v>0.99524685001065027</v>
      </c>
    </row>
    <row r="19" spans="3:7" x14ac:dyDescent="0.3">
      <c r="C19" s="30">
        <v>40245</v>
      </c>
      <c r="D19" s="31">
        <v>1.0077460074591182</v>
      </c>
      <c r="E19" s="31">
        <v>1.0234146341463415</v>
      </c>
      <c r="F19" s="31">
        <v>0.96306882111705916</v>
      </c>
      <c r="G19" s="31">
        <v>1.0066731252228462</v>
      </c>
    </row>
    <row r="20" spans="3:7" x14ac:dyDescent="0.3">
      <c r="C20" s="30">
        <v>40252</v>
      </c>
      <c r="D20" s="31">
        <v>1.0164483121354118</v>
      </c>
      <c r="E20" s="31">
        <v>1.0370731707317074</v>
      </c>
      <c r="F20" s="31">
        <v>1.0049294339882486</v>
      </c>
      <c r="G20" s="31">
        <v>1.0180629123755709</v>
      </c>
    </row>
    <row r="21" spans="3:7" x14ac:dyDescent="0.3">
      <c r="C21" s="30">
        <v>40259</v>
      </c>
      <c r="D21" s="31">
        <v>1.0217079468298749</v>
      </c>
      <c r="E21" s="31">
        <v>0.99674796747967476</v>
      </c>
      <c r="F21" s="31">
        <v>1.0277199025187391</v>
      </c>
      <c r="G21" s="31">
        <v>1.0234412251083205</v>
      </c>
    </row>
    <row r="22" spans="3:7" x14ac:dyDescent="0.3">
      <c r="C22" s="30">
        <v>40266</v>
      </c>
      <c r="D22" s="31">
        <v>1.0324184756622359</v>
      </c>
      <c r="E22" s="31">
        <v>1.0094308943089432</v>
      </c>
      <c r="F22" s="31">
        <v>1.0065683785044306</v>
      </c>
      <c r="G22" s="31">
        <v>1.0262841062285188</v>
      </c>
    </row>
    <row r="23" spans="3:7" x14ac:dyDescent="0.3">
      <c r="C23" s="30">
        <v>40273</v>
      </c>
      <c r="D23" s="31">
        <v>1.047814860858755</v>
      </c>
      <c r="E23" s="31">
        <v>1.0084552845528456</v>
      </c>
      <c r="F23" s="31">
        <v>1.0978807480188915</v>
      </c>
      <c r="G23" s="31">
        <v>1.0597797185069133</v>
      </c>
    </row>
    <row r="24" spans="3:7" x14ac:dyDescent="0.3">
      <c r="C24" s="30">
        <v>40280</v>
      </c>
      <c r="D24" s="31">
        <v>1.0460935258678399</v>
      </c>
      <c r="E24" s="31">
        <v>0.99967479674796744</v>
      </c>
      <c r="F24" s="31">
        <v>1.0731505216582038</v>
      </c>
      <c r="G24" s="31">
        <v>1.0526525554522059</v>
      </c>
    </row>
    <row r="25" spans="3:7" x14ac:dyDescent="0.3">
      <c r="C25" s="30">
        <v>40287</v>
      </c>
      <c r="D25" s="31">
        <v>1.0676102132542795</v>
      </c>
      <c r="E25" s="31">
        <v>1.0058536585365854</v>
      </c>
      <c r="F25" s="31">
        <v>1.1501672486531729</v>
      </c>
      <c r="G25" s="31">
        <v>1.0811208737589053</v>
      </c>
    </row>
    <row r="26" spans="3:7" x14ac:dyDescent="0.3">
      <c r="C26" s="30">
        <v>40294</v>
      </c>
      <c r="D26" s="31">
        <v>1.0413120397819644</v>
      </c>
      <c r="E26" s="31">
        <v>1.0133333333333334</v>
      </c>
      <c r="F26" s="31">
        <v>1.1632745454790687</v>
      </c>
      <c r="G26" s="31">
        <v>1.0735138188756761</v>
      </c>
    </row>
    <row r="27" spans="3:7" x14ac:dyDescent="0.3">
      <c r="C27" s="30">
        <v>40301</v>
      </c>
      <c r="D27" s="31">
        <v>0.97513627235344746</v>
      </c>
      <c r="E27" s="31">
        <v>0.99219512195121962</v>
      </c>
      <c r="F27" s="31">
        <v>1.0295166187376701</v>
      </c>
      <c r="G27" s="31">
        <v>0.9977115230231075</v>
      </c>
    </row>
    <row r="28" spans="3:7" x14ac:dyDescent="0.3">
      <c r="C28" s="30">
        <v>40308</v>
      </c>
      <c r="D28" s="31">
        <v>0.99818303528736729</v>
      </c>
      <c r="E28" s="31">
        <v>1.0357723577235773</v>
      </c>
      <c r="F28" s="31">
        <v>1.1111536252707319</v>
      </c>
      <c r="G28" s="31">
        <v>1.0370893481196573</v>
      </c>
    </row>
    <row r="29" spans="3:7" x14ac:dyDescent="0.3">
      <c r="C29" s="30">
        <v>40315</v>
      </c>
      <c r="D29" s="31">
        <v>0.95629721717509808</v>
      </c>
      <c r="E29" s="31">
        <v>1.0214634146341464</v>
      </c>
      <c r="F29" s="31">
        <v>1.0219318639209303</v>
      </c>
      <c r="G29" s="31">
        <v>0.99150407669680651</v>
      </c>
    </row>
    <row r="30" spans="3:7" x14ac:dyDescent="0.3">
      <c r="C30" s="30">
        <v>40322</v>
      </c>
      <c r="D30" s="31">
        <v>0.95859233049631831</v>
      </c>
      <c r="E30" s="31">
        <v>1.014308943089431</v>
      </c>
      <c r="F30" s="31">
        <v>1.0311537885440352</v>
      </c>
      <c r="G30" s="31">
        <v>1.0000873495317224</v>
      </c>
    </row>
    <row r="31" spans="3:7" x14ac:dyDescent="0.3">
      <c r="C31" s="30">
        <v>40330</v>
      </c>
      <c r="D31" s="31">
        <v>0.93621497561442113</v>
      </c>
      <c r="E31" s="31">
        <v>1.0439024390243903</v>
      </c>
      <c r="F31" s="31">
        <v>1.0348659490686678</v>
      </c>
      <c r="G31" s="31">
        <v>0.99968540960537877</v>
      </c>
    </row>
    <row r="32" spans="3:7" x14ac:dyDescent="0.3">
      <c r="C32" s="30">
        <v>40336</v>
      </c>
      <c r="D32" s="31">
        <v>0.96126996270440856</v>
      </c>
      <c r="E32" s="31">
        <v>1.072520325203252</v>
      </c>
      <c r="F32" s="31">
        <v>1.0585421752689217</v>
      </c>
      <c r="G32" s="31">
        <v>1.0248205740857375</v>
      </c>
    </row>
    <row r="33" spans="2:7" x14ac:dyDescent="0.3">
      <c r="C33" s="30">
        <v>40343</v>
      </c>
      <c r="D33" s="31">
        <v>0.98393420675145837</v>
      </c>
      <c r="E33" s="31">
        <v>1.0975609756097562</v>
      </c>
      <c r="F33" s="31">
        <v>1.0686745260282491</v>
      </c>
      <c r="G33" s="31">
        <v>1.0462330758163849</v>
      </c>
    </row>
    <row r="34" spans="2:7" x14ac:dyDescent="0.3">
      <c r="C34" s="30">
        <v>40350</v>
      </c>
      <c r="D34" s="31">
        <v>0.94989002582002491</v>
      </c>
      <c r="E34" s="31">
        <v>1.0634146341463415</v>
      </c>
      <c r="F34" s="31">
        <v>0.99911122532354724</v>
      </c>
      <c r="G34" s="31">
        <v>0.9980346748583675</v>
      </c>
    </row>
    <row r="35" spans="2:7" x14ac:dyDescent="0.3">
      <c r="C35" s="30">
        <v>40357</v>
      </c>
      <c r="D35" s="31">
        <v>0.89997131108348483</v>
      </c>
      <c r="E35" s="31">
        <v>1.0087804878048781</v>
      </c>
      <c r="F35" s="31">
        <v>0.92969877495330744</v>
      </c>
      <c r="G35" s="31">
        <v>0.9369582038848222</v>
      </c>
    </row>
    <row r="36" spans="2:7" x14ac:dyDescent="0.3">
      <c r="C36" s="30">
        <v>40365</v>
      </c>
      <c r="D36" s="31">
        <v>0.95075069331548256</v>
      </c>
      <c r="E36" s="31">
        <v>1.0373983739837398</v>
      </c>
      <c r="F36" s="31">
        <v>0.98689447788392126</v>
      </c>
      <c r="G36" s="31">
        <v>0.98194905823135104</v>
      </c>
    </row>
    <row r="37" spans="2:7" x14ac:dyDescent="0.3">
      <c r="C37" s="30">
        <v>40371</v>
      </c>
      <c r="D37" s="31">
        <v>0.93927512670938129</v>
      </c>
      <c r="E37" s="31">
        <v>1.0201626016260164</v>
      </c>
      <c r="F37" s="31">
        <v>0.9268620787814984</v>
      </c>
      <c r="G37" s="31">
        <v>0.95649019550008352</v>
      </c>
    </row>
    <row r="38" spans="2:7" x14ac:dyDescent="0.3">
      <c r="C38" s="30">
        <v>40378</v>
      </c>
      <c r="D38" s="31">
        <v>0.9722673807019222</v>
      </c>
      <c r="E38" s="31">
        <v>1.0195121951219512</v>
      </c>
      <c r="F38" s="31">
        <v>1.0232352108106804</v>
      </c>
      <c r="G38" s="31">
        <v>1.0006684403744373</v>
      </c>
    </row>
    <row r="39" spans="2:7" x14ac:dyDescent="0.3">
      <c r="C39" s="30">
        <v>40385</v>
      </c>
      <c r="D39" s="31">
        <v>0.97102419431959464</v>
      </c>
      <c r="E39" s="31">
        <v>0.98146341463414632</v>
      </c>
      <c r="F39" s="31">
        <v>1.0665649284685461</v>
      </c>
      <c r="G39" s="31">
        <v>1.0036567798712344</v>
      </c>
    </row>
    <row r="40" spans="2:7" x14ac:dyDescent="0.3">
      <c r="B40" s="9" t="s">
        <v>84</v>
      </c>
      <c r="C40" s="30">
        <v>40441</v>
      </c>
      <c r="D40" s="31">
        <v>1.0165439418571292</v>
      </c>
      <c r="E40" s="31">
        <v>1.0689430894308942</v>
      </c>
      <c r="F40" s="31">
        <v>1.0850366406588858</v>
      </c>
      <c r="G40" s="31">
        <v>1.0428156517642686</v>
      </c>
    </row>
    <row r="41" spans="2:7" x14ac:dyDescent="0.3">
      <c r="C41" s="30">
        <v>40448</v>
      </c>
      <c r="D41" s="31">
        <v>1.0146313474227791</v>
      </c>
      <c r="E41" s="31">
        <v>1.0604878048780488</v>
      </c>
      <c r="F41" s="31">
        <v>1.0661175241236305</v>
      </c>
      <c r="G41" s="31">
        <v>1.0368024913023277</v>
      </c>
    </row>
    <row r="42" spans="2:7" x14ac:dyDescent="0.3">
      <c r="C42" s="30">
        <v>40455</v>
      </c>
      <c r="D42" s="31">
        <v>1.0317490676102132</v>
      </c>
      <c r="E42" s="31">
        <v>1.0692682926829269</v>
      </c>
      <c r="F42" s="31">
        <v>1.0820524661012678</v>
      </c>
      <c r="G42" s="31">
        <v>1.0473708201930707</v>
      </c>
    </row>
    <row r="43" spans="2:7" x14ac:dyDescent="0.3">
      <c r="C43" s="30">
        <v>40462</v>
      </c>
      <c r="D43" s="31">
        <v>1.0419814478339868</v>
      </c>
      <c r="E43" s="31">
        <v>1.0780487804878047</v>
      </c>
      <c r="F43" s="31">
        <v>1.0711733174508637</v>
      </c>
      <c r="G43" s="31">
        <v>1.0513507565678557</v>
      </c>
    </row>
    <row r="44" spans="2:7" x14ac:dyDescent="0.3">
      <c r="C44" s="30">
        <v>40469</v>
      </c>
      <c r="D44" s="31">
        <v>1.047814860858755</v>
      </c>
      <c r="E44" s="31">
        <v>1.0786991869918701</v>
      </c>
      <c r="F44" s="31">
        <v>1.0430212730916368</v>
      </c>
      <c r="G44" s="31">
        <v>1.0503567183428952</v>
      </c>
    </row>
    <row r="45" spans="2:7" x14ac:dyDescent="0.3">
      <c r="C45" s="30">
        <v>40476</v>
      </c>
      <c r="D45" s="31">
        <v>1.0490580472410826</v>
      </c>
      <c r="E45" s="31">
        <v>1.0861788617886179</v>
      </c>
      <c r="F45" s="31">
        <v>0.98777739601797709</v>
      </c>
      <c r="G45" s="31">
        <v>1.0287123878302726</v>
      </c>
    </row>
    <row r="46" spans="2:7" x14ac:dyDescent="0.3">
      <c r="C46" s="30">
        <v>40483</v>
      </c>
      <c r="D46" s="31">
        <v>1.086449268432629</v>
      </c>
      <c r="E46" s="31">
        <v>1.0562601626016259</v>
      </c>
      <c r="F46" s="31">
        <v>1.0780265368809547</v>
      </c>
      <c r="G46" s="31">
        <v>1.0704788554505664</v>
      </c>
    </row>
    <row r="47" spans="2:7" x14ac:dyDescent="0.3">
      <c r="C47" s="30">
        <v>40490</v>
      </c>
      <c r="D47" s="31">
        <v>1.0641675432724491</v>
      </c>
      <c r="E47" s="31">
        <v>1.0510569105691057</v>
      </c>
      <c r="F47" s="31">
        <v>1.0413832159303633</v>
      </c>
      <c r="G47" s="31">
        <v>1.0513705960495277</v>
      </c>
    </row>
    <row r="48" spans="2:7" x14ac:dyDescent="0.3">
      <c r="C48" s="30">
        <v>40497</v>
      </c>
      <c r="D48" s="31">
        <v>1.0649325810461892</v>
      </c>
      <c r="E48" s="31">
        <v>1.0152845528455283</v>
      </c>
      <c r="F48" s="31">
        <v>1.0579046995025845</v>
      </c>
      <c r="G48" s="31">
        <v>1.0575081126137647</v>
      </c>
    </row>
    <row r="49" spans="3:7" x14ac:dyDescent="0.3">
      <c r="C49" s="30">
        <v>40504</v>
      </c>
      <c r="D49" s="31">
        <v>1.051735679449173</v>
      </c>
      <c r="E49" s="31">
        <v>1.0152845528455283</v>
      </c>
      <c r="F49" s="31">
        <v>1.0476346312614424</v>
      </c>
      <c r="G49" s="31">
        <v>1.0418483328948809</v>
      </c>
    </row>
    <row r="50" spans="3:7" x14ac:dyDescent="0.3">
      <c r="C50" s="30">
        <v>40511</v>
      </c>
      <c r="D50" s="31">
        <v>1.0879793439801091</v>
      </c>
      <c r="E50" s="31">
        <v>1.029918699186992</v>
      </c>
      <c r="F50" s="31">
        <v>1.153975953391861</v>
      </c>
      <c r="G50" s="31">
        <v>1.0933789892360535</v>
      </c>
    </row>
    <row r="51" spans="3:7" x14ac:dyDescent="0.3">
      <c r="C51" s="30">
        <v>40518</v>
      </c>
      <c r="D51" s="31">
        <v>1.1020369130725829</v>
      </c>
      <c r="E51" s="31">
        <v>1.032520325203252</v>
      </c>
      <c r="F51" s="31">
        <v>1.1466884624695015</v>
      </c>
      <c r="G51" s="31">
        <v>1.0930255534699418</v>
      </c>
    </row>
    <row r="52" spans="3:7" x14ac:dyDescent="0.3">
      <c r="C52" s="30">
        <v>40525</v>
      </c>
      <c r="D52" s="31">
        <v>1.1062446208281536</v>
      </c>
      <c r="E52" s="31">
        <v>1.0520325203252032</v>
      </c>
      <c r="F52" s="31">
        <v>1.1644080526393128</v>
      </c>
      <c r="G52" s="31">
        <v>1.1059904153397304</v>
      </c>
    </row>
    <row r="53" spans="3:7" x14ac:dyDescent="0.3">
      <c r="C53" s="30">
        <v>40532</v>
      </c>
      <c r="D53" s="31">
        <v>1.1178158171559722</v>
      </c>
      <c r="E53" s="31">
        <v>1.0334959349593495</v>
      </c>
      <c r="F53" s="31">
        <v>1.1934478068491021</v>
      </c>
      <c r="G53" s="31">
        <v>1.1157729007416568</v>
      </c>
    </row>
    <row r="54" spans="3:7" x14ac:dyDescent="0.3">
      <c r="C54" s="30">
        <v>40539</v>
      </c>
      <c r="D54" s="31">
        <v>1.1191546332600173</v>
      </c>
      <c r="E54" s="31">
        <v>1.0292682926829269</v>
      </c>
      <c r="F54" s="31">
        <v>1.1725958538519368</v>
      </c>
      <c r="G54" s="31">
        <v>1.1061603493512999</v>
      </c>
    </row>
    <row r="55" spans="3:7" x14ac:dyDescent="0.3">
      <c r="C55" s="30">
        <v>40546</v>
      </c>
      <c r="D55" s="31">
        <v>1.131490867361576</v>
      </c>
      <c r="E55" s="31">
        <v>1.0380487804878049</v>
      </c>
      <c r="F55" s="31">
        <v>1.1645574832059209</v>
      </c>
      <c r="G55" s="31">
        <v>1.1052506651445129</v>
      </c>
    </row>
    <row r="56" spans="3:7" x14ac:dyDescent="0.3">
      <c r="C56" s="30">
        <v>40553</v>
      </c>
      <c r="D56" s="31">
        <v>1.1507124414267955</v>
      </c>
      <c r="E56" s="31">
        <v>1.0432520325203252</v>
      </c>
      <c r="F56" s="31">
        <v>1.241408984716909</v>
      </c>
      <c r="G56" s="31">
        <v>1.1325179567135093</v>
      </c>
    </row>
    <row r="57" spans="3:7" x14ac:dyDescent="0.3">
      <c r="C57" s="30">
        <v>40561</v>
      </c>
      <c r="D57" s="31">
        <v>1.1424882853590896</v>
      </c>
      <c r="E57" s="31">
        <v>1.0630894308943089</v>
      </c>
      <c r="F57" s="31">
        <v>1.2122160730498956</v>
      </c>
      <c r="G57" s="31">
        <v>1.1255473932023694</v>
      </c>
    </row>
    <row r="58" spans="3:7" x14ac:dyDescent="0.3">
      <c r="C58" s="30">
        <v>40567</v>
      </c>
      <c r="D58" s="31">
        <v>1.1366548723343215</v>
      </c>
      <c r="E58" s="31">
        <v>1.018211382113821</v>
      </c>
      <c r="F58" s="31">
        <v>1.2248701089884793</v>
      </c>
      <c r="G58" s="31">
        <v>1.1192922729250681</v>
      </c>
    </row>
    <row r="59" spans="3:7" x14ac:dyDescent="0.3">
      <c r="C59" s="30">
        <v>40574</v>
      </c>
      <c r="D59" s="31">
        <v>1.1671607535622073</v>
      </c>
      <c r="E59" s="31">
        <v>1.0360975609756098</v>
      </c>
      <c r="F59" s="31">
        <v>1.220256573347692</v>
      </c>
      <c r="G59" s="31">
        <v>1.1327189681679293</v>
      </c>
    </row>
    <row r="60" spans="3:7" x14ac:dyDescent="0.3">
      <c r="C60" s="30">
        <v>40581</v>
      </c>
      <c r="D60" s="31">
        <v>1.1846609926365115</v>
      </c>
      <c r="E60" s="31">
        <v>1.0465040650406503</v>
      </c>
      <c r="F60" s="31">
        <v>1.2495976732844414</v>
      </c>
      <c r="G60" s="31">
        <v>1.1537082525889619</v>
      </c>
    </row>
    <row r="61" spans="3:7" x14ac:dyDescent="0.3">
      <c r="C61" s="30">
        <v>40588</v>
      </c>
      <c r="D61" s="31">
        <v>1.1972841159032228</v>
      </c>
      <c r="E61" s="31">
        <v>1.0520325203252032</v>
      </c>
      <c r="F61" s="31">
        <v>1.2935142874788541</v>
      </c>
      <c r="G61" s="31">
        <v>1.1798263119239287</v>
      </c>
    </row>
    <row r="62" spans="3:7" x14ac:dyDescent="0.3">
      <c r="C62" s="30">
        <v>40596</v>
      </c>
      <c r="D62" s="31">
        <v>1.1776800229511333</v>
      </c>
      <c r="E62" s="31">
        <v>1.0822764227642276</v>
      </c>
      <c r="F62" s="31">
        <v>1.2885923072718382</v>
      </c>
      <c r="G62" s="31">
        <v>1.1736929436386645</v>
      </c>
    </row>
    <row r="63" spans="3:7" x14ac:dyDescent="0.3">
      <c r="C63" s="30">
        <v>40602</v>
      </c>
      <c r="D63" s="31">
        <v>1.178923209333461</v>
      </c>
      <c r="E63" s="31">
        <v>1.0712195121951218</v>
      </c>
      <c r="F63" s="31">
        <v>1.3474136443950049</v>
      </c>
      <c r="G63" s="31">
        <v>1.1879426873969643</v>
      </c>
    </row>
    <row r="64" spans="3:7" x14ac:dyDescent="0.3">
      <c r="C64" s="30">
        <v>40609</v>
      </c>
      <c r="D64" s="31">
        <v>1.1644831213541169</v>
      </c>
      <c r="E64" s="31">
        <v>1.0871544715447155</v>
      </c>
      <c r="F64" s="31">
        <v>1.2976752721162563</v>
      </c>
      <c r="G64" s="31">
        <v>1.1683459342184928</v>
      </c>
    </row>
    <row r="65" spans="3:7" x14ac:dyDescent="0.3">
      <c r="C65" s="30">
        <v>40616</v>
      </c>
      <c r="D65" s="31">
        <v>1.1420101367505022</v>
      </c>
      <c r="E65" s="31">
        <v>1.0679674796747969</v>
      </c>
      <c r="F65" s="31">
        <v>1.2993120869806578</v>
      </c>
      <c r="G65" s="31">
        <v>1.1568255547829918</v>
      </c>
    </row>
    <row r="66" spans="3:7" x14ac:dyDescent="0.3">
      <c r="C66" s="30">
        <v>40623</v>
      </c>
      <c r="D66" s="31">
        <v>1.1736635746389978</v>
      </c>
      <c r="E66" s="31">
        <v>1.063739837398374</v>
      </c>
      <c r="F66" s="31">
        <v>1.3462283157080985</v>
      </c>
      <c r="G66" s="31">
        <v>1.1874782215735213</v>
      </c>
    </row>
    <row r="67" spans="3:7" x14ac:dyDescent="0.3">
      <c r="C67" s="30">
        <v>40630</v>
      </c>
      <c r="D67" s="31">
        <v>1.1901118867744096</v>
      </c>
      <c r="E67" s="31">
        <v>1.0604878048780488</v>
      </c>
      <c r="F67" s="31">
        <v>1.4062623120493569</v>
      </c>
      <c r="G67" s="31">
        <v>1.202408639670423</v>
      </c>
    </row>
    <row r="68" spans="3:7" x14ac:dyDescent="0.3">
      <c r="C68" s="30">
        <v>40637</v>
      </c>
      <c r="D68" s="31">
        <v>1.1875298842880369</v>
      </c>
      <c r="E68" s="31">
        <v>1.0634146341463415</v>
      </c>
      <c r="F68" s="31">
        <v>1.4192230178443523</v>
      </c>
      <c r="G68" s="31">
        <v>1.2078628607255373</v>
      </c>
    </row>
    <row r="69" spans="3:7" x14ac:dyDescent="0.3">
      <c r="C69" s="30">
        <v>40644</v>
      </c>
      <c r="D69" s="31">
        <v>1.180262025437506</v>
      </c>
      <c r="E69" s="31">
        <v>1.0969105691056908</v>
      </c>
      <c r="F69" s="31">
        <v>1.3852703344476145</v>
      </c>
      <c r="G69" s="31">
        <v>1.2005233850482269</v>
      </c>
    </row>
    <row r="70" spans="3:7" x14ac:dyDescent="0.3">
      <c r="C70" s="30">
        <v>40651</v>
      </c>
      <c r="D70" s="31">
        <v>1.1957540403557427</v>
      </c>
      <c r="E70" s="31">
        <v>1.113170731707317</v>
      </c>
      <c r="F70" s="31">
        <v>1.4098374649761016</v>
      </c>
      <c r="G70" s="31">
        <v>1.2152914613237602</v>
      </c>
    </row>
    <row r="71" spans="3:7" x14ac:dyDescent="0.3">
      <c r="C71" s="30">
        <v>40658</v>
      </c>
      <c r="D71" s="31">
        <v>1.2194702113416851</v>
      </c>
      <c r="E71" s="31">
        <v>1.1330081300813009</v>
      </c>
      <c r="F71" s="31">
        <v>1.4309998147202951</v>
      </c>
      <c r="G71" s="31">
        <v>1.2277410420664721</v>
      </c>
    </row>
    <row r="72" spans="3:7" x14ac:dyDescent="0.3">
      <c r="C72" s="30">
        <v>40665</v>
      </c>
      <c r="D72" s="31">
        <v>1.1995792292244429</v>
      </c>
      <c r="E72" s="31">
        <v>1.1356097560975611</v>
      </c>
      <c r="F72" s="31">
        <v>1.3496914844453785</v>
      </c>
      <c r="G72" s="31">
        <v>1.1953586196824038</v>
      </c>
    </row>
    <row r="73" spans="3:7" x14ac:dyDescent="0.3">
      <c r="C73" s="30">
        <v>40672</v>
      </c>
      <c r="D73" s="31">
        <v>1.1981447833986805</v>
      </c>
      <c r="E73" s="31">
        <v>1.1665040650406504</v>
      </c>
      <c r="F73" s="31">
        <v>1.3042596230090417</v>
      </c>
      <c r="G73" s="31">
        <v>1.1857581025810626</v>
      </c>
    </row>
    <row r="74" spans="3:7" x14ac:dyDescent="0.3">
      <c r="C74" s="30">
        <v>40679</v>
      </c>
      <c r="D74" s="31">
        <v>1.1942239648082624</v>
      </c>
      <c r="E74" s="31">
        <v>1.1665040650406504</v>
      </c>
      <c r="F74" s="31">
        <v>1.2915850004365788</v>
      </c>
      <c r="G74" s="31">
        <v>1.1855866712930037</v>
      </c>
    </row>
    <row r="75" spans="3:7" x14ac:dyDescent="0.3">
      <c r="C75" s="30">
        <v>40686</v>
      </c>
      <c r="D75" s="31">
        <v>1.193363297312805</v>
      </c>
      <c r="E75" s="31">
        <v>1.1538211382113821</v>
      </c>
      <c r="F75" s="31">
        <v>1.3441481783313609</v>
      </c>
      <c r="G75" s="31">
        <v>1.2040140636001222</v>
      </c>
    </row>
    <row r="76" spans="3:7" x14ac:dyDescent="0.3">
      <c r="C76" s="30">
        <v>40694</v>
      </c>
      <c r="D76" s="31">
        <v>1.1657263077364446</v>
      </c>
      <c r="E76" s="31">
        <v>1.1141463414634145</v>
      </c>
      <c r="F76" s="31">
        <v>1.2973686022598445</v>
      </c>
      <c r="G76" s="31">
        <v>1.1737657619177566</v>
      </c>
    </row>
    <row r="77" spans="3:7" x14ac:dyDescent="0.3">
      <c r="C77" s="30">
        <v>40700</v>
      </c>
      <c r="D77" s="31">
        <v>1.1405756909247395</v>
      </c>
      <c r="E77" s="31">
        <v>1.1030894308943091</v>
      </c>
      <c r="F77" s="31">
        <v>1.278603530536722</v>
      </c>
      <c r="G77" s="31">
        <v>1.1512135820137137</v>
      </c>
    </row>
    <row r="78" spans="3:7" x14ac:dyDescent="0.3">
      <c r="C78" s="30">
        <v>40707</v>
      </c>
      <c r="D78" s="31">
        <v>1.1412450989767622</v>
      </c>
      <c r="E78" s="31">
        <v>1.1144715447154472</v>
      </c>
      <c r="F78" s="31">
        <v>1.2643121473207914</v>
      </c>
      <c r="G78" s="31">
        <v>1.1499549264363702</v>
      </c>
    </row>
    <row r="79" spans="3:7" x14ac:dyDescent="0.3">
      <c r="C79" s="30">
        <v>40714</v>
      </c>
      <c r="D79" s="31">
        <v>1.1391412450989769</v>
      </c>
      <c r="E79" s="31">
        <v>1.0822764227642276</v>
      </c>
      <c r="F79" s="31">
        <v>1.2771170335938371</v>
      </c>
      <c r="G79" s="31">
        <v>1.1431033712053962</v>
      </c>
    </row>
    <row r="80" spans="3:7" x14ac:dyDescent="0.3">
      <c r="C80" s="30">
        <v>40721</v>
      </c>
      <c r="D80" s="31">
        <v>1.2029262694845559</v>
      </c>
      <c r="E80" s="31">
        <v>1.0969105691056908</v>
      </c>
      <c r="F80" s="31">
        <v>1.3749640621262018</v>
      </c>
      <c r="G80" s="31">
        <v>1.2074754445731335</v>
      </c>
    </row>
    <row r="81" spans="3:7" x14ac:dyDescent="0.3">
      <c r="C81" s="30">
        <v>40729</v>
      </c>
      <c r="D81" s="31">
        <v>1.2073252366835614</v>
      </c>
      <c r="E81" s="31">
        <v>1.0900813008130081</v>
      </c>
      <c r="F81" s="31">
        <v>1.3797218816751273</v>
      </c>
      <c r="G81" s="31">
        <v>1.2133283779142361</v>
      </c>
    </row>
    <row r="82" spans="3:7" x14ac:dyDescent="0.3">
      <c r="C82" s="30">
        <v>40735</v>
      </c>
      <c r="D82" s="31">
        <v>1.1829396576455964</v>
      </c>
      <c r="E82" s="31">
        <v>1.1177235772357723</v>
      </c>
      <c r="F82" s="31">
        <v>1.339651596067527</v>
      </c>
      <c r="G82" s="31">
        <v>1.193109225001753</v>
      </c>
    </row>
    <row r="83" spans="3:7" x14ac:dyDescent="0.3">
      <c r="C83" s="30">
        <v>40742</v>
      </c>
      <c r="D83" s="31">
        <v>1.2088553122310415</v>
      </c>
      <c r="E83" s="31">
        <v>1.1196747967479674</v>
      </c>
      <c r="F83" s="31">
        <v>1.339641480221569</v>
      </c>
      <c r="G83" s="31">
        <v>1.2140513088957507</v>
      </c>
    </row>
    <row r="84" spans="3:7" x14ac:dyDescent="0.3">
      <c r="C84" s="30">
        <v>40749</v>
      </c>
      <c r="D84" s="31">
        <v>1.1617098594243092</v>
      </c>
      <c r="E84" s="31">
        <v>1.1060162601626016</v>
      </c>
      <c r="F84" s="31">
        <v>1.2691922443761221</v>
      </c>
      <c r="G84" s="31">
        <v>1.170136499119572</v>
      </c>
    </row>
    <row r="85" spans="3:7" x14ac:dyDescent="0.3">
      <c r="C85" s="30">
        <v>40756</v>
      </c>
      <c r="D85" s="31">
        <v>1.0786076312517932</v>
      </c>
      <c r="E85" s="31">
        <v>1.08</v>
      </c>
      <c r="F85" s="31">
        <v>1.0768037618169053</v>
      </c>
      <c r="G85" s="31">
        <v>1.0555388957041538</v>
      </c>
    </row>
    <row r="86" spans="3:7" x14ac:dyDescent="0.3">
      <c r="C86" s="30">
        <v>40763</v>
      </c>
      <c r="D86" s="31">
        <v>1.0610117624557713</v>
      </c>
      <c r="E86" s="31">
        <v>1.0708943089430893</v>
      </c>
      <c r="F86" s="31">
        <v>0.98386167627731191</v>
      </c>
      <c r="G86" s="31">
        <v>1.0235982532343728</v>
      </c>
    </row>
    <row r="87" spans="3:7" x14ac:dyDescent="0.3">
      <c r="C87" s="30">
        <v>40770</v>
      </c>
      <c r="D87" s="31">
        <v>1.0118580854929713</v>
      </c>
      <c r="E87" s="31">
        <v>1.0601626016260164</v>
      </c>
      <c r="F87" s="31">
        <v>0.91982357964649197</v>
      </c>
      <c r="G87" s="31">
        <v>0.97750796073250779</v>
      </c>
    </row>
    <row r="88" spans="3:7" x14ac:dyDescent="0.3">
      <c r="C88" s="30">
        <v>40777</v>
      </c>
      <c r="D88" s="31">
        <v>1.0596729463517263</v>
      </c>
      <c r="E88" s="31">
        <v>1.0861788617886179</v>
      </c>
      <c r="F88" s="31">
        <v>0.98968503160048293</v>
      </c>
      <c r="G88" s="31">
        <v>1.0212649128909148</v>
      </c>
    </row>
    <row r="89" spans="3:7" x14ac:dyDescent="0.3">
      <c r="C89" s="30">
        <v>40784</v>
      </c>
      <c r="D89" s="31">
        <v>1.0586210194128336</v>
      </c>
      <c r="E89" s="31">
        <v>1.1076422764227642</v>
      </c>
      <c r="F89" s="31">
        <v>1.0212430990408758</v>
      </c>
      <c r="G89" s="31">
        <v>1.0404523367013629</v>
      </c>
    </row>
    <row r="90" spans="3:7" x14ac:dyDescent="0.3">
      <c r="C90" s="30">
        <v>40792</v>
      </c>
      <c r="D90" s="31">
        <v>1.0413120397819644</v>
      </c>
      <c r="E90" s="31">
        <v>1.1108943089430894</v>
      </c>
      <c r="F90" s="31">
        <v>1.0261494618015008</v>
      </c>
      <c r="G90" s="31">
        <v>1.0349456177189291</v>
      </c>
    </row>
    <row r="91" spans="3:7" x14ac:dyDescent="0.3">
      <c r="C91" s="30">
        <v>40798</v>
      </c>
      <c r="D91" s="31">
        <v>1.0972554269867074</v>
      </c>
      <c r="E91" s="31">
        <v>1.1164227642276423</v>
      </c>
      <c r="F91" s="31">
        <v>1.1071594633561466</v>
      </c>
      <c r="G91" s="31">
        <v>1.0889467124203265</v>
      </c>
    </row>
    <row r="92" spans="3:7" x14ac:dyDescent="0.3">
      <c r="C92" s="30">
        <v>40805</v>
      </c>
      <c r="D92" s="31">
        <v>1.0251506168117053</v>
      </c>
      <c r="E92" s="31">
        <v>1.1508943089430894</v>
      </c>
      <c r="F92" s="31">
        <v>1.0131756231538582</v>
      </c>
      <c r="G92" s="31">
        <v>1.025877391505583</v>
      </c>
    </row>
    <row r="93" spans="3:7" x14ac:dyDescent="0.3">
      <c r="C93" s="30">
        <v>40812</v>
      </c>
      <c r="D93" s="31">
        <v>1.0216123171081573</v>
      </c>
      <c r="E93" s="31">
        <v>1.1395121951219511</v>
      </c>
      <c r="F93" s="31">
        <v>0.97982509879809554</v>
      </c>
      <c r="G93" s="31">
        <v>1.008816458056232</v>
      </c>
    </row>
    <row r="94" spans="3:7" x14ac:dyDescent="0.3">
      <c r="C94" s="30">
        <v>40819</v>
      </c>
      <c r="D94" s="31">
        <v>1.0447547097637946</v>
      </c>
      <c r="E94" s="31">
        <v>1.1567479674796748</v>
      </c>
      <c r="F94" s="31">
        <v>1.0594896928403237</v>
      </c>
      <c r="G94" s="31">
        <v>1.0451340784676451</v>
      </c>
    </row>
    <row r="95" spans="3:7" x14ac:dyDescent="0.3">
      <c r="C95" s="30">
        <v>40826</v>
      </c>
      <c r="D95" s="31">
        <v>1.106722769436741</v>
      </c>
      <c r="E95" s="31">
        <v>1.1837398373983739</v>
      </c>
      <c r="F95" s="31">
        <v>1.1422976529107725</v>
      </c>
      <c r="G95" s="31">
        <v>1.1086042487015537</v>
      </c>
    </row>
    <row r="96" spans="3:7" x14ac:dyDescent="0.3">
      <c r="C96" s="30">
        <v>40833</v>
      </c>
      <c r="D96" s="31">
        <v>1.1193458927034523</v>
      </c>
      <c r="E96" s="31">
        <v>1.1876422764227643</v>
      </c>
      <c r="F96" s="31">
        <v>1.1527127149439795</v>
      </c>
      <c r="G96" s="31">
        <v>1.1177550997832317</v>
      </c>
    </row>
    <row r="97" spans="3:7" x14ac:dyDescent="0.3">
      <c r="C97" s="30">
        <v>40840</v>
      </c>
      <c r="D97" s="31">
        <v>1.1611360810940041</v>
      </c>
      <c r="E97" s="31">
        <v>1.1681300813008131</v>
      </c>
      <c r="F97" s="31">
        <v>1.1607638635006789</v>
      </c>
      <c r="G97" s="31">
        <v>1.1317319209211794</v>
      </c>
    </row>
    <row r="98" spans="3:7" x14ac:dyDescent="0.3">
      <c r="C98" s="30">
        <v>40847</v>
      </c>
      <c r="D98" s="31">
        <v>1.1330209429090563</v>
      </c>
      <c r="E98" s="31">
        <v>1.1541463414634148</v>
      </c>
      <c r="F98" s="31">
        <v>1.1753462991266299</v>
      </c>
      <c r="G98" s="31">
        <v>1.1160456100169407</v>
      </c>
    </row>
    <row r="99" spans="3:7" x14ac:dyDescent="0.3">
      <c r="C99" s="30">
        <v>40854</v>
      </c>
      <c r="D99" s="31">
        <v>1.1436358420196999</v>
      </c>
      <c r="E99" s="31">
        <v>1.1808130081300814</v>
      </c>
      <c r="F99" s="31">
        <v>1.1734155923165004</v>
      </c>
      <c r="G99" s="31">
        <v>1.1265219892488032</v>
      </c>
    </row>
    <row r="100" spans="3:7" x14ac:dyDescent="0.3">
      <c r="C100" s="30">
        <v>40861</v>
      </c>
      <c r="D100" s="31">
        <v>1.1013675050205605</v>
      </c>
      <c r="E100" s="31">
        <v>1.150569105691057</v>
      </c>
      <c r="F100" s="31">
        <v>1.1119103615367851</v>
      </c>
      <c r="G100" s="31">
        <v>1.0840919102629332</v>
      </c>
    </row>
    <row r="101" spans="3:7" x14ac:dyDescent="0.3">
      <c r="C101" s="30">
        <v>40868</v>
      </c>
      <c r="D101" s="31">
        <v>1.0504924930668451</v>
      </c>
      <c r="E101" s="31">
        <v>1.141138211382114</v>
      </c>
      <c r="F101" s="31">
        <v>1.0560526123373568</v>
      </c>
      <c r="G101" s="31">
        <v>1.0393353751810621</v>
      </c>
    </row>
    <row r="102" spans="3:7" x14ac:dyDescent="0.3">
      <c r="C102" s="30">
        <v>40875</v>
      </c>
      <c r="D102" s="31">
        <v>1.1273787893277232</v>
      </c>
      <c r="E102" s="31">
        <v>1.1928455284552846</v>
      </c>
      <c r="F102" s="31">
        <v>1.2285141206561314</v>
      </c>
      <c r="G102" s="31">
        <v>1.1346206640333667</v>
      </c>
    </row>
    <row r="103" spans="3:7" x14ac:dyDescent="0.3">
      <c r="C103" s="30">
        <v>40882</v>
      </c>
      <c r="D103" s="31">
        <v>1.1380893181600842</v>
      </c>
      <c r="E103" s="31">
        <v>1.2065040650406504</v>
      </c>
      <c r="F103" s="31">
        <v>1.2608353133179193</v>
      </c>
      <c r="G103" s="31">
        <v>1.1535956498271254</v>
      </c>
    </row>
    <row r="104" spans="3:7" x14ac:dyDescent="0.3">
      <c r="C104" s="30">
        <v>40889</v>
      </c>
      <c r="D104" s="31">
        <v>1.1048101750023909</v>
      </c>
      <c r="E104" s="31">
        <v>1.1856910569105692</v>
      </c>
      <c r="F104" s="31">
        <v>1.1942755315078433</v>
      </c>
      <c r="G104" s="31">
        <v>1.1089780482557818</v>
      </c>
    </row>
    <row r="105" spans="3:7" x14ac:dyDescent="0.3">
      <c r="C105" s="30">
        <v>40896</v>
      </c>
      <c r="D105" s="31">
        <v>1.1484173281055754</v>
      </c>
      <c r="E105" s="31">
        <v>1.2110569105691058</v>
      </c>
      <c r="F105" s="31">
        <v>1.2170631605026263</v>
      </c>
      <c r="G105" s="31">
        <v>1.1406679847820411</v>
      </c>
    </row>
    <row r="106" spans="3:7" x14ac:dyDescent="0.3">
      <c r="C106" s="30">
        <v>40904</v>
      </c>
      <c r="D106" s="31">
        <v>1.1403844314813045</v>
      </c>
      <c r="E106" s="31">
        <v>1.206178861788618</v>
      </c>
      <c r="F106" s="31">
        <v>1.1781924012604699</v>
      </c>
      <c r="G106" s="31">
        <v>1.1290296073193364</v>
      </c>
    </row>
    <row r="107" spans="3:7" x14ac:dyDescent="0.3">
      <c r="C107" s="30">
        <v>40911</v>
      </c>
      <c r="D107" s="31">
        <v>1.1604666730419815</v>
      </c>
      <c r="E107" s="31">
        <v>1.2052032520325204</v>
      </c>
      <c r="F107" s="31">
        <v>1.1997922169746025</v>
      </c>
      <c r="G107" s="31">
        <v>1.1408695465212608</v>
      </c>
    </row>
    <row r="108" spans="3:7" x14ac:dyDescent="0.3">
      <c r="C108" s="30">
        <v>40917</v>
      </c>
      <c r="D108" s="31">
        <v>1.1706990532657551</v>
      </c>
      <c r="E108" s="31">
        <v>1.2221138211382114</v>
      </c>
      <c r="F108" s="31">
        <v>1.2337500470298102</v>
      </c>
      <c r="G108" s="31">
        <v>1.1534300475719268</v>
      </c>
    </row>
    <row r="109" spans="3:7" x14ac:dyDescent="0.3">
      <c r="C109" s="30">
        <v>40925</v>
      </c>
      <c r="D109" s="31">
        <v>1.1990054508941379</v>
      </c>
      <c r="E109" s="31">
        <v>1.223089430894309</v>
      </c>
      <c r="F109" s="31">
        <v>1.2663645992243808</v>
      </c>
      <c r="G109" s="31">
        <v>1.1747202783592043</v>
      </c>
    </row>
    <row r="110" spans="3:7" x14ac:dyDescent="0.3">
      <c r="C110" s="30">
        <v>40931</v>
      </c>
      <c r="D110" s="31">
        <v>1.1977622645118104</v>
      </c>
      <c r="E110" s="31">
        <v>1.2039024390243904</v>
      </c>
      <c r="F110" s="31">
        <v>1.2148193948807431</v>
      </c>
      <c r="G110" s="31">
        <v>1.154692577693802</v>
      </c>
    </row>
    <row r="111" spans="3:7" x14ac:dyDescent="0.3">
      <c r="C111" s="30">
        <v>40938</v>
      </c>
      <c r="D111" s="31">
        <v>1.2225303624366455</v>
      </c>
      <c r="E111" s="31">
        <v>1.1983739837398375</v>
      </c>
      <c r="F111" s="31">
        <v>1.196375013221588</v>
      </c>
      <c r="G111" s="31">
        <v>1.1509032815709768</v>
      </c>
    </row>
    <row r="112" spans="3:7" x14ac:dyDescent="0.3">
      <c r="C112" s="30">
        <v>40945</v>
      </c>
      <c r="D112" s="31">
        <v>1.2209046571674478</v>
      </c>
      <c r="E112" s="31">
        <v>1.1756097560975609</v>
      </c>
      <c r="F112" s="31">
        <v>1.2538598163814234</v>
      </c>
      <c r="G112" s="31">
        <v>1.1636886417764114</v>
      </c>
    </row>
    <row r="113" spans="3:7" x14ac:dyDescent="0.3">
      <c r="C113" s="30">
        <v>40952</v>
      </c>
      <c r="D113" s="31">
        <v>1.2394568231806447</v>
      </c>
      <c r="E113" s="31">
        <v>1.1531707317073172</v>
      </c>
      <c r="F113" s="31">
        <v>1.2854331463262443</v>
      </c>
      <c r="G113" s="31">
        <v>1.1769315758868988</v>
      </c>
    </row>
    <row r="114" spans="3:7" x14ac:dyDescent="0.3">
      <c r="C114" s="30">
        <v>40960</v>
      </c>
      <c r="D114" s="31">
        <v>1.2442383092665203</v>
      </c>
      <c r="E114" s="31">
        <v>1.1473170731707318</v>
      </c>
      <c r="F114" s="31">
        <v>1.2946644769113802</v>
      </c>
      <c r="G114" s="31">
        <v>1.1808610038497835</v>
      </c>
    </row>
    <row r="115" spans="3:7" x14ac:dyDescent="0.3">
      <c r="C115" s="30">
        <v>40966</v>
      </c>
      <c r="D115" s="31">
        <v>1.2476809792483505</v>
      </c>
      <c r="E115" s="31">
        <v>1.1486178861788618</v>
      </c>
      <c r="F115" s="31">
        <v>1.2400064315483776</v>
      </c>
      <c r="G115" s="31">
        <v>1.1646160777693364</v>
      </c>
    </row>
    <row r="116" spans="3:7" x14ac:dyDescent="0.3">
      <c r="C116" s="30">
        <v>40973</v>
      </c>
      <c r="D116" s="31">
        <v>1.2500717222912883</v>
      </c>
      <c r="E116" s="31">
        <v>1.1603252032520326</v>
      </c>
      <c r="F116" s="31">
        <v>1.2547540926583094</v>
      </c>
      <c r="G116" s="31">
        <v>1.1660519010591592</v>
      </c>
    </row>
    <row r="117" spans="3:7" x14ac:dyDescent="0.3">
      <c r="C117" s="30">
        <v>40980</v>
      </c>
      <c r="D117" s="31">
        <v>1.2803863440757386</v>
      </c>
      <c r="E117" s="31">
        <v>1.1678048780487804</v>
      </c>
      <c r="F117" s="31">
        <v>1.2681627352111655</v>
      </c>
      <c r="G117" s="31">
        <v>1.1830956187525645</v>
      </c>
    </row>
    <row r="118" spans="3:7" x14ac:dyDescent="0.3">
      <c r="C118" s="30">
        <v>40987</v>
      </c>
      <c r="D118" s="31">
        <v>1.2744573013292533</v>
      </c>
      <c r="E118" s="31">
        <v>1.1684552845528455</v>
      </c>
      <c r="F118" s="31">
        <v>1.2374936199182072</v>
      </c>
      <c r="G118" s="31">
        <v>1.1658486948104652</v>
      </c>
    </row>
    <row r="119" spans="3:7" x14ac:dyDescent="0.3">
      <c r="C119" s="30">
        <v>40994</v>
      </c>
      <c r="D119" s="31">
        <v>1.2850722004398967</v>
      </c>
      <c r="E119" s="31">
        <v>1.1863414634146341</v>
      </c>
      <c r="F119" s="31">
        <v>1.1975919317432406</v>
      </c>
      <c r="G119" s="31">
        <v>1.1568036691303072</v>
      </c>
    </row>
    <row r="120" spans="3:7" x14ac:dyDescent="0.3">
      <c r="C120" s="30">
        <v>41001</v>
      </c>
      <c r="D120" s="31">
        <v>1.2757961174332983</v>
      </c>
      <c r="E120" s="31">
        <v>1.1821138211382114</v>
      </c>
      <c r="F120" s="31">
        <v>1.210386169757383</v>
      </c>
      <c r="G120" s="31">
        <v>1.1533695909196648</v>
      </c>
    </row>
    <row r="121" spans="3:7" x14ac:dyDescent="0.3">
      <c r="C121" s="30">
        <v>41008</v>
      </c>
      <c r="D121" s="31">
        <v>1.2516017978387683</v>
      </c>
      <c r="E121" s="31">
        <v>1.1730081300813009</v>
      </c>
      <c r="F121" s="31">
        <v>1.2026439981798576</v>
      </c>
      <c r="G121" s="31">
        <v>1.1348114608384086</v>
      </c>
    </row>
    <row r="122" spans="3:7" x14ac:dyDescent="0.3">
      <c r="C122" s="30">
        <v>41015</v>
      </c>
      <c r="D122" s="31">
        <v>1.2589652864110166</v>
      </c>
      <c r="E122" s="31">
        <v>1.1801626016260163</v>
      </c>
      <c r="F122" s="31">
        <v>1.2127807857137278</v>
      </c>
      <c r="G122" s="31">
        <v>1.1355748114160742</v>
      </c>
    </row>
    <row r="123" spans="3:7" x14ac:dyDescent="0.3">
      <c r="C123" s="30">
        <v>41022</v>
      </c>
      <c r="D123" s="31">
        <v>1.2812470115711962</v>
      </c>
      <c r="E123" s="31">
        <v>1.1798373983739838</v>
      </c>
      <c r="F123" s="31">
        <v>1.2358608868863852</v>
      </c>
      <c r="G123" s="31">
        <v>1.150372183545098</v>
      </c>
    </row>
    <row r="124" spans="3:7" x14ac:dyDescent="0.3">
      <c r="C124" s="30">
        <v>41029</v>
      </c>
      <c r="D124" s="31">
        <v>1.2502629817347233</v>
      </c>
      <c r="E124" s="31">
        <v>1.1613008130081302</v>
      </c>
      <c r="F124" s="31">
        <v>1.2139677116394698</v>
      </c>
      <c r="G124" s="31">
        <v>1.1239258152664844</v>
      </c>
    </row>
    <row r="125" spans="3:7" x14ac:dyDescent="0.3">
      <c r="C125" s="30">
        <v>41036</v>
      </c>
      <c r="D125" s="31">
        <v>1.2376398584680117</v>
      </c>
      <c r="E125" s="31">
        <v>1.1902439024390243</v>
      </c>
      <c r="F125" s="31">
        <v>1.2138117146465381</v>
      </c>
      <c r="G125" s="31">
        <v>1.1192991514034076</v>
      </c>
    </row>
    <row r="126" spans="3:7" x14ac:dyDescent="0.3">
      <c r="C126" s="30">
        <v>41043</v>
      </c>
      <c r="D126" s="31">
        <v>1.1840872143062064</v>
      </c>
      <c r="E126" s="31">
        <v>1.1804878048780487</v>
      </c>
      <c r="F126" s="31">
        <v>1.1305666435481134</v>
      </c>
      <c r="G126" s="31">
        <v>1.0707119813169266</v>
      </c>
    </row>
    <row r="127" spans="3:7" x14ac:dyDescent="0.3">
      <c r="C127" s="30">
        <v>41050</v>
      </c>
      <c r="D127" s="31">
        <v>1.2056039016926461</v>
      </c>
      <c r="E127" s="31">
        <v>1.1843902439024392</v>
      </c>
      <c r="F127" s="31">
        <v>1.1649713455352915</v>
      </c>
      <c r="G127" s="31">
        <v>1.0917465268259128</v>
      </c>
    </row>
    <row r="128" spans="3:7" x14ac:dyDescent="0.3">
      <c r="C128" s="30">
        <v>41058</v>
      </c>
      <c r="D128" s="31">
        <v>1.1696471263268624</v>
      </c>
      <c r="E128" s="31">
        <v>1.1486178861788618</v>
      </c>
      <c r="F128" s="31">
        <v>1.0942328319896415</v>
      </c>
      <c r="G128" s="31">
        <v>1.0458305694782575</v>
      </c>
    </row>
    <row r="129" spans="3:7" x14ac:dyDescent="0.3">
      <c r="C129" s="30">
        <v>41064</v>
      </c>
      <c r="D129" s="31">
        <v>1.2146887252558096</v>
      </c>
      <c r="E129" s="31">
        <v>1.1577235772357723</v>
      </c>
      <c r="F129" s="31">
        <v>1.1380229093740883</v>
      </c>
      <c r="G129" s="31">
        <v>1.0835959856183575</v>
      </c>
    </row>
    <row r="130" spans="3:7" x14ac:dyDescent="0.3">
      <c r="C130" s="30">
        <v>41071</v>
      </c>
      <c r="D130" s="31">
        <v>1.2305632590609163</v>
      </c>
      <c r="E130" s="31">
        <v>1.1655284552845531</v>
      </c>
      <c r="F130" s="31">
        <v>1.1323628273540993</v>
      </c>
      <c r="G130" s="31">
        <v>1.0871247862839513</v>
      </c>
    </row>
    <row r="131" spans="3:7" x14ac:dyDescent="0.3">
      <c r="C131" s="30">
        <v>41078</v>
      </c>
      <c r="D131" s="31">
        <v>1.2243473271492782</v>
      </c>
      <c r="E131" s="31">
        <v>1.1648780487804877</v>
      </c>
      <c r="F131" s="31">
        <v>1.1180659425377357</v>
      </c>
      <c r="G131" s="31">
        <v>1.0747972875322758</v>
      </c>
    </row>
    <row r="132" spans="3:7" x14ac:dyDescent="0.3">
      <c r="C132" s="30">
        <v>41085</v>
      </c>
      <c r="D132" s="31">
        <v>1.2485416467438082</v>
      </c>
      <c r="E132" s="31">
        <v>1.1681300813008131</v>
      </c>
      <c r="F132" s="31">
        <v>1.1608085861880724</v>
      </c>
      <c r="G132" s="31">
        <v>1.101556542883271</v>
      </c>
    </row>
    <row r="133" spans="3:7" x14ac:dyDescent="0.3">
      <c r="C133" s="30">
        <v>41092</v>
      </c>
      <c r="D133" s="31">
        <v>1.2428994931624751</v>
      </c>
      <c r="E133" s="31">
        <v>1.1847154471544716</v>
      </c>
      <c r="F133" s="31">
        <v>1.2053412021600347</v>
      </c>
      <c r="G133" s="31">
        <v>1.1112369310622048</v>
      </c>
    </row>
    <row r="134" spans="3:7" x14ac:dyDescent="0.3">
      <c r="C134" s="30">
        <v>41099</v>
      </c>
      <c r="D134" s="31">
        <v>1.2452902362054128</v>
      </c>
      <c r="E134" s="31">
        <v>1.193170731707317</v>
      </c>
      <c r="F134" s="31">
        <v>1.172874305822255</v>
      </c>
      <c r="G134" s="31">
        <v>1.1013609829021442</v>
      </c>
    </row>
    <row r="135" spans="3:7" x14ac:dyDescent="0.3">
      <c r="C135" s="30">
        <v>41106</v>
      </c>
      <c r="D135" s="31">
        <v>1.251888687003921</v>
      </c>
      <c r="E135" s="31">
        <v>1.1853658536585368</v>
      </c>
      <c r="F135" s="31">
        <v>1.1555920041514014</v>
      </c>
      <c r="G135" s="31">
        <v>1.0967291463862674</v>
      </c>
    </row>
    <row r="136" spans="3:7" x14ac:dyDescent="0.3">
      <c r="C136" s="30">
        <v>41113</v>
      </c>
      <c r="D136" s="31">
        <v>1.2721621880080329</v>
      </c>
      <c r="E136" s="31">
        <v>1.1772357723577236</v>
      </c>
      <c r="F136" s="31">
        <v>1.1911775980509427</v>
      </c>
      <c r="G136" s="31">
        <v>1.1189996238621229</v>
      </c>
    </row>
    <row r="137" spans="3:7" x14ac:dyDescent="0.3">
      <c r="C137" s="30">
        <v>41120</v>
      </c>
      <c r="D137" s="31">
        <v>1.2783781199196711</v>
      </c>
      <c r="E137" s="31">
        <v>1.1772357723577236</v>
      </c>
      <c r="F137" s="31">
        <v>1.2048781803687278</v>
      </c>
      <c r="G137" s="31">
        <v>1.1292758787365105</v>
      </c>
    </row>
    <row r="138" spans="3:7" x14ac:dyDescent="0.3">
      <c r="C138" s="30">
        <v>41127</v>
      </c>
      <c r="D138" s="31">
        <v>1.2920531701252751</v>
      </c>
      <c r="E138" s="31">
        <v>1.1808130081300814</v>
      </c>
      <c r="F138" s="31">
        <v>1.2216999448420189</v>
      </c>
      <c r="G138" s="31">
        <v>1.1463365198241882</v>
      </c>
    </row>
    <row r="139" spans="3:7" x14ac:dyDescent="0.3">
      <c r="C139" s="30">
        <v>41134</v>
      </c>
      <c r="D139" s="31">
        <v>1.3042937745051162</v>
      </c>
      <c r="E139" s="31">
        <v>1.1769105691056909</v>
      </c>
      <c r="F139" s="31">
        <v>1.2672791071931828</v>
      </c>
      <c r="G139" s="31">
        <v>1.1587177481276529</v>
      </c>
    </row>
    <row r="140" spans="3:7" x14ac:dyDescent="0.3">
      <c r="C140" s="30">
        <v>41141</v>
      </c>
      <c r="D140" s="31">
        <v>1.2981734723151956</v>
      </c>
      <c r="E140" s="31">
        <v>1.193170731707317</v>
      </c>
      <c r="F140" s="31">
        <v>1.2569909369119054</v>
      </c>
      <c r="G140" s="31">
        <v>1.1593788935243459</v>
      </c>
    </row>
    <row r="141" spans="3:7" x14ac:dyDescent="0.3">
      <c r="C141" s="30">
        <v>41148</v>
      </c>
      <c r="D141" s="31">
        <v>1.2949220617768002</v>
      </c>
      <c r="E141" s="31">
        <v>1.2022764227642275</v>
      </c>
      <c r="F141" s="31">
        <v>1.2498487947235746</v>
      </c>
      <c r="G141" s="31">
        <v>1.1488629977925264</v>
      </c>
    </row>
    <row r="142" spans="3:7" x14ac:dyDescent="0.3">
      <c r="C142" s="30">
        <v>41156</v>
      </c>
      <c r="D142" s="31">
        <v>1.3239934971789231</v>
      </c>
      <c r="E142" s="31">
        <v>1.1993495934959351</v>
      </c>
      <c r="F142" s="31">
        <v>1.2963202811708259</v>
      </c>
      <c r="G142" s="31">
        <v>1.1678810866418199</v>
      </c>
    </row>
    <row r="143" spans="3:7" x14ac:dyDescent="0.3">
      <c r="C143" s="30">
        <v>41162</v>
      </c>
      <c r="D143" s="31">
        <v>1.3507698192598261</v>
      </c>
      <c r="E143" s="31">
        <v>1.1886178861788617</v>
      </c>
      <c r="F143" s="31">
        <v>1.3905983682608056</v>
      </c>
      <c r="G143" s="31">
        <v>1.1982618482309659</v>
      </c>
    </row>
    <row r="144" spans="3:7" x14ac:dyDescent="0.3">
      <c r="C144" s="30">
        <v>41169</v>
      </c>
      <c r="D144" s="31">
        <v>1.345318925121928</v>
      </c>
      <c r="E144" s="31">
        <v>1.231869918699187</v>
      </c>
      <c r="F144" s="31">
        <v>1.3593256741590181</v>
      </c>
      <c r="G144" s="31">
        <v>1.1884395654500552</v>
      </c>
    </row>
    <row r="145" spans="3:7" x14ac:dyDescent="0.3">
      <c r="C145" s="30">
        <v>41176</v>
      </c>
      <c r="D145" s="31">
        <v>1.3278186860476235</v>
      </c>
      <c r="E145" s="31">
        <v>1.2178861788617887</v>
      </c>
      <c r="F145" s="31">
        <v>1.3554406568981905</v>
      </c>
      <c r="G145" s="31">
        <v>1.1781528833198018</v>
      </c>
    </row>
    <row r="146" spans="3:7" x14ac:dyDescent="0.3">
      <c r="C146" s="30">
        <v>41183</v>
      </c>
      <c r="D146" s="31">
        <v>1.3478052978865833</v>
      </c>
      <c r="E146" s="31">
        <v>1.2341463414634146</v>
      </c>
      <c r="F146" s="31">
        <v>1.3314785249463861</v>
      </c>
      <c r="G146" s="31">
        <v>1.1758961706050381</v>
      </c>
    </row>
    <row r="147" spans="3:7" x14ac:dyDescent="0.3">
      <c r="C147" s="30">
        <v>41190</v>
      </c>
      <c r="D147" s="31">
        <v>1.3177775652672852</v>
      </c>
      <c r="E147" s="31">
        <v>1.2078048780487805</v>
      </c>
      <c r="F147" s="31">
        <v>1.3144924223440224</v>
      </c>
      <c r="G147" s="31">
        <v>1.151311374147862</v>
      </c>
    </row>
    <row r="148" spans="3:7" x14ac:dyDescent="0.3">
      <c r="C148" s="30">
        <v>41197</v>
      </c>
      <c r="D148" s="31">
        <v>1.322463421631443</v>
      </c>
      <c r="E148" s="31">
        <v>1.2325203252032519</v>
      </c>
      <c r="F148" s="31">
        <v>1.3621417836969476</v>
      </c>
      <c r="G148" s="31">
        <v>1.169912094193267</v>
      </c>
    </row>
    <row r="149" spans="3:7" x14ac:dyDescent="0.3">
      <c r="C149" s="30">
        <v>41204</v>
      </c>
      <c r="D149" s="31">
        <v>1.3036243664530935</v>
      </c>
      <c r="E149" s="31">
        <v>1.2279674796747966</v>
      </c>
      <c r="F149" s="31">
        <v>1.3439815330795262</v>
      </c>
      <c r="G149" s="31">
        <v>1.1542341563579468</v>
      </c>
    </row>
    <row r="150" spans="3:7" x14ac:dyDescent="0.3">
      <c r="C150" s="30">
        <v>41213</v>
      </c>
      <c r="D150" s="31">
        <v>1.3055369608874441</v>
      </c>
      <c r="E150" s="31">
        <v>1.226991869918699</v>
      </c>
      <c r="F150" s="31">
        <v>1.3036377646890958</v>
      </c>
      <c r="G150" s="31">
        <v>1.1442209687220022</v>
      </c>
    </row>
    <row r="151" spans="3:7" x14ac:dyDescent="0.3">
      <c r="C151" s="30">
        <v>41218</v>
      </c>
      <c r="D151" s="31">
        <v>1.2741704121641009</v>
      </c>
      <c r="E151" s="31">
        <v>1.2133333333333334</v>
      </c>
      <c r="F151" s="31">
        <v>1.3145052002547064</v>
      </c>
      <c r="G151" s="31">
        <v>1.130051714637371</v>
      </c>
    </row>
    <row r="152" spans="3:7" x14ac:dyDescent="0.3">
      <c r="C152" s="30">
        <v>41225</v>
      </c>
      <c r="D152" s="31">
        <v>1.2577221000286891</v>
      </c>
      <c r="E152" s="31">
        <v>1.2263414634146341</v>
      </c>
      <c r="F152" s="31">
        <v>1.2890388242618449</v>
      </c>
      <c r="G152" s="31">
        <v>1.1125284966895428</v>
      </c>
    </row>
    <row r="153" spans="3:7" x14ac:dyDescent="0.3">
      <c r="C153" s="30">
        <v>41232</v>
      </c>
      <c r="D153" s="31">
        <v>1.3036243664530935</v>
      </c>
      <c r="E153" s="31">
        <v>1.2565853658536585</v>
      </c>
      <c r="F153" s="31">
        <v>1.3378926811677023</v>
      </c>
      <c r="G153" s="31">
        <v>1.1489818837386918</v>
      </c>
    </row>
    <row r="154" spans="3:7" x14ac:dyDescent="0.3">
      <c r="C154" s="30">
        <v>41239</v>
      </c>
      <c r="D154" s="31">
        <v>1.310987855025342</v>
      </c>
      <c r="E154" s="31">
        <v>1.263089430894309</v>
      </c>
      <c r="F154" s="31">
        <v>1.3673800171933888</v>
      </c>
      <c r="G154" s="31">
        <v>1.1638719082089473</v>
      </c>
    </row>
    <row r="155" spans="3:7" x14ac:dyDescent="0.3">
      <c r="C155" s="30">
        <v>41246</v>
      </c>
      <c r="D155" s="31">
        <v>1.3133785980682797</v>
      </c>
      <c r="E155" s="31">
        <v>1.2617886178861788</v>
      </c>
      <c r="F155" s="31">
        <v>1.3642506713727238</v>
      </c>
      <c r="G155" s="31">
        <v>1.1676692394052925</v>
      </c>
    </row>
    <row r="156" spans="3:7" x14ac:dyDescent="0.3">
      <c r="C156" s="30">
        <v>41253</v>
      </c>
      <c r="D156" s="31">
        <v>1.3105097064167543</v>
      </c>
      <c r="E156" s="31">
        <v>1.2773983739837398</v>
      </c>
      <c r="F156" s="31">
        <v>1.3752794280607179</v>
      </c>
      <c r="G156" s="31">
        <v>1.1642709982949508</v>
      </c>
    </row>
    <row r="157" spans="3:7" x14ac:dyDescent="0.3">
      <c r="C157" s="30">
        <v>41260</v>
      </c>
      <c r="D157" s="31">
        <v>1.3261929807784261</v>
      </c>
      <c r="E157" s="31">
        <v>1.2666666666666668</v>
      </c>
      <c r="F157" s="31">
        <v>1.4400621929308342</v>
      </c>
      <c r="G157" s="31">
        <v>1.1858474254302969</v>
      </c>
    </row>
    <row r="158" spans="3:7" x14ac:dyDescent="0.3">
      <c r="C158" s="30">
        <v>41267</v>
      </c>
      <c r="D158" s="31">
        <v>1.3005642153581334</v>
      </c>
      <c r="E158" s="31">
        <v>1.2344715447154473</v>
      </c>
      <c r="F158" s="31">
        <v>1.4153335638089817</v>
      </c>
      <c r="G158" s="31">
        <v>1.1646926261270205</v>
      </c>
    </row>
    <row r="159" spans="3:7" x14ac:dyDescent="0.3">
      <c r="C159" s="30">
        <v>41274</v>
      </c>
      <c r="D159" s="31">
        <v>1.3594721239361194</v>
      </c>
      <c r="E159" s="31">
        <v>1.2871544715447154</v>
      </c>
      <c r="F159" s="31">
        <v>1.5067733574883171</v>
      </c>
      <c r="G159" s="31">
        <v>1.2209720248622307</v>
      </c>
    </row>
    <row r="160" spans="3:7" x14ac:dyDescent="0.3">
      <c r="C160" s="30">
        <v>41281</v>
      </c>
      <c r="D160" s="31">
        <v>1.3659749450129102</v>
      </c>
      <c r="E160" s="31">
        <v>1.2617886178861788</v>
      </c>
      <c r="F160" s="31">
        <v>1.4839947795136017</v>
      </c>
      <c r="G160" s="31">
        <v>1.2172622603247663</v>
      </c>
    </row>
    <row r="161" spans="3:7" x14ac:dyDescent="0.3">
      <c r="C161" s="30">
        <v>41288</v>
      </c>
      <c r="D161" s="31">
        <v>1.3776417710624462</v>
      </c>
      <c r="E161" s="31">
        <v>1.2852032520325205</v>
      </c>
      <c r="F161" s="31">
        <v>1.4757927806224402</v>
      </c>
      <c r="G161" s="31">
        <v>1.224086963174396</v>
      </c>
    </row>
    <row r="162" spans="3:7" x14ac:dyDescent="0.3">
      <c r="C162" s="30">
        <v>41296</v>
      </c>
      <c r="D162" s="31">
        <v>1.3955245290236207</v>
      </c>
      <c r="E162" s="31">
        <v>1.2969105691056912</v>
      </c>
      <c r="F162" s="31">
        <v>1.5721772707944526</v>
      </c>
      <c r="G162" s="31">
        <v>1.2452537829753549</v>
      </c>
    </row>
    <row r="163" spans="3:7" x14ac:dyDescent="0.3">
      <c r="C163" s="30">
        <v>41302</v>
      </c>
      <c r="D163" s="31">
        <v>1.4047049823085014</v>
      </c>
      <c r="E163" s="31">
        <v>1.3086178861788618</v>
      </c>
      <c r="F163" s="31">
        <v>1.616700835746347</v>
      </c>
      <c r="G163" s="31">
        <v>1.260520377361033</v>
      </c>
    </row>
    <row r="164" spans="3:7" x14ac:dyDescent="0.3">
      <c r="C164" s="30">
        <v>41309</v>
      </c>
      <c r="D164" s="31">
        <v>1.4099646170029645</v>
      </c>
      <c r="E164" s="31">
        <v>1.3232520325203252</v>
      </c>
      <c r="F164" s="31">
        <v>1.6098582645751591</v>
      </c>
      <c r="G164" s="31">
        <v>1.2615407205250124</v>
      </c>
    </row>
    <row r="165" spans="3:7" x14ac:dyDescent="0.3">
      <c r="C165" s="30">
        <v>41316</v>
      </c>
      <c r="D165" s="31">
        <v>1.4128335086544901</v>
      </c>
      <c r="E165" s="31">
        <v>1.3850406504065043</v>
      </c>
      <c r="F165" s="31">
        <v>1.6542455318130931</v>
      </c>
      <c r="G165" s="31">
        <v>1.2845263575709978</v>
      </c>
    </row>
    <row r="166" spans="3:7" x14ac:dyDescent="0.3">
      <c r="C166" s="30">
        <v>41324</v>
      </c>
      <c r="D166" s="31">
        <v>1.4107296547767048</v>
      </c>
      <c r="E166" s="31">
        <v>1.4185365853658536</v>
      </c>
      <c r="F166" s="31">
        <v>1.6186515967774109</v>
      </c>
      <c r="G166" s="31">
        <v>1.2764924422663944</v>
      </c>
    </row>
    <row r="167" spans="3:7" x14ac:dyDescent="0.3">
      <c r="C167" s="30">
        <v>41330</v>
      </c>
      <c r="D167" s="31">
        <v>1.4128335086544901</v>
      </c>
      <c r="E167" s="31">
        <v>1.4409756097560977</v>
      </c>
      <c r="F167" s="31">
        <v>1.5656344481113893</v>
      </c>
      <c r="G167" s="31">
        <v>1.265967041197003</v>
      </c>
    </row>
    <row r="168" spans="3:7" x14ac:dyDescent="0.3">
      <c r="C168" s="30">
        <v>41337</v>
      </c>
      <c r="D168" s="31">
        <v>1.4437219087692457</v>
      </c>
      <c r="E168" s="31">
        <v>1.4393495934959348</v>
      </c>
      <c r="F168" s="31">
        <v>1.5851534165648573</v>
      </c>
      <c r="G168" s="31">
        <v>1.2778205715463349</v>
      </c>
    </row>
    <row r="169" spans="3:7" x14ac:dyDescent="0.3">
      <c r="C169" s="30">
        <v>41344</v>
      </c>
      <c r="D169" s="31">
        <v>1.4537630295495843</v>
      </c>
      <c r="E169" s="31">
        <v>1.4364227642276424</v>
      </c>
      <c r="F169" s="31">
        <v>1.6223740506189834</v>
      </c>
      <c r="G169" s="31">
        <v>1.2894774546528571</v>
      </c>
    </row>
    <row r="170" spans="3:7" x14ac:dyDescent="0.3">
      <c r="C170" s="30">
        <v>41351</v>
      </c>
      <c r="D170" s="31">
        <v>1.4516591756717989</v>
      </c>
      <c r="E170" s="31">
        <v>1.495609756097561</v>
      </c>
      <c r="F170" s="31">
        <v>1.5988396237331233</v>
      </c>
      <c r="G170" s="31">
        <v>1.2950836529932723</v>
      </c>
    </row>
    <row r="171" spans="3:7" x14ac:dyDescent="0.3">
      <c r="C171" s="30">
        <v>41358</v>
      </c>
      <c r="D171" s="31">
        <v>1.4616046667304199</v>
      </c>
      <c r="E171" s="31">
        <v>1.5317073170731708</v>
      </c>
      <c r="F171" s="31">
        <v>1.6359248474281969</v>
      </c>
      <c r="G171" s="31">
        <v>1.3065666345798326</v>
      </c>
    </row>
    <row r="172" spans="3:7" x14ac:dyDescent="0.3">
      <c r="C172" s="30">
        <v>41365</v>
      </c>
      <c r="D172" s="31">
        <v>1.4475470976379461</v>
      </c>
      <c r="E172" s="31">
        <v>1.5141463414634146</v>
      </c>
      <c r="F172" s="31">
        <v>1.5303393742089231</v>
      </c>
      <c r="G172" s="31">
        <v>1.2632923079152223</v>
      </c>
    </row>
    <row r="173" spans="3:7" x14ac:dyDescent="0.3">
      <c r="C173" s="30">
        <v>41372</v>
      </c>
      <c r="D173" s="31">
        <v>1.4814956488476618</v>
      </c>
      <c r="E173" s="31">
        <v>1.5434146341463415</v>
      </c>
      <c r="F173" s="31">
        <v>1.5581877657184273</v>
      </c>
      <c r="G173" s="31">
        <v>1.2892384225476679</v>
      </c>
    </row>
    <row r="174" spans="3:7" x14ac:dyDescent="0.3">
      <c r="C174" s="30">
        <v>41379</v>
      </c>
      <c r="D174" s="31">
        <v>1.4505116190111889</v>
      </c>
      <c r="E174" s="31">
        <v>1.5743089430894308</v>
      </c>
      <c r="F174" s="31">
        <v>1.394938953531708</v>
      </c>
      <c r="G174" s="31">
        <v>1.2394234179906631</v>
      </c>
    </row>
    <row r="175" spans="3:7" x14ac:dyDescent="0.3">
      <c r="C175" s="30">
        <v>41386</v>
      </c>
      <c r="D175" s="31">
        <v>1.4762360141531989</v>
      </c>
      <c r="E175" s="31">
        <v>1.5538211382113822</v>
      </c>
      <c r="F175" s="31">
        <v>1.4375493813006637</v>
      </c>
      <c r="G175" s="31">
        <v>1.2493128199632593</v>
      </c>
    </row>
    <row r="176" spans="3:7" x14ac:dyDescent="0.3">
      <c r="C176" s="30">
        <v>41393</v>
      </c>
      <c r="D176" s="31">
        <v>1.505498708998757</v>
      </c>
      <c r="E176" s="31">
        <v>1.5863414634146342</v>
      </c>
      <c r="F176" s="31">
        <v>1.4804347116203029</v>
      </c>
      <c r="G176" s="31">
        <v>1.2829628008259801</v>
      </c>
    </row>
    <row r="177" spans="3:7" x14ac:dyDescent="0.3">
      <c r="C177" s="30">
        <v>41400</v>
      </c>
      <c r="D177" s="31">
        <v>1.5245290236205413</v>
      </c>
      <c r="E177" s="31">
        <v>1.5609756097560976</v>
      </c>
      <c r="F177" s="31">
        <v>1.5827389238585599</v>
      </c>
      <c r="G177" s="31">
        <v>1.3146972641583563</v>
      </c>
    </row>
    <row r="178" spans="3:7" x14ac:dyDescent="0.3">
      <c r="C178" s="30">
        <v>41407</v>
      </c>
      <c r="D178" s="31">
        <v>1.5574256478913648</v>
      </c>
      <c r="E178" s="31">
        <v>1.5749593495934959</v>
      </c>
      <c r="F178" s="31">
        <v>1.6403669461006432</v>
      </c>
      <c r="G178" s="31">
        <v>1.3536702057474133</v>
      </c>
    </row>
    <row r="179" spans="3:7" x14ac:dyDescent="0.3">
      <c r="C179" s="30">
        <v>41414</v>
      </c>
      <c r="D179" s="31">
        <v>1.5422205221382808</v>
      </c>
      <c r="E179" s="31">
        <v>1.5320325203252032</v>
      </c>
      <c r="F179" s="31">
        <v>1.6189197554307895</v>
      </c>
      <c r="G179" s="31">
        <v>1.328505403438679</v>
      </c>
    </row>
    <row r="180" spans="3:7" x14ac:dyDescent="0.3">
      <c r="C180" s="30">
        <v>41422</v>
      </c>
      <c r="D180" s="31">
        <v>1.5249115425074116</v>
      </c>
      <c r="E180" s="31">
        <v>1.4725203252032522</v>
      </c>
      <c r="F180" s="31">
        <v>1.5796172092901091</v>
      </c>
      <c r="G180" s="31">
        <v>1.3029566478668919</v>
      </c>
    </row>
    <row r="181" spans="3:7" x14ac:dyDescent="0.3">
      <c r="C181" s="30">
        <v>41428</v>
      </c>
      <c r="D181" s="31">
        <v>1.5374390360524053</v>
      </c>
      <c r="E181" s="31">
        <v>1.5037398373983741</v>
      </c>
      <c r="F181" s="31">
        <v>1.526720740891657</v>
      </c>
      <c r="G181" s="31">
        <v>1.311528332793946</v>
      </c>
    </row>
    <row r="182" spans="3:7" x14ac:dyDescent="0.3">
      <c r="C182" s="30">
        <v>41435</v>
      </c>
      <c r="D182" s="31">
        <v>1.5223295400210386</v>
      </c>
      <c r="E182" s="31">
        <v>1.5414634146341464</v>
      </c>
      <c r="F182" s="31">
        <v>1.46610694685312</v>
      </c>
      <c r="G182" s="31">
        <v>1.2952661378678443</v>
      </c>
    </row>
    <row r="183" spans="3:7" x14ac:dyDescent="0.3">
      <c r="C183" s="30">
        <v>41442</v>
      </c>
      <c r="D183" s="31">
        <v>1.491823658793153</v>
      </c>
      <c r="E183" s="31">
        <v>1.52130081300813</v>
      </c>
      <c r="F183" s="31">
        <v>1.4226102290014557</v>
      </c>
      <c r="G183" s="31">
        <v>1.2692673300979371</v>
      </c>
    </row>
    <row r="184" spans="3:7" x14ac:dyDescent="0.3">
      <c r="C184" s="30">
        <v>41449</v>
      </c>
      <c r="D184" s="31">
        <v>1.504542411781582</v>
      </c>
      <c r="E184" s="31">
        <v>1.5177235772357724</v>
      </c>
      <c r="F184" s="31">
        <v>1.4696703866950713</v>
      </c>
      <c r="G184" s="31">
        <v>1.2911619799172529</v>
      </c>
    </row>
    <row r="185" spans="3:7" x14ac:dyDescent="0.3">
      <c r="C185" s="30">
        <v>41456</v>
      </c>
      <c r="D185" s="31">
        <v>1.5289279908195468</v>
      </c>
      <c r="E185" s="31">
        <v>1.5333333333333332</v>
      </c>
      <c r="F185" s="31">
        <v>1.5642409459629256</v>
      </c>
      <c r="G185" s="31">
        <v>1.328874394018335</v>
      </c>
    </row>
    <row r="186" spans="3:7" x14ac:dyDescent="0.3">
      <c r="C186" s="30">
        <v>41463</v>
      </c>
      <c r="D186" s="31">
        <v>1.5710050683752512</v>
      </c>
      <c r="E186" s="31">
        <v>1.6104065040650408</v>
      </c>
      <c r="F186" s="31">
        <v>1.5794402707213342</v>
      </c>
      <c r="G186" s="31">
        <v>1.3549945877548697</v>
      </c>
    </row>
    <row r="187" spans="3:7" x14ac:dyDescent="0.3">
      <c r="C187" s="30">
        <v>41470</v>
      </c>
      <c r="D187" s="31">
        <v>1.5865927130152051</v>
      </c>
      <c r="E187" s="31">
        <v>1.6289430894308945</v>
      </c>
      <c r="F187" s="31">
        <v>1.6245572986361001</v>
      </c>
      <c r="G187" s="31">
        <v>1.3799544498954097</v>
      </c>
    </row>
    <row r="188" spans="3:7" x14ac:dyDescent="0.3">
      <c r="C188" s="30">
        <v>41477</v>
      </c>
      <c r="D188" s="31">
        <v>1.5860189346849001</v>
      </c>
      <c r="E188" s="31">
        <v>1.623739837398374</v>
      </c>
      <c r="F188" s="31">
        <v>1.4932035712840594</v>
      </c>
      <c r="G188" s="31">
        <v>1.3462029282419761</v>
      </c>
    </row>
    <row r="189" spans="3:7" x14ac:dyDescent="0.3">
      <c r="C189" s="30">
        <v>41484</v>
      </c>
      <c r="D189" s="31">
        <v>1.6033279143157695</v>
      </c>
      <c r="E189" s="31">
        <v>1.6500813008130082</v>
      </c>
      <c r="F189" s="31">
        <v>1.5292486375552734</v>
      </c>
      <c r="G189" s="31">
        <v>1.3647898055991956</v>
      </c>
    </row>
    <row r="190" spans="3:7" x14ac:dyDescent="0.3">
      <c r="C190" s="30">
        <v>41491</v>
      </c>
      <c r="D190" s="31">
        <v>1.5879315291192504</v>
      </c>
      <c r="E190" s="31">
        <v>1.6523577235772358</v>
      </c>
      <c r="F190" s="31">
        <v>1.4976673214162752</v>
      </c>
      <c r="G190" s="31">
        <v>1.3481397884931043</v>
      </c>
    </row>
    <row r="191" spans="3:7" x14ac:dyDescent="0.3">
      <c r="C191" s="30">
        <v>41498</v>
      </c>
      <c r="D191" s="31">
        <v>1.5552261642918619</v>
      </c>
      <c r="E191" s="31">
        <v>1.5564227642276423</v>
      </c>
      <c r="F191" s="31">
        <v>1.4888647607229744</v>
      </c>
      <c r="G191" s="31">
        <v>1.3149320760764716</v>
      </c>
    </row>
    <row r="192" spans="3:7" x14ac:dyDescent="0.3">
      <c r="C192" s="30">
        <v>41505</v>
      </c>
      <c r="D192" s="31">
        <v>1.5626852825858277</v>
      </c>
      <c r="E192" s="31">
        <v>1.5704065040650406</v>
      </c>
      <c r="F192" s="31">
        <v>1.4872348672268596</v>
      </c>
      <c r="G192" s="31">
        <v>1.3132524057686101</v>
      </c>
    </row>
    <row r="193" spans="3:7" x14ac:dyDescent="0.3">
      <c r="C193" s="30">
        <v>41512</v>
      </c>
      <c r="D193" s="31">
        <v>1.5348570335660323</v>
      </c>
      <c r="E193" s="31">
        <v>1.5544715447154471</v>
      </c>
      <c r="F193" s="31">
        <v>1.4631064449651836</v>
      </c>
      <c r="G193" s="31">
        <v>1.2895066643600421</v>
      </c>
    </row>
    <row r="194" spans="3:7" x14ac:dyDescent="0.3">
      <c r="C194" s="30">
        <v>41520</v>
      </c>
      <c r="D194" s="31">
        <v>1.5572343884479298</v>
      </c>
      <c r="E194" s="31">
        <v>1.5505691056910569</v>
      </c>
      <c r="F194" s="31">
        <v>1.4772537217439576</v>
      </c>
      <c r="G194" s="31">
        <v>1.3054903685577233</v>
      </c>
    </row>
    <row r="195" spans="3:7" x14ac:dyDescent="0.3">
      <c r="C195" s="30">
        <v>41526</v>
      </c>
      <c r="D195" s="31">
        <v>1.5881227885626854</v>
      </c>
      <c r="E195" s="31">
        <v>1.5521951219512193</v>
      </c>
      <c r="F195" s="31">
        <v>1.4997391176568717</v>
      </c>
      <c r="G195" s="31">
        <v>1.3235733208855636</v>
      </c>
    </row>
    <row r="196" spans="3:7" x14ac:dyDescent="0.3">
      <c r="C196" s="30">
        <v>41533</v>
      </c>
      <c r="D196" s="31">
        <v>1.6089700678971026</v>
      </c>
      <c r="E196" s="31">
        <v>1.5336585365853657</v>
      </c>
      <c r="F196" s="31">
        <v>1.5037701935356549</v>
      </c>
      <c r="G196" s="31">
        <v>1.3341699515774081</v>
      </c>
    </row>
    <row r="197" spans="3:7" x14ac:dyDescent="0.3">
      <c r="C197" s="30">
        <v>41540</v>
      </c>
      <c r="D197" s="31">
        <v>1.5918523477096684</v>
      </c>
      <c r="E197" s="31">
        <v>1.5154471544715447</v>
      </c>
      <c r="F197" s="31">
        <v>1.5238796079453047</v>
      </c>
      <c r="G197" s="31">
        <v>1.3275112891096856</v>
      </c>
    </row>
    <row r="198" spans="3:7" x14ac:dyDescent="0.3">
      <c r="C198" s="30">
        <v>41547</v>
      </c>
      <c r="D198" s="31">
        <v>1.5916610882662332</v>
      </c>
      <c r="E198" s="31">
        <v>1.511219512195122</v>
      </c>
      <c r="F198" s="31">
        <v>1.5109219191569987</v>
      </c>
      <c r="G198" s="31">
        <v>1.3172919705231618</v>
      </c>
    </row>
    <row r="199" spans="3:7" x14ac:dyDescent="0.3">
      <c r="C199" s="30">
        <v>41554</v>
      </c>
      <c r="D199" s="31">
        <v>1.6045711006980969</v>
      </c>
      <c r="E199" s="31">
        <v>1.5362601626016261</v>
      </c>
      <c r="F199" s="31">
        <v>1.513010397669877</v>
      </c>
      <c r="G199" s="31">
        <v>1.3303388162218086</v>
      </c>
    </row>
    <row r="200" spans="3:7" x14ac:dyDescent="0.3">
      <c r="C200" s="30">
        <v>41561</v>
      </c>
      <c r="D200" s="31">
        <v>1.6434923974371236</v>
      </c>
      <c r="E200" s="31">
        <v>1.5629268292682927</v>
      </c>
      <c r="F200" s="31">
        <v>1.4960132918666469</v>
      </c>
      <c r="G200" s="31">
        <v>1.349008931436809</v>
      </c>
    </row>
    <row r="201" spans="3:7" x14ac:dyDescent="0.3">
      <c r="C201" s="30">
        <v>41568</v>
      </c>
      <c r="D201" s="31">
        <v>1.6582193745816201</v>
      </c>
      <c r="E201" s="31">
        <v>1.5905691056910567</v>
      </c>
      <c r="F201" s="31">
        <v>1.4529746266188015</v>
      </c>
      <c r="G201" s="31">
        <v>1.343944656640087</v>
      </c>
    </row>
    <row r="202" spans="3:7" x14ac:dyDescent="0.3">
      <c r="C202" s="30">
        <v>41575</v>
      </c>
      <c r="D202" s="31">
        <v>1.6607057473462754</v>
      </c>
      <c r="E202" s="31">
        <v>1.5986991869918699</v>
      </c>
      <c r="F202" s="31">
        <v>1.3951969963391286</v>
      </c>
      <c r="G202" s="31">
        <v>1.328300532405329</v>
      </c>
    </row>
    <row r="203" spans="3:7" x14ac:dyDescent="0.3">
      <c r="C203" s="30">
        <v>41582</v>
      </c>
      <c r="D203" s="31">
        <v>1.6708424978483314</v>
      </c>
      <c r="E203" s="31">
        <v>1.6058536585365855</v>
      </c>
      <c r="F203" s="31">
        <v>1.4221550159333447</v>
      </c>
      <c r="G203" s="31">
        <v>1.3343438592481909</v>
      </c>
    </row>
    <row r="204" spans="3:7" x14ac:dyDescent="0.3">
      <c r="C204" s="30">
        <v>41589</v>
      </c>
      <c r="D204" s="31">
        <v>1.6968537821554941</v>
      </c>
      <c r="E204" s="31">
        <v>1.6302439024390245</v>
      </c>
      <c r="F204" s="31">
        <v>1.4543244709057621</v>
      </c>
      <c r="G204" s="31">
        <v>1.3555348613190841</v>
      </c>
    </row>
    <row r="205" spans="3:7" x14ac:dyDescent="0.3">
      <c r="C205" s="30">
        <v>41596</v>
      </c>
      <c r="D205" s="31">
        <v>1.7040260112843073</v>
      </c>
      <c r="E205" s="31">
        <v>1.592520325203252</v>
      </c>
      <c r="F205" s="31">
        <v>1.4339335875191048</v>
      </c>
      <c r="G205" s="31">
        <v>1.3507955605159467</v>
      </c>
    </row>
    <row r="206" spans="3:7" x14ac:dyDescent="0.3">
      <c r="C206" s="30">
        <v>41603</v>
      </c>
      <c r="D206" s="31">
        <v>1.70584297599694</v>
      </c>
      <c r="E206" s="31">
        <v>1.6022764227642277</v>
      </c>
      <c r="F206" s="31">
        <v>1.4327530505487047</v>
      </c>
      <c r="G206" s="31">
        <v>1.3477106673469643</v>
      </c>
    </row>
    <row r="207" spans="3:7" x14ac:dyDescent="0.3">
      <c r="C207" s="30">
        <v>41610</v>
      </c>
      <c r="D207" s="31">
        <v>1.7052691976666348</v>
      </c>
      <c r="E207" s="31">
        <v>1.6360975609756099</v>
      </c>
      <c r="F207" s="31">
        <v>1.4597032614197252</v>
      </c>
      <c r="G207" s="31">
        <v>1.3590459105860515</v>
      </c>
    </row>
    <row r="208" spans="3:7" x14ac:dyDescent="0.3">
      <c r="C208" s="30">
        <v>41617</v>
      </c>
      <c r="D208" s="31">
        <v>1.6785885053074496</v>
      </c>
      <c r="E208" s="31">
        <v>1.5772357723577235</v>
      </c>
      <c r="F208" s="31">
        <v>1.4534530883855181</v>
      </c>
      <c r="G208" s="31">
        <v>1.3361164850573788</v>
      </c>
    </row>
    <row r="209" spans="3:7" x14ac:dyDescent="0.3">
      <c r="C209" s="30">
        <v>41624</v>
      </c>
      <c r="D209" s="31">
        <v>1.7203786936980014</v>
      </c>
      <c r="E209" s="31">
        <v>1.5661788617886179</v>
      </c>
      <c r="F209" s="31">
        <v>1.4908474665307474</v>
      </c>
      <c r="G209" s="31">
        <v>1.3580482602143573</v>
      </c>
    </row>
    <row r="210" spans="3:7" x14ac:dyDescent="0.3">
      <c r="C210" s="30">
        <v>41631</v>
      </c>
      <c r="D210" s="31">
        <v>1.7420866405278761</v>
      </c>
      <c r="E210" s="31">
        <v>1.5834146341463413</v>
      </c>
      <c r="F210" s="31">
        <v>1.5362722291278152</v>
      </c>
      <c r="G210" s="31">
        <v>1.3737029049748801</v>
      </c>
    </row>
    <row r="211" spans="3:7" x14ac:dyDescent="0.3">
      <c r="C211" s="30">
        <v>41638</v>
      </c>
      <c r="D211" s="31">
        <v>1.7500239074304296</v>
      </c>
      <c r="E211" s="31">
        <v>1.5856910569105691</v>
      </c>
      <c r="F211" s="31">
        <v>1.5297152087662145</v>
      </c>
      <c r="G211" s="31">
        <v>1.3752437426684818</v>
      </c>
    </row>
  </sheetData>
  <mergeCells count="3">
    <mergeCell ref="A2:J2"/>
    <mergeCell ref="A3:J3"/>
    <mergeCell ref="A4:J4"/>
  </mergeCell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0"/>
  <sheetViews>
    <sheetView showGridLines="0" zoomScaleNormal="100" zoomScalePageLayoutView="125" workbookViewId="0">
      <selection activeCell="B20" sqref="B15:B20"/>
    </sheetView>
  </sheetViews>
  <sheetFormatPr defaultColWidth="10.8984375" defaultRowHeight="15.6" x14ac:dyDescent="0.3"/>
  <cols>
    <col min="1" max="1" width="7.59765625" style="1" customWidth="1"/>
    <col min="2" max="2" width="39" style="1" customWidth="1"/>
    <col min="3" max="3" width="9.59765625" style="1" customWidth="1"/>
    <col min="4" max="16384" width="10.8984375" style="1"/>
  </cols>
  <sheetData>
    <row r="1" spans="2:12" x14ac:dyDescent="0.3">
      <c r="B1" s="1" t="s">
        <v>63</v>
      </c>
      <c r="C1" s="1" t="s">
        <v>87</v>
      </c>
    </row>
    <row r="2" spans="2:12" x14ac:dyDescent="0.3">
      <c r="B2" s="150" t="s">
        <v>28</v>
      </c>
      <c r="C2" s="150"/>
    </row>
    <row r="3" spans="2:12" x14ac:dyDescent="0.3">
      <c r="B3" s="152" t="s">
        <v>78</v>
      </c>
      <c r="C3" s="152"/>
    </row>
    <row r="4" spans="2:12" x14ac:dyDescent="0.3">
      <c r="B4" s="150" t="s">
        <v>64</v>
      </c>
      <c r="C4" s="150"/>
    </row>
    <row r="6" spans="2:12" x14ac:dyDescent="0.3">
      <c r="C6" s="2" t="s">
        <v>12</v>
      </c>
    </row>
    <row r="7" spans="2:12" x14ac:dyDescent="0.3">
      <c r="B7" s="1" t="s">
        <v>13</v>
      </c>
      <c r="C7" s="3">
        <v>1E-3</v>
      </c>
    </row>
    <row r="8" spans="2:12" x14ac:dyDescent="0.3">
      <c r="B8" s="1" t="s">
        <v>14</v>
      </c>
      <c r="C8" s="89">
        <v>2.8000000000000001E-2</v>
      </c>
    </row>
    <row r="9" spans="2:12" x14ac:dyDescent="0.3">
      <c r="C9" s="3"/>
    </row>
    <row r="10" spans="2:12" x14ac:dyDescent="0.3">
      <c r="B10" s="1" t="s">
        <v>15</v>
      </c>
      <c r="C10" s="3"/>
      <c r="L10" s="4"/>
    </row>
    <row r="11" spans="2:12" x14ac:dyDescent="0.3">
      <c r="B11" s="1" t="s">
        <v>16</v>
      </c>
      <c r="C11" s="4">
        <v>2.7799999999999998E-2</v>
      </c>
      <c r="L11" s="4"/>
    </row>
    <row r="12" spans="2:12" x14ac:dyDescent="0.3">
      <c r="B12" s="1" t="s">
        <v>8</v>
      </c>
      <c r="C12" s="4">
        <v>2.93E-2</v>
      </c>
      <c r="L12" s="4"/>
    </row>
    <row r="13" spans="2:12" x14ac:dyDescent="0.3">
      <c r="B13" s="1" t="s">
        <v>10</v>
      </c>
      <c r="C13" s="4">
        <v>3.1780000000000003E-2</v>
      </c>
      <c r="L13" s="4"/>
    </row>
    <row r="14" spans="2:12" x14ac:dyDescent="0.3">
      <c r="B14" s="1" t="s">
        <v>5</v>
      </c>
      <c r="C14" s="4">
        <v>3.2500000000000001E-2</v>
      </c>
      <c r="L14" s="4"/>
    </row>
    <row r="15" spans="2:12" x14ac:dyDescent="0.3">
      <c r="B15" s="1" t="s">
        <v>73</v>
      </c>
      <c r="C15" s="4">
        <v>3.4700000000000002E-2</v>
      </c>
      <c r="L15" s="4"/>
    </row>
    <row r="16" spans="2:12" x14ac:dyDescent="0.3">
      <c r="B16" s="1" t="s">
        <v>6</v>
      </c>
      <c r="C16" s="4">
        <v>3.8399999999999997E-2</v>
      </c>
      <c r="L16" s="4"/>
    </row>
    <row r="17" spans="1:12" x14ac:dyDescent="0.3">
      <c r="B17" s="1" t="s">
        <v>7</v>
      </c>
      <c r="C17" s="4">
        <v>4.1099999999999998E-2</v>
      </c>
      <c r="L17" s="4"/>
    </row>
    <row r="18" spans="1:12" x14ac:dyDescent="0.3">
      <c r="B18" s="1" t="s">
        <v>69</v>
      </c>
      <c r="C18" s="4">
        <v>4.6199999999999998E-2</v>
      </c>
      <c r="L18" s="4"/>
    </row>
    <row r="19" spans="1:12" x14ac:dyDescent="0.3">
      <c r="B19" s="1" t="s">
        <v>17</v>
      </c>
      <c r="C19" s="4">
        <v>5.756E-2</v>
      </c>
      <c r="L19" s="4"/>
    </row>
    <row r="20" spans="1:12" x14ac:dyDescent="0.3">
      <c r="B20" s="1" t="s">
        <v>9</v>
      </c>
      <c r="C20" s="4">
        <v>6.4500000000000002E-2</v>
      </c>
      <c r="L20" s="4"/>
    </row>
    <row r="21" spans="1:12" x14ac:dyDescent="0.3">
      <c r="B21" s="1" t="s">
        <v>74</v>
      </c>
      <c r="C21" s="4">
        <v>6.4600000000000005E-2</v>
      </c>
      <c r="L21" s="4"/>
    </row>
    <row r="22" spans="1:12" x14ac:dyDescent="0.3">
      <c r="B22" s="1" t="s">
        <v>2</v>
      </c>
      <c r="C22" s="4">
        <v>6.7699999999999996E-2</v>
      </c>
      <c r="L22" s="4"/>
    </row>
    <row r="23" spans="1:12" x14ac:dyDescent="0.3">
      <c r="B23" s="1" t="s">
        <v>4</v>
      </c>
      <c r="C23" s="4">
        <v>8.3699999999999997E-2</v>
      </c>
      <c r="L23" s="4"/>
    </row>
    <row r="24" spans="1:12" x14ac:dyDescent="0.3">
      <c r="B24" s="1" t="s">
        <v>70</v>
      </c>
      <c r="C24" s="4">
        <v>8.9599999999999999E-2</v>
      </c>
      <c r="L24" s="4"/>
    </row>
    <row r="25" spans="1:12" x14ac:dyDescent="0.3">
      <c r="C25" s="3"/>
      <c r="L25" s="4"/>
    </row>
    <row r="26" spans="1:12" x14ac:dyDescent="0.3">
      <c r="B26" s="47" t="s">
        <v>18</v>
      </c>
      <c r="L26" s="4"/>
    </row>
    <row r="27" spans="1:12" x14ac:dyDescent="0.3">
      <c r="B27" s="1" t="s">
        <v>19</v>
      </c>
      <c r="C27" s="89">
        <v>0.06</v>
      </c>
    </row>
    <row r="29" spans="1:12" x14ac:dyDescent="0.3">
      <c r="A29" s="5"/>
      <c r="C29" s="3"/>
    </row>
    <row r="30" spans="1:12" x14ac:dyDescent="0.3">
      <c r="A30" s="38" t="s">
        <v>85</v>
      </c>
    </row>
  </sheetData>
  <mergeCells count="3">
    <mergeCell ref="B2:C2"/>
    <mergeCell ref="B3:C3"/>
    <mergeCell ref="B4:C4"/>
  </mergeCells>
  <phoneticPr fontId="1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L35"/>
  <sheetViews>
    <sheetView showGridLines="0" zoomScaleNormal="100" zoomScalePageLayoutView="125" workbookViewId="0">
      <selection activeCell="L21" sqref="L21"/>
    </sheetView>
  </sheetViews>
  <sheetFormatPr defaultColWidth="10.8984375" defaultRowHeight="15.6" x14ac:dyDescent="0.3"/>
  <cols>
    <col min="1" max="1" width="2.5" style="11" customWidth="1"/>
    <col min="2" max="2" width="3.09765625" style="11" customWidth="1"/>
    <col min="3" max="3" width="10.8984375" style="11"/>
    <col min="4" max="4" width="14.3984375" style="11" customWidth="1"/>
    <col min="5" max="5" width="5" style="11" customWidth="1"/>
    <col min="6" max="6" width="10.8984375" style="20"/>
    <col min="7" max="7" width="10.09765625" style="18" customWidth="1"/>
    <col min="8" max="8" width="9" style="12" customWidth="1"/>
    <col min="9" max="9" width="13.09765625" style="12" customWidth="1"/>
    <col min="10" max="10" width="15" style="12" customWidth="1"/>
    <col min="11" max="11" width="3.09765625" style="12" customWidth="1"/>
    <col min="12" max="12" width="62.09765625" style="11" customWidth="1"/>
    <col min="13" max="16384" width="10.8984375" style="11"/>
  </cols>
  <sheetData>
    <row r="2" spans="2:12" x14ac:dyDescent="0.3">
      <c r="B2" s="153" t="s">
        <v>61</v>
      </c>
      <c r="C2" s="153"/>
      <c r="D2" s="153"/>
      <c r="E2" s="153"/>
      <c r="F2" s="153"/>
      <c r="G2" s="153"/>
      <c r="H2" s="153"/>
      <c r="I2" s="153"/>
      <c r="J2" s="153"/>
      <c r="K2" s="153"/>
    </row>
    <row r="3" spans="2:12" x14ac:dyDescent="0.3">
      <c r="B3" s="152" t="s">
        <v>78</v>
      </c>
      <c r="C3" s="152"/>
      <c r="D3" s="152"/>
      <c r="E3" s="152"/>
      <c r="F3" s="152"/>
      <c r="G3" s="152"/>
      <c r="H3" s="152"/>
      <c r="I3" s="152"/>
      <c r="J3" s="152"/>
      <c r="K3" s="152"/>
    </row>
    <row r="4" spans="2:12" x14ac:dyDescent="0.3">
      <c r="B4" s="153" t="s">
        <v>65</v>
      </c>
      <c r="C4" s="153"/>
      <c r="D4" s="153"/>
      <c r="E4" s="153"/>
      <c r="F4" s="153"/>
      <c r="G4" s="153"/>
      <c r="H4" s="153"/>
      <c r="I4" s="153"/>
      <c r="J4" s="153"/>
      <c r="K4" s="153"/>
    </row>
    <row r="5" spans="2:12" x14ac:dyDescent="0.3">
      <c r="B5" s="153" t="s">
        <v>80</v>
      </c>
      <c r="C5" s="153"/>
      <c r="D5" s="153"/>
      <c r="E5" s="153"/>
      <c r="F5" s="153"/>
      <c r="G5" s="153"/>
      <c r="H5" s="153"/>
      <c r="I5" s="153"/>
      <c r="J5" s="153"/>
      <c r="K5" s="153"/>
    </row>
    <row r="7" spans="2:12" s="13" customFormat="1" ht="31.2" x14ac:dyDescent="0.3">
      <c r="E7" s="14"/>
      <c r="F7" s="21" t="s">
        <v>0</v>
      </c>
      <c r="G7" s="19" t="s">
        <v>3</v>
      </c>
      <c r="H7" s="14" t="s">
        <v>11</v>
      </c>
      <c r="I7" s="14" t="s">
        <v>26</v>
      </c>
      <c r="J7" s="14" t="s">
        <v>27</v>
      </c>
      <c r="K7" s="14"/>
      <c r="L7" s="13" t="s">
        <v>29</v>
      </c>
    </row>
    <row r="8" spans="2:12" s="13" customFormat="1" x14ac:dyDescent="0.3">
      <c r="E8" s="14"/>
      <c r="F8" s="21"/>
      <c r="G8" s="19"/>
      <c r="H8" s="14"/>
      <c r="I8" s="14"/>
      <c r="J8" s="14"/>
      <c r="K8" s="14"/>
    </row>
    <row r="9" spans="2:12" s="25" customFormat="1" x14ac:dyDescent="0.3">
      <c r="C9" s="11" t="s">
        <v>62</v>
      </c>
      <c r="E9" s="26"/>
      <c r="F9" s="27">
        <v>0.9</v>
      </c>
      <c r="G9" s="28" t="s">
        <v>68</v>
      </c>
      <c r="H9" s="26">
        <v>461</v>
      </c>
      <c r="I9" s="33">
        <v>1544</v>
      </c>
      <c r="J9" s="33">
        <v>1840</v>
      </c>
      <c r="K9" s="26"/>
    </row>
    <row r="10" spans="2:12" s="13" customFormat="1" x14ac:dyDescent="0.3">
      <c r="E10" s="14"/>
      <c r="F10" s="21"/>
      <c r="G10" s="19"/>
      <c r="H10" s="14"/>
      <c r="I10" s="14"/>
      <c r="J10" s="14"/>
      <c r="K10" s="14"/>
    </row>
    <row r="11" spans="2:12" ht="17.100000000000001" customHeight="1" x14ac:dyDescent="0.3">
      <c r="B11" s="15" t="s">
        <v>1</v>
      </c>
    </row>
    <row r="12" spans="2:12" ht="18" customHeight="1" x14ac:dyDescent="0.3">
      <c r="C12" s="11" t="s">
        <v>30</v>
      </c>
      <c r="E12" s="16"/>
      <c r="F12" s="22">
        <v>0.55000000000000004</v>
      </c>
      <c r="G12" s="18" t="s">
        <v>2</v>
      </c>
      <c r="H12" s="24">
        <f>3.8+293.7</f>
        <v>297.5</v>
      </c>
      <c r="I12" s="24">
        <v>355</v>
      </c>
      <c r="J12" s="24">
        <v>957.94399999999996</v>
      </c>
      <c r="K12" s="24"/>
      <c r="L12" s="11" t="s">
        <v>52</v>
      </c>
    </row>
    <row r="13" spans="2:12" ht="18" customHeight="1" x14ac:dyDescent="0.3">
      <c r="C13" s="11" t="s">
        <v>31</v>
      </c>
      <c r="E13" s="16"/>
      <c r="F13" s="22">
        <v>0.6</v>
      </c>
      <c r="G13" s="18" t="s">
        <v>6</v>
      </c>
      <c r="H13" s="24">
        <f>2585+2247</f>
        <v>4832</v>
      </c>
      <c r="I13" s="24">
        <v>1349</v>
      </c>
      <c r="J13" s="24">
        <v>13222.560000000001</v>
      </c>
      <c r="K13" s="24"/>
      <c r="L13" s="11" t="s">
        <v>53</v>
      </c>
    </row>
    <row r="14" spans="2:12" ht="18" customHeight="1" x14ac:dyDescent="0.3">
      <c r="C14" s="11" t="s">
        <v>32</v>
      </c>
      <c r="E14" s="16"/>
      <c r="F14" s="22">
        <v>0.7</v>
      </c>
      <c r="G14" s="18" t="s">
        <v>69</v>
      </c>
      <c r="H14" s="24">
        <f>819+8771</f>
        <v>9590</v>
      </c>
      <c r="I14" s="24">
        <v>5472</v>
      </c>
      <c r="J14" s="24">
        <v>13804.7577</v>
      </c>
      <c r="K14" s="24"/>
      <c r="L14" s="11" t="s">
        <v>54</v>
      </c>
    </row>
    <row r="15" spans="2:12" ht="18" customHeight="1" x14ac:dyDescent="0.3">
      <c r="C15" s="11" t="s">
        <v>33</v>
      </c>
      <c r="E15" s="16"/>
      <c r="F15" s="22">
        <v>0.75</v>
      </c>
      <c r="G15" s="18" t="s">
        <v>70</v>
      </c>
      <c r="H15" s="24">
        <f>5.9+587</f>
        <v>592.9</v>
      </c>
      <c r="I15" s="24">
        <v>166.7</v>
      </c>
      <c r="J15" s="24">
        <v>578.29919999999993</v>
      </c>
      <c r="K15" s="24"/>
      <c r="L15" s="11" t="s">
        <v>55</v>
      </c>
    </row>
    <row r="16" spans="2:12" ht="18" customHeight="1" x14ac:dyDescent="0.3">
      <c r="C16" s="11" t="s">
        <v>34</v>
      </c>
      <c r="E16" s="16"/>
      <c r="F16" s="22">
        <v>0.5</v>
      </c>
      <c r="G16" s="18" t="s">
        <v>69</v>
      </c>
      <c r="H16" s="24">
        <f>31+892</f>
        <v>923</v>
      </c>
      <c r="I16" s="24">
        <v>1076.2</v>
      </c>
      <c r="J16" s="24">
        <v>4428.7903000000006</v>
      </c>
      <c r="K16" s="24"/>
      <c r="L16" s="11" t="s">
        <v>56</v>
      </c>
    </row>
    <row r="17" spans="2:12" ht="18" customHeight="1" x14ac:dyDescent="0.3">
      <c r="C17" s="11" t="s">
        <v>35</v>
      </c>
      <c r="E17" s="16"/>
      <c r="F17" s="22">
        <v>0.55000000000000004</v>
      </c>
      <c r="G17" s="18" t="s">
        <v>6</v>
      </c>
      <c r="H17" s="24">
        <f>1904+6741</f>
        <v>8645</v>
      </c>
      <c r="I17" s="24">
        <v>6633</v>
      </c>
      <c r="J17" s="24">
        <v>31245.407999999996</v>
      </c>
      <c r="K17" s="24"/>
      <c r="L17" s="11" t="s">
        <v>57</v>
      </c>
    </row>
    <row r="18" spans="2:12" ht="18" customHeight="1" x14ac:dyDescent="0.3">
      <c r="C18" s="11" t="s">
        <v>36</v>
      </c>
      <c r="E18" s="16"/>
      <c r="F18" s="22">
        <v>0.65</v>
      </c>
      <c r="G18" s="18" t="s">
        <v>5</v>
      </c>
      <c r="H18" s="24">
        <v>250</v>
      </c>
      <c r="I18" s="24">
        <v>3311</v>
      </c>
      <c r="J18" s="24">
        <v>11759.236000000001</v>
      </c>
      <c r="K18" s="24"/>
      <c r="L18" s="11" t="s">
        <v>71</v>
      </c>
    </row>
    <row r="19" spans="2:12" ht="18" customHeight="1" x14ac:dyDescent="0.3">
      <c r="C19" s="11" t="s">
        <v>37</v>
      </c>
      <c r="E19" s="16"/>
      <c r="F19" s="22">
        <v>0.6</v>
      </c>
      <c r="G19" s="18" t="s">
        <v>6</v>
      </c>
      <c r="H19" s="24">
        <f>1028+6330</f>
        <v>7358</v>
      </c>
      <c r="I19" s="24">
        <v>3545</v>
      </c>
      <c r="J19" s="24">
        <v>21840.560000000001</v>
      </c>
      <c r="K19" s="24"/>
      <c r="L19" s="11" t="s">
        <v>58</v>
      </c>
    </row>
    <row r="20" spans="2:12" ht="18" customHeight="1" x14ac:dyDescent="0.3">
      <c r="C20" s="11" t="s">
        <v>38</v>
      </c>
      <c r="E20" s="16"/>
      <c r="F20" s="22">
        <v>0.7</v>
      </c>
      <c r="G20" s="18" t="s">
        <v>6</v>
      </c>
      <c r="H20" s="24">
        <f>357+1884</f>
        <v>2241</v>
      </c>
      <c r="I20" s="24">
        <v>5168</v>
      </c>
      <c r="J20" s="24">
        <v>10903.5111</v>
      </c>
      <c r="K20" s="24"/>
      <c r="L20" s="11" t="s">
        <v>59</v>
      </c>
    </row>
    <row r="21" spans="2:12" ht="18" customHeight="1" x14ac:dyDescent="0.3">
      <c r="C21" s="11" t="s">
        <v>39</v>
      </c>
      <c r="E21" s="16"/>
      <c r="F21" s="22">
        <v>0.8</v>
      </c>
      <c r="G21" s="18" t="s">
        <v>7</v>
      </c>
      <c r="H21" s="24">
        <f>52+1890</f>
        <v>1942</v>
      </c>
      <c r="I21" s="24">
        <v>6285</v>
      </c>
      <c r="J21" s="24">
        <v>11468.960000000001</v>
      </c>
      <c r="K21" s="24"/>
      <c r="L21" s="11" t="s">
        <v>60</v>
      </c>
    </row>
    <row r="22" spans="2:12" ht="21.9" customHeight="1" x14ac:dyDescent="0.3">
      <c r="F22" s="22"/>
      <c r="H22" s="24"/>
      <c r="I22" s="24"/>
      <c r="J22" s="24"/>
      <c r="K22" s="24"/>
    </row>
    <row r="23" spans="2:12" ht="21.9" customHeight="1" x14ac:dyDescent="0.3">
      <c r="B23" s="15" t="s">
        <v>25</v>
      </c>
      <c r="F23" s="22"/>
      <c r="H23" s="24"/>
      <c r="I23" s="24"/>
      <c r="J23" s="24"/>
      <c r="K23" s="24"/>
    </row>
    <row r="24" spans="2:12" ht="18" customHeight="1" x14ac:dyDescent="0.3">
      <c r="B24" s="11" t="s">
        <v>88</v>
      </c>
      <c r="C24" s="11" t="s">
        <v>40</v>
      </c>
      <c r="E24" s="17"/>
      <c r="F24" s="22">
        <v>1.06</v>
      </c>
      <c r="G24" s="18" t="s">
        <v>69</v>
      </c>
      <c r="H24" s="24">
        <v>88.6</v>
      </c>
      <c r="I24" s="24">
        <v>196.6</v>
      </c>
      <c r="J24" s="24">
        <v>722.51740000000007</v>
      </c>
      <c r="K24" s="24"/>
      <c r="L24" s="11" t="s">
        <v>45</v>
      </c>
    </row>
    <row r="25" spans="2:12" ht="18" customHeight="1" x14ac:dyDescent="0.3">
      <c r="C25" s="11" t="s">
        <v>41</v>
      </c>
      <c r="E25" s="16"/>
      <c r="F25" s="22">
        <v>1.4</v>
      </c>
      <c r="G25" s="18" t="s">
        <v>9</v>
      </c>
      <c r="H25" s="24">
        <v>1287</v>
      </c>
      <c r="I25" s="24">
        <v>1297.4000000000001</v>
      </c>
      <c r="J25" s="24">
        <v>4549.172700000001</v>
      </c>
      <c r="K25" s="24"/>
      <c r="L25" s="11" t="s">
        <v>46</v>
      </c>
    </row>
    <row r="26" spans="2:12" ht="18" customHeight="1" x14ac:dyDescent="0.3">
      <c r="C26" s="11" t="s">
        <v>42</v>
      </c>
      <c r="E26" s="16"/>
      <c r="F26" s="22">
        <v>1.3</v>
      </c>
      <c r="G26" s="18" t="s">
        <v>69</v>
      </c>
      <c r="H26" s="24">
        <v>1200.3</v>
      </c>
      <c r="I26" s="24">
        <v>1870.4</v>
      </c>
      <c r="J26" s="24">
        <v>10767.06</v>
      </c>
      <c r="K26" s="24"/>
      <c r="L26" s="11" t="s">
        <v>47</v>
      </c>
    </row>
    <row r="27" spans="2:12" ht="18" customHeight="1" x14ac:dyDescent="0.3">
      <c r="C27" s="11" t="s">
        <v>24</v>
      </c>
      <c r="E27" s="17"/>
      <c r="F27" s="23">
        <v>1.25</v>
      </c>
      <c r="G27" s="18" t="s">
        <v>5</v>
      </c>
      <c r="H27" s="24">
        <f>2028+6801</f>
        <v>8829</v>
      </c>
      <c r="I27" s="24">
        <v>17467</v>
      </c>
      <c r="J27" s="24">
        <v>74330</v>
      </c>
      <c r="K27" s="24"/>
      <c r="L27" s="11" t="s">
        <v>48</v>
      </c>
    </row>
    <row r="28" spans="2:12" ht="18" customHeight="1" x14ac:dyDescent="0.3">
      <c r="C28" s="11" t="s">
        <v>43</v>
      </c>
      <c r="E28" s="16"/>
      <c r="F28" s="22">
        <v>1.1499999999999999</v>
      </c>
      <c r="G28" s="18" t="s">
        <v>7</v>
      </c>
      <c r="H28" s="24">
        <v>773.9</v>
      </c>
      <c r="I28" s="24">
        <v>1573</v>
      </c>
      <c r="J28" s="24">
        <v>5933.2839999999997</v>
      </c>
      <c r="K28" s="24"/>
      <c r="L28" s="11" t="s">
        <v>49</v>
      </c>
    </row>
    <row r="29" spans="2:12" ht="18" customHeight="1" x14ac:dyDescent="0.3">
      <c r="B29" s="11" t="s">
        <v>88</v>
      </c>
      <c r="C29" s="11" t="s">
        <v>76</v>
      </c>
      <c r="E29" s="17"/>
      <c r="F29" s="22">
        <v>1.35</v>
      </c>
      <c r="G29" s="18" t="s">
        <v>7</v>
      </c>
      <c r="H29" s="24">
        <v>129</v>
      </c>
      <c r="I29" s="24">
        <v>331</v>
      </c>
      <c r="J29" s="24">
        <v>943.72950000000003</v>
      </c>
      <c r="K29" s="24"/>
      <c r="L29" s="11" t="s">
        <v>50</v>
      </c>
    </row>
    <row r="30" spans="2:12" ht="18" customHeight="1" x14ac:dyDescent="0.3">
      <c r="B30" s="11" t="s">
        <v>88</v>
      </c>
      <c r="C30" s="11" t="s">
        <v>44</v>
      </c>
      <c r="E30" s="17"/>
      <c r="F30" s="22">
        <v>1.1000000000000001</v>
      </c>
      <c r="G30" s="18" t="s">
        <v>5</v>
      </c>
      <c r="H30" s="24">
        <f>17+396</f>
        <v>413</v>
      </c>
      <c r="I30" s="24">
        <v>935</v>
      </c>
      <c r="J30" s="24">
        <v>7153.9790999999996</v>
      </c>
      <c r="K30" s="24"/>
      <c r="L30" s="11" t="s">
        <v>51</v>
      </c>
    </row>
    <row r="31" spans="2:12" s="39" customFormat="1" ht="18" customHeight="1" x14ac:dyDescent="0.3">
      <c r="C31" s="39" t="s">
        <v>66</v>
      </c>
      <c r="E31" s="40"/>
      <c r="F31" s="41">
        <v>0.52</v>
      </c>
      <c r="G31" s="42" t="s">
        <v>67</v>
      </c>
      <c r="H31" s="43">
        <v>0</v>
      </c>
      <c r="I31" s="43">
        <v>98</v>
      </c>
      <c r="J31" s="43">
        <v>230</v>
      </c>
      <c r="K31" s="43"/>
      <c r="L31" s="44" t="s">
        <v>72</v>
      </c>
    </row>
    <row r="32" spans="2:12" ht="21.9" customHeight="1" x14ac:dyDescent="0.3"/>
    <row r="33" spans="2:11" x14ac:dyDescent="0.3">
      <c r="B33" s="11" t="s">
        <v>82</v>
      </c>
    </row>
    <row r="35" spans="2:11" x14ac:dyDescent="0.3">
      <c r="B35" s="32" t="s">
        <v>81</v>
      </c>
      <c r="F35" s="11"/>
      <c r="G35" s="11"/>
      <c r="H35" s="11"/>
      <c r="I35" s="11"/>
      <c r="J35" s="11"/>
      <c r="K35" s="11"/>
    </row>
  </sheetData>
  <mergeCells count="4">
    <mergeCell ref="B2:K2"/>
    <mergeCell ref="B3:K3"/>
    <mergeCell ref="B4:K4"/>
    <mergeCell ref="B5:K5"/>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EF4CC-877E-4AC5-9ABF-7C103018688A}">
  <dimension ref="A1:E54"/>
  <sheetViews>
    <sheetView topLeftCell="A34" workbookViewId="0">
      <selection activeCell="E43" sqref="E43"/>
    </sheetView>
  </sheetViews>
  <sheetFormatPr defaultRowHeight="15.6" x14ac:dyDescent="0.3"/>
  <cols>
    <col min="2" max="2" width="40.09765625" customWidth="1"/>
  </cols>
  <sheetData>
    <row r="1" spans="1:5" s="55" customFormat="1" x14ac:dyDescent="0.3">
      <c r="A1" s="53"/>
      <c r="B1" s="53"/>
      <c r="C1" s="53"/>
      <c r="D1" s="53"/>
      <c r="E1" s="54"/>
    </row>
    <row r="2" spans="1:5" s="55" customFormat="1" x14ac:dyDescent="0.3">
      <c r="A2" s="53"/>
      <c r="B2" s="45" t="s">
        <v>98</v>
      </c>
      <c r="E2" s="56"/>
    </row>
    <row r="3" spans="1:5" s="55" customFormat="1" x14ac:dyDescent="0.3">
      <c r="A3" s="53"/>
      <c r="E3" s="56"/>
    </row>
    <row r="19" spans="2:4" x14ac:dyDescent="0.3">
      <c r="B19" s="46" t="s">
        <v>99</v>
      </c>
    </row>
    <row r="20" spans="2:4" x14ac:dyDescent="0.3">
      <c r="B20" s="50" t="s">
        <v>100</v>
      </c>
    </row>
    <row r="21" spans="2:4" x14ac:dyDescent="0.3">
      <c r="B21" t="s">
        <v>91</v>
      </c>
      <c r="C21" s="57">
        <v>0.2</v>
      </c>
    </row>
    <row r="22" spans="2:4" x14ac:dyDescent="0.3">
      <c r="B22" t="s">
        <v>92</v>
      </c>
      <c r="C22" s="57">
        <v>0.8</v>
      </c>
    </row>
    <row r="23" spans="2:4" x14ac:dyDescent="0.3">
      <c r="B23" t="s">
        <v>101</v>
      </c>
      <c r="C23" s="58">
        <v>3.5000000000000003E-2</v>
      </c>
    </row>
    <row r="24" spans="2:4" x14ac:dyDescent="0.3">
      <c r="B24" t="s">
        <v>102</v>
      </c>
      <c r="C24" s="57">
        <v>0.37</v>
      </c>
      <c r="D24" s="59"/>
    </row>
    <row r="25" spans="2:4" x14ac:dyDescent="0.3">
      <c r="B25" t="s">
        <v>103</v>
      </c>
      <c r="C25" s="49">
        <v>0.9</v>
      </c>
    </row>
    <row r="26" spans="2:4" x14ac:dyDescent="0.3">
      <c r="B26" t="s">
        <v>104</v>
      </c>
      <c r="C26" s="57">
        <v>0.06</v>
      </c>
    </row>
    <row r="27" spans="2:4" x14ac:dyDescent="0.3">
      <c r="B27" t="s">
        <v>105</v>
      </c>
      <c r="C27" s="58">
        <v>2.7999999999999997E-2</v>
      </c>
    </row>
    <row r="28" spans="2:4" x14ac:dyDescent="0.3">
      <c r="B28" t="s">
        <v>106</v>
      </c>
      <c r="C28" s="48">
        <f>C27+(C25*C26)</f>
        <v>8.199999999999999E-2</v>
      </c>
    </row>
    <row r="29" spans="2:4" x14ac:dyDescent="0.3">
      <c r="B29" t="s">
        <v>93</v>
      </c>
      <c r="C29" s="48">
        <f>C21*C23*(1-C24)+C22*C28</f>
        <v>7.0009999999999989E-2</v>
      </c>
    </row>
    <row r="31" spans="2:4" x14ac:dyDescent="0.3">
      <c r="B31" s="46" t="s">
        <v>107</v>
      </c>
    </row>
    <row r="32" spans="2:4" x14ac:dyDescent="0.3">
      <c r="B32" t="s">
        <v>109</v>
      </c>
    </row>
    <row r="33" spans="2:4" x14ac:dyDescent="0.3">
      <c r="B33" t="s">
        <v>108</v>
      </c>
    </row>
    <row r="35" spans="2:4" x14ac:dyDescent="0.3">
      <c r="B35" s="46" t="s">
        <v>111</v>
      </c>
    </row>
    <row r="36" spans="2:4" x14ac:dyDescent="0.3">
      <c r="B36" t="s">
        <v>110</v>
      </c>
    </row>
    <row r="38" spans="2:4" x14ac:dyDescent="0.3">
      <c r="B38" s="46" t="s">
        <v>112</v>
      </c>
    </row>
    <row r="39" spans="2:4" x14ac:dyDescent="0.3">
      <c r="B39" s="50" t="s">
        <v>113</v>
      </c>
    </row>
    <row r="40" spans="2:4" x14ac:dyDescent="0.3">
      <c r="B40" s="50" t="s">
        <v>114</v>
      </c>
    </row>
    <row r="41" spans="2:4" x14ac:dyDescent="0.3">
      <c r="B41" s="50" t="s">
        <v>115</v>
      </c>
    </row>
    <row r="42" spans="2:4" x14ac:dyDescent="0.3">
      <c r="B42" t="s">
        <v>116</v>
      </c>
      <c r="C42" s="57">
        <v>0.02</v>
      </c>
    </row>
    <row r="43" spans="2:4" x14ac:dyDescent="0.3">
      <c r="B43" t="s">
        <v>117</v>
      </c>
      <c r="C43">
        <v>88</v>
      </c>
      <c r="D43" t="s">
        <v>118</v>
      </c>
    </row>
    <row r="44" spans="2:4" x14ac:dyDescent="0.3">
      <c r="B44" t="s">
        <v>120</v>
      </c>
      <c r="C44">
        <v>1.4</v>
      </c>
      <c r="D44" t="s">
        <v>119</v>
      </c>
    </row>
    <row r="45" spans="2:4" x14ac:dyDescent="0.3">
      <c r="B45" t="s">
        <v>121</v>
      </c>
      <c r="C45" s="51">
        <v>6.3E-2</v>
      </c>
    </row>
    <row r="47" spans="2:4" x14ac:dyDescent="0.3">
      <c r="B47" s="46" t="s">
        <v>122</v>
      </c>
    </row>
    <row r="48" spans="2:4" x14ac:dyDescent="0.3">
      <c r="B48" s="50" t="s">
        <v>123</v>
      </c>
    </row>
    <row r="49" spans="2:4" x14ac:dyDescent="0.3">
      <c r="B49" s="50" t="s">
        <v>124</v>
      </c>
    </row>
    <row r="50" spans="2:4" x14ac:dyDescent="0.3">
      <c r="B50" s="50" t="s">
        <v>125</v>
      </c>
    </row>
    <row r="51" spans="2:4" x14ac:dyDescent="0.3">
      <c r="B51" t="s">
        <v>126</v>
      </c>
      <c r="C51" s="57">
        <v>0.2</v>
      </c>
    </row>
    <row r="52" spans="2:4" x14ac:dyDescent="0.3">
      <c r="B52" t="s">
        <v>117</v>
      </c>
      <c r="C52">
        <v>46</v>
      </c>
      <c r="D52" t="s">
        <v>118</v>
      </c>
    </row>
    <row r="53" spans="2:4" x14ac:dyDescent="0.3">
      <c r="B53" t="s">
        <v>120</v>
      </c>
      <c r="C53">
        <v>600</v>
      </c>
      <c r="D53" t="s">
        <v>118</v>
      </c>
    </row>
    <row r="54" spans="2:4" x14ac:dyDescent="0.3">
      <c r="B54" t="s">
        <v>121</v>
      </c>
      <c r="C54" s="51">
        <v>7.6999999999999999E-2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EC7E9-DCF9-43E0-ABA0-6A477EBAB296}">
  <dimension ref="A1:AL32"/>
  <sheetViews>
    <sheetView tabSelected="1" topLeftCell="A16" workbookViewId="0">
      <selection activeCell="G29" sqref="G29:G30"/>
    </sheetView>
  </sheetViews>
  <sheetFormatPr defaultColWidth="9" defaultRowHeight="18" outlineLevelCol="1" x14ac:dyDescent="0.35"/>
  <cols>
    <col min="1" max="1" width="2.5" style="71" customWidth="1"/>
    <col min="2" max="2" width="3.09765625" style="71" customWidth="1"/>
    <col min="3" max="3" width="25.59765625" style="71" bestFit="1" customWidth="1"/>
    <col min="4" max="4" width="10.69921875" style="71" customWidth="1"/>
    <col min="5" max="5" width="10.8984375" style="73" bestFit="1" customWidth="1"/>
    <col min="6" max="6" width="10" style="76" bestFit="1" customWidth="1"/>
    <col min="7" max="7" width="12.8984375" style="74" bestFit="1" customWidth="1"/>
    <col min="8" max="8" width="13.59765625" style="76" customWidth="1"/>
    <col min="9" max="9" width="9.09765625" style="76" bestFit="1" customWidth="1"/>
    <col min="10" max="10" width="15" style="76" bestFit="1" customWidth="1"/>
    <col min="11" max="11" width="8.5" style="76" bestFit="1" customWidth="1"/>
    <col min="12" max="12" width="9.69921875" style="76" bestFit="1" customWidth="1"/>
    <col min="13" max="13" width="11.5" style="76" bestFit="1" customWidth="1"/>
    <col min="14" max="15" width="9.69921875" style="76" customWidth="1"/>
    <col min="16" max="16" width="9" style="76"/>
    <col min="17" max="17" width="9.09765625" style="76" bestFit="1" customWidth="1"/>
    <col min="18" max="26" width="0" style="76" hidden="1" customWidth="1" outlineLevel="1"/>
    <col min="27" max="28" width="11.59765625" style="76" hidden="1" customWidth="1" outlineLevel="1"/>
    <col min="29" max="29" width="9" style="76" collapsed="1"/>
    <col min="30" max="16384" width="9" style="76"/>
  </cols>
  <sheetData>
    <row r="1" spans="1:38" s="62" customFormat="1" x14ac:dyDescent="0.35">
      <c r="A1" s="60"/>
      <c r="B1" s="60"/>
      <c r="C1" s="60"/>
      <c r="D1" s="60"/>
      <c r="E1" s="61"/>
      <c r="G1" s="63"/>
    </row>
    <row r="2" spans="1:38" s="62" customFormat="1" x14ac:dyDescent="0.35">
      <c r="A2" s="60"/>
      <c r="B2" s="64" t="s">
        <v>94</v>
      </c>
      <c r="E2" s="63"/>
      <c r="G2" s="63"/>
    </row>
    <row r="3" spans="1:38" s="62" customFormat="1" x14ac:dyDescent="0.35">
      <c r="A3" s="60"/>
      <c r="E3" s="63"/>
      <c r="G3" s="63"/>
    </row>
    <row r="4" spans="1:38" s="70" customFormat="1" ht="68.25" customHeight="1" x14ac:dyDescent="0.3">
      <c r="A4" s="65"/>
      <c r="B4" s="66"/>
      <c r="C4" s="66"/>
      <c r="D4" s="67" t="s">
        <v>3</v>
      </c>
      <c r="E4" s="68" t="s">
        <v>0</v>
      </c>
      <c r="F4" s="67" t="s">
        <v>11</v>
      </c>
      <c r="G4" s="67" t="s">
        <v>26</v>
      </c>
      <c r="H4" s="67" t="s">
        <v>27</v>
      </c>
      <c r="I4" s="69" t="s">
        <v>89</v>
      </c>
      <c r="J4" s="69" t="s">
        <v>90</v>
      </c>
      <c r="K4" s="69" t="s">
        <v>91</v>
      </c>
      <c r="L4" s="69" t="s">
        <v>92</v>
      </c>
      <c r="M4" s="69" t="s">
        <v>172</v>
      </c>
      <c r="N4" s="110" t="s">
        <v>166</v>
      </c>
      <c r="O4" s="110"/>
      <c r="AA4" s="137" t="s">
        <v>177</v>
      </c>
      <c r="AB4" s="137"/>
      <c r="AK4" s="137" t="s">
        <v>177</v>
      </c>
    </row>
    <row r="5" spans="1:38" x14ac:dyDescent="0.35">
      <c r="B5" s="72" t="s">
        <v>1</v>
      </c>
      <c r="F5" s="74"/>
      <c r="G5" s="75"/>
      <c r="H5" s="74"/>
      <c r="I5" s="73"/>
    </row>
    <row r="6" spans="1:38" x14ac:dyDescent="0.35">
      <c r="C6" s="71" t="s">
        <v>30</v>
      </c>
      <c r="D6" s="73" t="s">
        <v>2</v>
      </c>
      <c r="E6" s="77">
        <v>0.55000000000000004</v>
      </c>
      <c r="F6" s="78">
        <v>297.5</v>
      </c>
      <c r="G6" s="78">
        <v>355</v>
      </c>
      <c r="H6" s="78">
        <v>957.94399999999996</v>
      </c>
      <c r="I6" s="79">
        <f>VLOOKUP(D6,'Capital mkt Exh 3'!$B$11:$C$24,2,FALSE)</f>
        <v>6.7699999999999996E-2</v>
      </c>
      <c r="J6" s="80">
        <f>'Capital mkt Exh 3'!$C$8+E6*'Capital mkt Exh 3'!$C$27</f>
        <v>6.0999999999999999E-2</v>
      </c>
      <c r="K6" s="80">
        <f>F6/(F6+H6)</f>
        <v>0.23696795715300722</v>
      </c>
      <c r="L6" s="80">
        <f>1-K6</f>
        <v>0.76303204284699278</v>
      </c>
      <c r="M6" s="80">
        <f>K6*I6*(1-0.37)+J6*L6</f>
        <v>5.6651874954199474E-2</v>
      </c>
      <c r="N6" s="125">
        <f>K6/(1-K6)</f>
        <v>0.3105609513708526</v>
      </c>
      <c r="O6" s="125"/>
      <c r="P6" s="76" t="s">
        <v>5</v>
      </c>
      <c r="Q6" s="76">
        <v>1</v>
      </c>
      <c r="AA6" s="125">
        <f t="shared" ref="AA6:AA17" si="0">0.0918*K6 + 0.0257</f>
        <v>4.7453658466646065E-2</v>
      </c>
      <c r="AB6" s="125">
        <f>I6-AA6</f>
        <v>2.0246341533353931E-2</v>
      </c>
      <c r="AK6" s="125">
        <f>0.0464*N6 + 0.0309</f>
        <v>4.5310028143607559E-2</v>
      </c>
      <c r="AL6" s="115">
        <f>I6-AK6</f>
        <v>2.2389971856392438E-2</v>
      </c>
    </row>
    <row r="7" spans="1:38" x14ac:dyDescent="0.35">
      <c r="C7" s="71" t="s">
        <v>31</v>
      </c>
      <c r="D7" s="73" t="s">
        <v>6</v>
      </c>
      <c r="E7" s="77">
        <v>0.6</v>
      </c>
      <c r="F7" s="78">
        <v>4832</v>
      </c>
      <c r="G7" s="78">
        <v>1349</v>
      </c>
      <c r="H7" s="78">
        <v>13222.560000000001</v>
      </c>
      <c r="I7" s="79">
        <f>VLOOKUP(D7,'Capital mkt Exh 3'!$B$11:$C$24,2,FALSE)</f>
        <v>3.8399999999999997E-2</v>
      </c>
      <c r="J7" s="80">
        <f>'Capital mkt Exh 3'!$C$8+E7*'Capital mkt Exh 3'!$C$27</f>
        <v>6.4000000000000001E-2</v>
      </c>
      <c r="K7" s="80">
        <f t="shared" ref="K7:K15" si="1">F7/(F7+H7)</f>
        <v>0.26763321842238191</v>
      </c>
      <c r="L7" s="80">
        <f t="shared" ref="L7:L15" si="2">1-K7</f>
        <v>0.73236678157761803</v>
      </c>
      <c r="M7" s="80">
        <f t="shared" ref="M7:M15" si="3">K7*I7*(1-0.37)+J7*L7</f>
        <v>5.3346056841041822E-2</v>
      </c>
      <c r="N7" s="125">
        <f t="shared" ref="N7:N17" si="4">K7/(1-K7)</f>
        <v>0.36543604264227197</v>
      </c>
      <c r="O7" s="125"/>
      <c r="P7" s="76" t="s">
        <v>6</v>
      </c>
      <c r="Q7" s="76">
        <v>4</v>
      </c>
      <c r="AA7" s="125">
        <f t="shared" si="0"/>
        <v>5.0268729451174665E-2</v>
      </c>
      <c r="AB7" s="125">
        <f t="shared" ref="AB7:AB15" si="5">I7-AA7</f>
        <v>-1.1868729451174669E-2</v>
      </c>
      <c r="AK7" s="125">
        <f t="shared" ref="AK7:AK17" si="6">0.0464*N7 + 0.0309</f>
        <v>4.785623237860142E-2</v>
      </c>
      <c r="AL7" s="115">
        <f t="shared" ref="AL7:AL15" si="7">I7-AK7</f>
        <v>-9.456232378601423E-3</v>
      </c>
    </row>
    <row r="8" spans="1:38" x14ac:dyDescent="0.35">
      <c r="C8" s="71" t="s">
        <v>32</v>
      </c>
      <c r="D8" s="73" t="s">
        <v>69</v>
      </c>
      <c r="E8" s="77">
        <v>0.7</v>
      </c>
      <c r="F8" s="78">
        <v>9590</v>
      </c>
      <c r="G8" s="78">
        <v>5472</v>
      </c>
      <c r="H8" s="78">
        <v>13804.7577</v>
      </c>
      <c r="I8" s="79">
        <f>VLOOKUP(D8,'Capital mkt Exh 3'!$B$11:$C$24,2,FALSE)</f>
        <v>4.6199999999999998E-2</v>
      </c>
      <c r="J8" s="80">
        <f>'Capital mkt Exh 3'!$C$8+E8*'Capital mkt Exh 3'!$C$27</f>
        <v>6.9999999999999993E-2</v>
      </c>
      <c r="K8" s="80">
        <f t="shared" si="1"/>
        <v>0.40992089437198997</v>
      </c>
      <c r="L8" s="80">
        <f t="shared" si="2"/>
        <v>0.59007910562801003</v>
      </c>
      <c r="M8" s="80">
        <f t="shared" si="3"/>
        <v>5.3236694945551839E-2</v>
      </c>
      <c r="N8" s="125">
        <f t="shared" si="4"/>
        <v>0.6946880349808674</v>
      </c>
      <c r="O8" s="125"/>
      <c r="P8" s="76" t="s">
        <v>7</v>
      </c>
      <c r="Q8" s="76">
        <v>1</v>
      </c>
      <c r="AA8" s="125">
        <f t="shared" si="0"/>
        <v>6.3330738103348688E-2</v>
      </c>
      <c r="AB8" s="125">
        <f t="shared" si="5"/>
        <v>-1.713073810334869E-2</v>
      </c>
      <c r="AK8" s="125">
        <f t="shared" si="6"/>
        <v>6.3133524823112241E-2</v>
      </c>
      <c r="AL8" s="115">
        <f t="shared" si="7"/>
        <v>-1.6933524823112243E-2</v>
      </c>
    </row>
    <row r="9" spans="1:38" x14ac:dyDescent="0.35">
      <c r="C9" s="71" t="s">
        <v>33</v>
      </c>
      <c r="D9" s="73" t="s">
        <v>70</v>
      </c>
      <c r="E9" s="77">
        <v>0.75</v>
      </c>
      <c r="F9" s="78">
        <v>592.9</v>
      </c>
      <c r="G9" s="78">
        <v>166.7</v>
      </c>
      <c r="H9" s="78">
        <v>578.29919999999993</v>
      </c>
      <c r="I9" s="79">
        <f>VLOOKUP(D9,'Capital mkt Exh 3'!$B$11:$C$24,2,FALSE)</f>
        <v>8.9599999999999999E-2</v>
      </c>
      <c r="J9" s="80">
        <f>'Capital mkt Exh 3'!$C$8+E9*'Capital mkt Exh 3'!$C$27</f>
        <v>7.2999999999999995E-2</v>
      </c>
      <c r="K9" s="80">
        <f t="shared" si="1"/>
        <v>0.50623326928501999</v>
      </c>
      <c r="L9" s="80">
        <f t="shared" si="2"/>
        <v>0.49376673071498001</v>
      </c>
      <c r="M9" s="80">
        <f t="shared" si="3"/>
        <v>6.4620826926794356E-2</v>
      </c>
      <c r="N9" s="125">
        <f>K9/(1-K9)</f>
        <v>1.0252478301889403</v>
      </c>
      <c r="O9" s="125"/>
      <c r="P9" s="76" t="s">
        <v>135</v>
      </c>
      <c r="Q9" s="76">
        <v>2</v>
      </c>
      <c r="AA9" s="125">
        <f t="shared" si="0"/>
        <v>7.2172214120364842E-2</v>
      </c>
      <c r="AB9" s="125">
        <f t="shared" si="5"/>
        <v>1.7427785879635158E-2</v>
      </c>
      <c r="AK9" s="125">
        <f t="shared" si="6"/>
        <v>7.847149932076683E-2</v>
      </c>
      <c r="AL9" s="115">
        <f t="shared" si="7"/>
        <v>1.1128500679233169E-2</v>
      </c>
    </row>
    <row r="10" spans="1:38" x14ac:dyDescent="0.35">
      <c r="C10" s="71" t="s">
        <v>34</v>
      </c>
      <c r="D10" s="73" t="s">
        <v>69</v>
      </c>
      <c r="E10" s="77">
        <v>0.5</v>
      </c>
      <c r="F10" s="78">
        <v>923</v>
      </c>
      <c r="G10" s="78">
        <v>1076.2</v>
      </c>
      <c r="H10" s="78">
        <v>4428.7903000000006</v>
      </c>
      <c r="I10" s="79">
        <f>VLOOKUP(D10,'Capital mkt Exh 3'!$B$11:$C$24,2,FALSE)</f>
        <v>4.6199999999999998E-2</v>
      </c>
      <c r="J10" s="80">
        <f>'Capital mkt Exh 3'!$C$8+E10*'Capital mkt Exh 3'!$C$27</f>
        <v>5.7999999999999996E-2</v>
      </c>
      <c r="K10" s="80">
        <f t="shared" si="1"/>
        <v>0.17246565135408984</v>
      </c>
      <c r="L10" s="80">
        <f t="shared" si="2"/>
        <v>0.82753434864591013</v>
      </c>
      <c r="M10" s="80">
        <f t="shared" si="3"/>
        <v>5.3016777469774928E-2</v>
      </c>
      <c r="N10" s="125">
        <f t="shared" si="4"/>
        <v>0.20840905472539531</v>
      </c>
      <c r="O10" s="125"/>
      <c r="P10" s="76" t="s">
        <v>2</v>
      </c>
      <c r="Q10" s="76">
        <v>1</v>
      </c>
      <c r="AA10" s="125">
        <f t="shared" si="0"/>
        <v>4.1532346794305453E-2</v>
      </c>
      <c r="AB10" s="125">
        <f t="shared" si="5"/>
        <v>4.6676532056945455E-3</v>
      </c>
      <c r="AK10" s="125">
        <f t="shared" si="6"/>
        <v>4.0570180139258338E-2</v>
      </c>
      <c r="AL10" s="115">
        <f t="shared" si="7"/>
        <v>5.6298198607416597E-3</v>
      </c>
    </row>
    <row r="11" spans="1:38" x14ac:dyDescent="0.35">
      <c r="C11" s="71" t="s">
        <v>35</v>
      </c>
      <c r="D11" s="73" t="s">
        <v>6</v>
      </c>
      <c r="E11" s="77">
        <v>0.55000000000000004</v>
      </c>
      <c r="F11" s="78">
        <v>8645</v>
      </c>
      <c r="G11" s="78">
        <v>6633</v>
      </c>
      <c r="H11" s="78">
        <v>31245.407999999996</v>
      </c>
      <c r="I11" s="79">
        <f>VLOOKUP(D11,'Capital mkt Exh 3'!$B$11:$C$24,2,FALSE)</f>
        <v>3.8399999999999997E-2</v>
      </c>
      <c r="J11" s="80">
        <f>'Capital mkt Exh 3'!$C$8+E11*'Capital mkt Exh 3'!$C$27</f>
        <v>6.0999999999999999E-2</v>
      </c>
      <c r="K11" s="80">
        <f t="shared" si="1"/>
        <v>0.21671876607529311</v>
      </c>
      <c r="L11" s="80">
        <f t="shared" si="2"/>
        <v>0.78328123392470683</v>
      </c>
      <c r="M11" s="80">
        <f t="shared" si="3"/>
        <v>5.3023015658300601E-2</v>
      </c>
      <c r="N11" s="125">
        <f t="shared" si="4"/>
        <v>0.27668065656239799</v>
      </c>
      <c r="O11" s="125"/>
      <c r="P11" s="76" t="s">
        <v>136</v>
      </c>
      <c r="Q11" s="76">
        <v>1</v>
      </c>
      <c r="AA11" s="125">
        <f t="shared" si="0"/>
        <v>4.5594782725711908E-2</v>
      </c>
      <c r="AB11" s="125">
        <f t="shared" si="5"/>
        <v>-7.194782725711911E-3</v>
      </c>
      <c r="AK11" s="125">
        <f t="shared" si="6"/>
        <v>4.373798246449527E-2</v>
      </c>
      <c r="AL11" s="115">
        <f t="shared" si="7"/>
        <v>-5.3379824644952736E-3</v>
      </c>
    </row>
    <row r="12" spans="1:38" x14ac:dyDescent="0.35">
      <c r="C12" s="71" t="s">
        <v>36</v>
      </c>
      <c r="D12" s="73" t="s">
        <v>5</v>
      </c>
      <c r="E12" s="77">
        <v>0.65</v>
      </c>
      <c r="F12" s="78">
        <v>250</v>
      </c>
      <c r="G12" s="78">
        <v>3311</v>
      </c>
      <c r="H12" s="78">
        <v>11759.236000000001</v>
      </c>
      <c r="I12" s="79">
        <f>VLOOKUP(D12,'Capital mkt Exh 3'!$B$11:$C$24,2,FALSE)</f>
        <v>3.2500000000000001E-2</v>
      </c>
      <c r="J12" s="80">
        <f>'Capital mkt Exh 3'!$C$8+E12*'Capital mkt Exh 3'!$C$27</f>
        <v>6.7000000000000004E-2</v>
      </c>
      <c r="K12" s="80">
        <f t="shared" si="1"/>
        <v>2.0817310943010862E-2</v>
      </c>
      <c r="L12" s="80">
        <f t="shared" si="2"/>
        <v>0.97918268905698913</v>
      </c>
      <c r="M12" s="80">
        <f t="shared" si="3"/>
        <v>6.6031474608376425E-2</v>
      </c>
      <c r="N12" s="125">
        <f t="shared" si="4"/>
        <v>2.1259884570732315E-2</v>
      </c>
      <c r="O12" s="125"/>
      <c r="AA12" s="125">
        <f t="shared" si="0"/>
        <v>2.7611029144568398E-2</v>
      </c>
      <c r="AB12" s="125">
        <f t="shared" si="5"/>
        <v>4.8889708554316035E-3</v>
      </c>
      <c r="AK12" s="125">
        <f t="shared" si="6"/>
        <v>3.1886458644081982E-2</v>
      </c>
      <c r="AL12" s="115">
        <f t="shared" si="7"/>
        <v>6.1354135591801945E-4</v>
      </c>
    </row>
    <row r="13" spans="1:38" x14ac:dyDescent="0.35">
      <c r="C13" s="71" t="s">
        <v>37</v>
      </c>
      <c r="D13" s="73" t="s">
        <v>6</v>
      </c>
      <c r="E13" s="77">
        <v>0.6</v>
      </c>
      <c r="F13" s="78">
        <v>7358</v>
      </c>
      <c r="G13" s="78">
        <v>3545</v>
      </c>
      <c r="H13" s="78">
        <v>21840.560000000001</v>
      </c>
      <c r="I13" s="79">
        <f>VLOOKUP(D13,'Capital mkt Exh 3'!$B$11:$C$24,2,FALSE)</f>
        <v>3.8399999999999997E-2</v>
      </c>
      <c r="J13" s="80">
        <f>'Capital mkt Exh 3'!$C$8+E13*'Capital mkt Exh 3'!$C$27</f>
        <v>6.4000000000000001E-2</v>
      </c>
      <c r="K13" s="80">
        <f t="shared" si="1"/>
        <v>0.25199872870442924</v>
      </c>
      <c r="L13" s="80">
        <f t="shared" si="2"/>
        <v>0.74800127129557081</v>
      </c>
      <c r="M13" s="80">
        <f t="shared" si="3"/>
        <v>5.3968434607734088E-2</v>
      </c>
      <c r="N13" s="125">
        <f t="shared" si="4"/>
        <v>0.33689612354261972</v>
      </c>
      <c r="O13" s="125"/>
      <c r="AA13" s="125">
        <f t="shared" si="0"/>
        <v>4.8833483295066607E-2</v>
      </c>
      <c r="AB13" s="125">
        <f t="shared" si="5"/>
        <v>-1.043348329506661E-2</v>
      </c>
      <c r="AK13" s="125">
        <f t="shared" si="6"/>
        <v>4.6531980132377554E-2</v>
      </c>
      <c r="AL13" s="115">
        <f t="shared" si="7"/>
        <v>-8.1319801323775573E-3</v>
      </c>
    </row>
    <row r="14" spans="1:38" x14ac:dyDescent="0.35">
      <c r="C14" s="71" t="s">
        <v>38</v>
      </c>
      <c r="D14" s="73" t="s">
        <v>6</v>
      </c>
      <c r="E14" s="77">
        <v>0.7</v>
      </c>
      <c r="F14" s="78">
        <v>2241</v>
      </c>
      <c r="G14" s="78">
        <v>5168</v>
      </c>
      <c r="H14" s="78">
        <v>10903.5111</v>
      </c>
      <c r="I14" s="79">
        <f>VLOOKUP(D14,'Capital mkt Exh 3'!$B$11:$C$24,2,FALSE)</f>
        <v>3.8399999999999997E-2</v>
      </c>
      <c r="J14" s="80">
        <f>'Capital mkt Exh 3'!$C$8+E14*'Capital mkt Exh 3'!$C$27</f>
        <v>6.9999999999999993E-2</v>
      </c>
      <c r="K14" s="80">
        <f t="shared" si="1"/>
        <v>0.17048941439898818</v>
      </c>
      <c r="L14" s="80">
        <f t="shared" si="2"/>
        <v>0.82951058560101187</v>
      </c>
      <c r="M14" s="80">
        <f t="shared" si="3"/>
        <v>6.2190220905211147E-2</v>
      </c>
      <c r="N14" s="125">
        <f t="shared" si="4"/>
        <v>0.20553012506219212</v>
      </c>
      <c r="O14" s="125"/>
      <c r="AA14" s="125">
        <f t="shared" si="0"/>
        <v>4.1350928241827116E-2</v>
      </c>
      <c r="AB14" s="125">
        <f t="shared" si="5"/>
        <v>-2.9509282418271193E-3</v>
      </c>
      <c r="AK14" s="125">
        <f t="shared" si="6"/>
        <v>4.0436597802885714E-2</v>
      </c>
      <c r="AL14" s="115">
        <f t="shared" si="7"/>
        <v>-2.0365978028857173E-3</v>
      </c>
    </row>
    <row r="15" spans="1:38" x14ac:dyDescent="0.35">
      <c r="C15" s="71" t="s">
        <v>39</v>
      </c>
      <c r="D15" s="73" t="s">
        <v>7</v>
      </c>
      <c r="E15" s="77">
        <v>0.8</v>
      </c>
      <c r="F15" s="78">
        <v>1942</v>
      </c>
      <c r="G15" s="78">
        <v>6285</v>
      </c>
      <c r="H15" s="78">
        <v>11468.960000000001</v>
      </c>
      <c r="I15" s="79">
        <f>VLOOKUP(D15,'Capital mkt Exh 3'!$B$11:$C$24,2,FALSE)</f>
        <v>4.1099999999999998E-2</v>
      </c>
      <c r="J15" s="80">
        <f>'Capital mkt Exh 3'!$C$8+E15*'Capital mkt Exh 3'!$C$27</f>
        <v>7.5999999999999998E-2</v>
      </c>
      <c r="K15" s="80">
        <f t="shared" si="1"/>
        <v>0.14480693403007688</v>
      </c>
      <c r="L15" s="80">
        <f t="shared" si="2"/>
        <v>0.85519306596992317</v>
      </c>
      <c r="M15" s="80">
        <f t="shared" si="3"/>
        <v>6.8744158956554932E-2</v>
      </c>
      <c r="N15" s="125">
        <f t="shared" si="4"/>
        <v>0.16932659979631978</v>
      </c>
      <c r="O15" s="125"/>
      <c r="AA15" s="125">
        <f t="shared" si="0"/>
        <v>3.8993276543961057E-2</v>
      </c>
      <c r="AB15" s="125">
        <f t="shared" si="5"/>
        <v>2.1067234560389406E-3</v>
      </c>
      <c r="AK15" s="125">
        <f t="shared" si="6"/>
        <v>3.8756754230549237E-2</v>
      </c>
      <c r="AL15" s="115">
        <f t="shared" si="7"/>
        <v>2.3432457694507608E-3</v>
      </c>
    </row>
    <row r="16" spans="1:38" x14ac:dyDescent="0.35">
      <c r="B16" s="72" t="s">
        <v>158</v>
      </c>
      <c r="D16" s="73"/>
      <c r="E16" s="77"/>
      <c r="F16" s="78"/>
      <c r="G16" s="78"/>
      <c r="H16" s="78"/>
      <c r="I16" s="81"/>
      <c r="J16" s="80"/>
      <c r="K16" s="82">
        <f>AVERAGE(K6:K15)</f>
        <v>0.23980521447382874</v>
      </c>
      <c r="L16" s="82">
        <f>AVERAGE(L6:L15)</f>
        <v>0.76019478552617126</v>
      </c>
      <c r="M16" s="83">
        <f>AVERAGE(M6:M15)</f>
        <v>5.8482953587353961E-2</v>
      </c>
      <c r="N16" s="125">
        <f t="shared" si="4"/>
        <v>0.31545232753451052</v>
      </c>
      <c r="O16" s="125"/>
      <c r="AA16" s="138">
        <f t="shared" si="0"/>
        <v>4.7714118688697481E-2</v>
      </c>
      <c r="AB16" s="138"/>
      <c r="AK16" s="139">
        <f t="shared" si="6"/>
        <v>4.5536987997601287E-2</v>
      </c>
    </row>
    <row r="17" spans="2:38" x14ac:dyDescent="0.35">
      <c r="B17" s="72" t="s">
        <v>161</v>
      </c>
      <c r="D17" s="73"/>
      <c r="E17" s="77"/>
      <c r="F17" s="78"/>
      <c r="G17" s="78"/>
      <c r="H17" s="78"/>
      <c r="I17" s="84"/>
      <c r="J17" s="80"/>
      <c r="K17" s="85">
        <f>MEDIAN(K6:K15)</f>
        <v>0.22684336161415017</v>
      </c>
      <c r="L17" s="85">
        <f>MEDIAN(L6:L15)</f>
        <v>0.7731566383858498</v>
      </c>
      <c r="M17" s="85">
        <f>MEDIAN(M6:M15)</f>
        <v>5.5310154780966778E-2</v>
      </c>
      <c r="N17" s="125">
        <f t="shared" si="4"/>
        <v>0.29339897034026657</v>
      </c>
      <c r="O17" s="125"/>
      <c r="AA17" s="125">
        <f t="shared" si="0"/>
        <v>4.6524220596178986E-2</v>
      </c>
      <c r="AB17" s="115"/>
      <c r="AK17" s="125">
        <f t="shared" si="6"/>
        <v>4.4513712223788367E-2</v>
      </c>
      <c r="AL17" s="115"/>
    </row>
    <row r="18" spans="2:38" x14ac:dyDescent="0.35">
      <c r="E18" s="77"/>
      <c r="F18" s="78"/>
      <c r="H18" s="78"/>
      <c r="I18" s="79"/>
      <c r="AA18" s="125"/>
      <c r="AB18" s="125"/>
    </row>
    <row r="19" spans="2:38" x14ac:dyDescent="0.35">
      <c r="B19" s="72" t="s">
        <v>25</v>
      </c>
      <c r="F19" s="74"/>
      <c r="H19" s="74"/>
      <c r="I19" s="79"/>
      <c r="K19" s="80"/>
    </row>
    <row r="20" spans="2:38" x14ac:dyDescent="0.35">
      <c r="C20" s="71" t="s">
        <v>40</v>
      </c>
      <c r="D20" s="73" t="s">
        <v>69</v>
      </c>
      <c r="E20" s="77">
        <v>1.06</v>
      </c>
      <c r="F20" s="78">
        <v>88.6</v>
      </c>
      <c r="G20" s="78">
        <v>196.6</v>
      </c>
      <c r="H20" s="78">
        <v>722.51740000000007</v>
      </c>
      <c r="I20" s="79">
        <f>VLOOKUP(D20,'Capital mkt Exh 3'!$B$11:$C$24,2,FALSE)</f>
        <v>4.6199999999999998E-2</v>
      </c>
      <c r="J20" s="80">
        <f>'Capital mkt Exh 3'!$C$8+E20*'Capital mkt Exh 3'!$C$27</f>
        <v>9.1600000000000001E-2</v>
      </c>
      <c r="K20" s="80">
        <f t="shared" ref="K20:K27" si="8">F20/(F20+H20)</f>
        <v>0.10923202979001558</v>
      </c>
      <c r="L20" s="80">
        <f t="shared" ref="L20:L27" si="9">1-K20</f>
        <v>0.89076797020998444</v>
      </c>
      <c r="M20" s="80">
        <f t="shared" ref="M20:M26" si="10">K20*I20*(1-0.37)+J20*L20</f>
        <v>8.4773653530302764E-2</v>
      </c>
      <c r="N20" s="125">
        <f t="shared" ref="N20:N31" si="11">K20/(1-K20)</f>
        <v>0.12262680455861683</v>
      </c>
      <c r="O20" s="125"/>
      <c r="P20" s="76" t="s">
        <v>5</v>
      </c>
      <c r="Q20" s="76">
        <v>2</v>
      </c>
      <c r="AA20" s="125">
        <f t="shared" ref="AA20:AA26" si="12">0.193*K20 + 0.0207</f>
        <v>4.1781781749473001E-2</v>
      </c>
      <c r="AB20" s="125">
        <f t="shared" ref="AB20:AB26" si="13">I20-AA20</f>
        <v>4.4182182505269965E-3</v>
      </c>
      <c r="AK20" s="125">
        <f>0.1404*N20 + 0.0242</f>
        <v>4.14168033600298E-2</v>
      </c>
    </row>
    <row r="21" spans="2:38" x14ac:dyDescent="0.35">
      <c r="C21" s="71" t="s">
        <v>41</v>
      </c>
      <c r="D21" s="73" t="s">
        <v>9</v>
      </c>
      <c r="E21" s="77">
        <v>1.4</v>
      </c>
      <c r="F21" s="78">
        <v>1287</v>
      </c>
      <c r="G21" s="78">
        <v>1297.4000000000001</v>
      </c>
      <c r="H21" s="78">
        <v>4549.172700000001</v>
      </c>
      <c r="I21" s="79">
        <f>VLOOKUP(D21,'Capital mkt Exh 3'!$B$11:$C$24,2,FALSE)</f>
        <v>6.4500000000000002E-2</v>
      </c>
      <c r="J21" s="80">
        <f>'Capital mkt Exh 3'!$C$8+E21*'Capital mkt Exh 3'!$C$27</f>
        <v>0.11199999999999999</v>
      </c>
      <c r="K21" s="80">
        <f t="shared" si="8"/>
        <v>0.22052123303342269</v>
      </c>
      <c r="L21" s="80">
        <f t="shared" si="9"/>
        <v>0.77947876696657725</v>
      </c>
      <c r="M21" s="80">
        <f t="shared" si="10"/>
        <v>9.6262502204569778E-2</v>
      </c>
      <c r="N21" s="125">
        <f t="shared" si="11"/>
        <v>0.28290858247698525</v>
      </c>
      <c r="O21" s="125"/>
      <c r="P21" s="76" t="s">
        <v>7</v>
      </c>
      <c r="Q21" s="76">
        <v>2</v>
      </c>
      <c r="AA21" s="125">
        <f t="shared" si="12"/>
        <v>6.3260597975450583E-2</v>
      </c>
      <c r="AB21" s="125">
        <f t="shared" si="13"/>
        <v>1.2394020245494186E-3</v>
      </c>
      <c r="AK21" s="125">
        <f t="shared" ref="AK21:AK28" si="14">0.1404*N21 + 0.0242</f>
        <v>6.3920364979768718E-2</v>
      </c>
    </row>
    <row r="22" spans="2:38" x14ac:dyDescent="0.35">
      <c r="C22" s="71" t="s">
        <v>42</v>
      </c>
      <c r="D22" s="73" t="s">
        <v>69</v>
      </c>
      <c r="E22" s="77">
        <v>1.3</v>
      </c>
      <c r="F22" s="78">
        <v>1200.3</v>
      </c>
      <c r="G22" s="78">
        <v>1870.4</v>
      </c>
      <c r="H22" s="78">
        <v>10767.06</v>
      </c>
      <c r="I22" s="79">
        <f>VLOOKUP(D22,'Capital mkt Exh 3'!$B$11:$C$24,2,FALSE)</f>
        <v>4.6199999999999998E-2</v>
      </c>
      <c r="J22" s="80">
        <f>'Capital mkt Exh 3'!$C$8+E22*'Capital mkt Exh 3'!$C$27</f>
        <v>0.106</v>
      </c>
      <c r="K22" s="80">
        <f t="shared" si="8"/>
        <v>0.10029781004331784</v>
      </c>
      <c r="L22" s="80">
        <f t="shared" si="9"/>
        <v>0.89970218995668216</v>
      </c>
      <c r="M22" s="80">
        <f t="shared" si="10"/>
        <v>9.8287700194529121E-2</v>
      </c>
      <c r="N22" s="125">
        <f t="shared" si="11"/>
        <v>0.11147889953246291</v>
      </c>
      <c r="O22" s="125"/>
      <c r="P22" s="76" t="s">
        <v>135</v>
      </c>
      <c r="Q22" s="76">
        <v>2</v>
      </c>
      <c r="AA22" s="125">
        <f t="shared" si="12"/>
        <v>4.0057477338360348E-2</v>
      </c>
      <c r="AB22" s="125">
        <f t="shared" si="13"/>
        <v>6.1425226616396503E-3</v>
      </c>
      <c r="AK22" s="125">
        <f t="shared" si="14"/>
        <v>3.9851637494357793E-2</v>
      </c>
    </row>
    <row r="23" spans="2:38" x14ac:dyDescent="0.35">
      <c r="C23" s="71" t="s">
        <v>24</v>
      </c>
      <c r="D23" s="73" t="s">
        <v>5</v>
      </c>
      <c r="E23" s="86">
        <v>1.25</v>
      </c>
      <c r="F23" s="78">
        <v>8829</v>
      </c>
      <c r="G23" s="78">
        <v>17467</v>
      </c>
      <c r="H23" s="78">
        <v>74330</v>
      </c>
      <c r="I23" s="79">
        <f>VLOOKUP(D23,'Capital mkt Exh 3'!$B$11:$C$24,2,FALSE)</f>
        <v>3.2500000000000001E-2</v>
      </c>
      <c r="J23" s="80">
        <f>'Capital mkt Exh 3'!$C$8+E23*'Capital mkt Exh 3'!$C$27</f>
        <v>0.10299999999999999</v>
      </c>
      <c r="K23" s="80">
        <f t="shared" si="8"/>
        <v>0.10617010786565495</v>
      </c>
      <c r="L23" s="80">
        <f t="shared" si="9"/>
        <v>0.89382989213434505</v>
      </c>
      <c r="M23" s="80">
        <f t="shared" si="10"/>
        <v>9.423831184838681E-2</v>
      </c>
      <c r="N23" s="125">
        <f t="shared" si="11"/>
        <v>0.11878111126059465</v>
      </c>
      <c r="O23" s="125"/>
      <c r="P23" s="76" t="s">
        <v>9</v>
      </c>
      <c r="Q23" s="76">
        <v>1</v>
      </c>
      <c r="AA23" s="125">
        <f t="shared" si="12"/>
        <v>4.1190830818071407E-2</v>
      </c>
      <c r="AB23" s="125">
        <f t="shared" si="13"/>
        <v>-8.6908308180714058E-3</v>
      </c>
      <c r="AK23" s="125">
        <f t="shared" si="14"/>
        <v>4.0876868020987486E-2</v>
      </c>
    </row>
    <row r="24" spans="2:38" x14ac:dyDescent="0.35">
      <c r="C24" s="71" t="s">
        <v>43</v>
      </c>
      <c r="D24" s="73" t="s">
        <v>7</v>
      </c>
      <c r="E24" s="77">
        <v>1.1499999999999999</v>
      </c>
      <c r="F24" s="78">
        <v>773.9</v>
      </c>
      <c r="G24" s="78">
        <v>1573</v>
      </c>
      <c r="H24" s="78">
        <v>5933.2839999999997</v>
      </c>
      <c r="I24" s="79">
        <f>VLOOKUP(D24,'Capital mkt Exh 3'!$B$11:$C$24,2,FALSE)</f>
        <v>4.1099999999999998E-2</v>
      </c>
      <c r="J24" s="80">
        <f>'Capital mkt Exh 3'!$C$8+E24*'Capital mkt Exh 3'!$C$27</f>
        <v>9.6999999999999989E-2</v>
      </c>
      <c r="K24" s="80">
        <f t="shared" si="8"/>
        <v>0.11538374375893073</v>
      </c>
      <c r="L24" s="80">
        <f t="shared" si="9"/>
        <v>0.88461625624106932</v>
      </c>
      <c r="M24" s="80">
        <f t="shared" si="10"/>
        <v>8.8795408132533699E-2</v>
      </c>
      <c r="N24" s="125">
        <f t="shared" si="11"/>
        <v>0.13043366877432463</v>
      </c>
      <c r="O24" s="125"/>
      <c r="AA24" s="125">
        <f t="shared" si="12"/>
        <v>4.2969062545473627E-2</v>
      </c>
      <c r="AB24" s="125">
        <f t="shared" si="13"/>
        <v>-1.8690625454736293E-3</v>
      </c>
      <c r="AK24" s="125">
        <f t="shared" si="14"/>
        <v>4.2512887095915178E-2</v>
      </c>
    </row>
    <row r="25" spans="2:38" x14ac:dyDescent="0.35">
      <c r="C25" s="71" t="s">
        <v>76</v>
      </c>
      <c r="D25" s="73" t="s">
        <v>7</v>
      </c>
      <c r="E25" s="77">
        <v>1.35</v>
      </c>
      <c r="F25" s="78">
        <v>129</v>
      </c>
      <c r="G25" s="78">
        <v>331</v>
      </c>
      <c r="H25" s="78">
        <v>943.72950000000003</v>
      </c>
      <c r="I25" s="79">
        <f>VLOOKUP(D25,'Capital mkt Exh 3'!$B$11:$C$24,2,FALSE)</f>
        <v>4.1099999999999998E-2</v>
      </c>
      <c r="J25" s="80">
        <f>'Capital mkt Exh 3'!$C$8+E25*'Capital mkt Exh 3'!$C$27</f>
        <v>0.109</v>
      </c>
      <c r="K25" s="80">
        <f t="shared" si="8"/>
        <v>0.12025398760824607</v>
      </c>
      <c r="L25" s="80">
        <f t="shared" si="9"/>
        <v>0.87974601239175398</v>
      </c>
      <c r="M25" s="80">
        <f t="shared" si="10"/>
        <v>9.9006051851841498E-2</v>
      </c>
      <c r="N25" s="125">
        <f t="shared" si="11"/>
        <v>0.13669171091928353</v>
      </c>
      <c r="O25" s="125"/>
      <c r="AA25" s="125">
        <f t="shared" si="12"/>
        <v>4.390901960839149E-2</v>
      </c>
      <c r="AB25" s="125">
        <f t="shared" si="13"/>
        <v>-2.8090196083914928E-3</v>
      </c>
      <c r="AK25" s="125">
        <f t="shared" si="14"/>
        <v>4.3391516213067402E-2</v>
      </c>
    </row>
    <row r="26" spans="2:38" x14ac:dyDescent="0.35">
      <c r="C26" s="71" t="s">
        <v>44</v>
      </c>
      <c r="D26" s="73" t="s">
        <v>5</v>
      </c>
      <c r="E26" s="77">
        <v>1.1000000000000001</v>
      </c>
      <c r="F26" s="78">
        <v>413</v>
      </c>
      <c r="G26" s="78">
        <v>935</v>
      </c>
      <c r="H26" s="78">
        <v>7153.9790999999996</v>
      </c>
      <c r="I26" s="79">
        <f>VLOOKUP(D26,'Capital mkt Exh 3'!$B$11:$C$24,2,FALSE)</f>
        <v>3.2500000000000001E-2</v>
      </c>
      <c r="J26" s="80">
        <f>'Capital mkt Exh 3'!$C$8+E26*'Capital mkt Exh 3'!$C$27</f>
        <v>9.4E-2</v>
      </c>
      <c r="K26" s="80">
        <f t="shared" si="8"/>
        <v>5.4579244179490338E-2</v>
      </c>
      <c r="L26" s="80">
        <f t="shared" si="9"/>
        <v>0.94542075582050966</v>
      </c>
      <c r="M26" s="80">
        <f t="shared" si="10"/>
        <v>8.998706107170297E-2</v>
      </c>
      <c r="N26" s="125">
        <f t="shared" si="11"/>
        <v>5.7730109946784729E-2</v>
      </c>
      <c r="O26" s="125"/>
      <c r="AA26" s="125">
        <f t="shared" si="12"/>
        <v>3.1233794126641637E-2</v>
      </c>
      <c r="AB26" s="125">
        <f t="shared" si="13"/>
        <v>1.2662058733583642E-3</v>
      </c>
      <c r="AK26" s="125">
        <f t="shared" si="14"/>
        <v>3.2305307436528576E-2</v>
      </c>
    </row>
    <row r="27" spans="2:38" x14ac:dyDescent="0.35">
      <c r="C27" s="71" t="s">
        <v>66</v>
      </c>
      <c r="D27" s="73" t="s">
        <v>67</v>
      </c>
      <c r="E27" s="86">
        <v>0.52</v>
      </c>
      <c r="F27" s="78">
        <v>0</v>
      </c>
      <c r="G27" s="78">
        <v>98</v>
      </c>
      <c r="H27" s="78">
        <v>230</v>
      </c>
      <c r="I27" s="73" t="s">
        <v>67</v>
      </c>
      <c r="J27" s="87">
        <f>'Capital mkt Exh 3'!$C$8+E27*'Capital mkt Exh 3'!$C$27</f>
        <v>5.9200000000000003E-2</v>
      </c>
      <c r="K27" s="87">
        <f t="shared" si="8"/>
        <v>0</v>
      </c>
      <c r="L27" s="87">
        <f t="shared" si="9"/>
        <v>1</v>
      </c>
      <c r="M27" s="87">
        <f>J27*L27</f>
        <v>5.9200000000000003E-2</v>
      </c>
      <c r="N27" s="125">
        <f t="shared" si="11"/>
        <v>0</v>
      </c>
      <c r="O27" s="125"/>
      <c r="AA27" s="125"/>
      <c r="AB27" s="125"/>
      <c r="AK27" s="125"/>
    </row>
    <row r="28" spans="2:38" x14ac:dyDescent="0.35">
      <c r="B28" s="72" t="s">
        <v>159</v>
      </c>
      <c r="I28" s="81"/>
      <c r="K28" s="82">
        <f>AVERAGE(K20:K27)</f>
        <v>0.10330476953488477</v>
      </c>
      <c r="L28" s="82">
        <f>AVERAGE(L20:L27)</f>
        <v>0.89669523046511534</v>
      </c>
      <c r="M28" s="83">
        <f>AVERAGE(M20:M27)</f>
        <v>8.8818836104233342E-2</v>
      </c>
      <c r="N28" s="125">
        <f t="shared" si="11"/>
        <v>0.11520611019788814</v>
      </c>
      <c r="O28" s="125"/>
      <c r="AA28" s="138">
        <f>0.193*K28 + 0.0207</f>
        <v>4.0637820520232765E-2</v>
      </c>
      <c r="AB28" s="138"/>
      <c r="AK28" s="139">
        <f t="shared" si="14"/>
        <v>4.0374937871783492E-2</v>
      </c>
    </row>
    <row r="29" spans="2:38" x14ac:dyDescent="0.35">
      <c r="B29" s="72" t="s">
        <v>162</v>
      </c>
      <c r="I29" s="81"/>
      <c r="K29" s="81">
        <f>MEDIAN(K20:K27)</f>
        <v>0.10770106882783526</v>
      </c>
      <c r="L29" s="81">
        <f t="shared" ref="L29:M29" si="15">MEDIAN(L20:L27)</f>
        <v>0.89229893117216474</v>
      </c>
      <c r="M29" s="81">
        <f t="shared" si="15"/>
        <v>9.211268646004489E-2</v>
      </c>
      <c r="N29" s="125">
        <f t="shared" si="11"/>
        <v>0.12070065878746958</v>
      </c>
      <c r="O29" s="125"/>
      <c r="AA29" s="125">
        <f>0.193*K29 + 0.0207</f>
        <v>4.1486306283772201E-2</v>
      </c>
      <c r="AB29" s="125"/>
    </row>
    <row r="30" spans="2:38" x14ac:dyDescent="0.35">
      <c r="B30" s="72" t="s">
        <v>160</v>
      </c>
      <c r="I30" s="81"/>
      <c r="K30" s="81">
        <f>AVERAGE(K20:K26)</f>
        <v>0.11806259375415402</v>
      </c>
      <c r="L30" s="81">
        <f>AVERAGE(L20:L26)</f>
        <v>0.88193740624584616</v>
      </c>
      <c r="M30" s="81">
        <f>AVERAGE(M20:M26)</f>
        <v>9.3050098404838105E-2</v>
      </c>
      <c r="N30" s="125">
        <f t="shared" si="11"/>
        <v>0.13386731634018401</v>
      </c>
      <c r="O30" s="125"/>
      <c r="AA30" s="125">
        <f>0.193*K30 + 0.0207</f>
        <v>4.3486080594551724E-2</v>
      </c>
      <c r="AB30" s="125"/>
    </row>
    <row r="31" spans="2:38" x14ac:dyDescent="0.35">
      <c r="B31" s="72" t="s">
        <v>163</v>
      </c>
      <c r="I31" s="81"/>
      <c r="K31" s="81">
        <f>MEDIAN(K20:K26)</f>
        <v>0.10923202979001558</v>
      </c>
      <c r="L31" s="81">
        <f>MEDIAN(L20:L26)</f>
        <v>0.89076797020998444</v>
      </c>
      <c r="M31" s="81">
        <f>MEDIAN(M20:M26)</f>
        <v>9.423831184838681E-2</v>
      </c>
      <c r="N31" s="125">
        <f t="shared" si="11"/>
        <v>0.12262680455861683</v>
      </c>
      <c r="O31" s="125"/>
    </row>
    <row r="32" spans="2:38" x14ac:dyDescent="0.35">
      <c r="B32" s="88"/>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072A6-70F3-46D3-92EB-F7903CB04DFD}">
  <dimension ref="A1:M34"/>
  <sheetViews>
    <sheetView workbookViewId="0">
      <selection activeCell="G7" sqref="G7"/>
    </sheetView>
  </sheetViews>
  <sheetFormatPr defaultColWidth="9" defaultRowHeight="18" x14ac:dyDescent="0.35"/>
  <cols>
    <col min="1" max="1" width="2.5" style="71" customWidth="1"/>
    <col min="2" max="2" width="3.09765625" style="71" customWidth="1"/>
    <col min="3" max="3" width="25.59765625" style="71" bestFit="1" customWidth="1"/>
    <col min="4" max="4" width="10.69921875" style="73" bestFit="1" customWidth="1"/>
    <col min="5" max="5" width="9.8984375" style="76" bestFit="1" customWidth="1"/>
    <col min="6" max="6" width="18" style="76" customWidth="1"/>
    <col min="7" max="7" width="15.69921875" style="76" customWidth="1"/>
    <col min="8" max="8" width="11.59765625" style="74" customWidth="1"/>
    <col min="9" max="16384" width="9" style="76"/>
  </cols>
  <sheetData>
    <row r="1" spans="1:13" s="62" customFormat="1" x14ac:dyDescent="0.35">
      <c r="A1" s="60"/>
      <c r="B1" s="60"/>
      <c r="C1" s="60"/>
      <c r="D1" s="61"/>
      <c r="H1" s="63"/>
    </row>
    <row r="2" spans="1:13" s="62" customFormat="1" x14ac:dyDescent="0.35">
      <c r="A2" s="60"/>
      <c r="B2" s="64" t="s">
        <v>95</v>
      </c>
      <c r="D2" s="63"/>
      <c r="H2" s="63"/>
    </row>
    <row r="3" spans="1:13" s="62" customFormat="1" x14ac:dyDescent="0.35">
      <c r="A3" s="60"/>
      <c r="D3" s="63"/>
      <c r="H3" s="63"/>
    </row>
    <row r="4" spans="1:13" ht="36" x14ac:dyDescent="0.35">
      <c r="B4" s="66"/>
      <c r="C4" s="67"/>
      <c r="D4" s="68" t="s">
        <v>0</v>
      </c>
      <c r="E4" s="67" t="s">
        <v>11</v>
      </c>
      <c r="F4" s="67" t="s">
        <v>27</v>
      </c>
      <c r="G4" s="101" t="s">
        <v>173</v>
      </c>
      <c r="H4" s="96" t="s">
        <v>96</v>
      </c>
    </row>
    <row r="5" spans="1:13" x14ac:dyDescent="0.35">
      <c r="B5" s="76"/>
      <c r="C5" s="76"/>
      <c r="D5" s="90"/>
      <c r="E5" s="75"/>
      <c r="F5" s="75"/>
      <c r="G5" s="75"/>
      <c r="H5" s="91"/>
      <c r="M5" s="92" t="s">
        <v>97</v>
      </c>
    </row>
    <row r="6" spans="1:13" s="74" customFormat="1" x14ac:dyDescent="0.35">
      <c r="A6" s="73"/>
      <c r="C6" s="100" t="s">
        <v>62</v>
      </c>
      <c r="D6" s="93">
        <v>0.9</v>
      </c>
      <c r="E6" s="98">
        <v>461</v>
      </c>
      <c r="F6" s="99">
        <v>1840</v>
      </c>
      <c r="G6" s="102">
        <f>E6/F6</f>
        <v>0.25054347826086959</v>
      </c>
      <c r="H6" s="103">
        <f>D6/(1+(G6)*(1-0.37))</f>
        <v>0.77730786742582481</v>
      </c>
      <c r="J6" s="99"/>
    </row>
    <row r="7" spans="1:13" x14ac:dyDescent="0.35">
      <c r="B7" s="76"/>
      <c r="C7" s="76"/>
      <c r="D7" s="90"/>
      <c r="E7" s="75"/>
      <c r="F7" s="75"/>
      <c r="G7" s="75"/>
      <c r="H7" s="91"/>
    </row>
    <row r="8" spans="1:13" x14ac:dyDescent="0.35">
      <c r="B8" s="72" t="s">
        <v>1</v>
      </c>
      <c r="E8" s="74"/>
      <c r="F8" s="74"/>
      <c r="G8" s="74"/>
    </row>
    <row r="9" spans="1:13" x14ac:dyDescent="0.35">
      <c r="C9" s="71" t="s">
        <v>30</v>
      </c>
      <c r="D9" s="77">
        <v>0.55000000000000004</v>
      </c>
      <c r="E9" s="78">
        <v>297.5</v>
      </c>
      <c r="F9" s="78">
        <v>957.94399999999996</v>
      </c>
      <c r="G9" s="102">
        <f>E9/F9</f>
        <v>0.3105609513708526</v>
      </c>
      <c r="H9" s="94">
        <f>D9/(1+(G9)*(1-0.37))</f>
        <v>0.4599995285362185</v>
      </c>
    </row>
    <row r="10" spans="1:13" x14ac:dyDescent="0.35">
      <c r="C10" s="71" t="s">
        <v>31</v>
      </c>
      <c r="D10" s="77">
        <v>0.6</v>
      </c>
      <c r="E10" s="78">
        <v>4832</v>
      </c>
      <c r="F10" s="78">
        <v>13222.560000000001</v>
      </c>
      <c r="G10" s="102">
        <f t="shared" ref="G10:G18" si="0">E10/F10</f>
        <v>0.36543604264227197</v>
      </c>
      <c r="H10" s="94">
        <f t="shared" ref="H10:H18" si="1">D10/(1+(G10)*(1-0.37))</f>
        <v>0.48771577798105581</v>
      </c>
    </row>
    <row r="11" spans="1:13" x14ac:dyDescent="0.35">
      <c r="C11" s="71" t="s">
        <v>32</v>
      </c>
      <c r="D11" s="77">
        <v>0.7</v>
      </c>
      <c r="E11" s="78">
        <v>9590</v>
      </c>
      <c r="F11" s="78">
        <v>13804.7577</v>
      </c>
      <c r="G11" s="102">
        <f t="shared" si="0"/>
        <v>0.69468803498086751</v>
      </c>
      <c r="H11" s="94">
        <f t="shared" si="1"/>
        <v>0.48690454166034874</v>
      </c>
    </row>
    <row r="12" spans="1:13" x14ac:dyDescent="0.35">
      <c r="C12" s="71" t="s">
        <v>33</v>
      </c>
      <c r="D12" s="77">
        <v>0.75</v>
      </c>
      <c r="E12" s="78">
        <v>592.9</v>
      </c>
      <c r="F12" s="78">
        <v>578.29919999999993</v>
      </c>
      <c r="G12" s="102">
        <f t="shared" si="0"/>
        <v>1.0252478301889403</v>
      </c>
      <c r="H12" s="94">
        <f t="shared" si="1"/>
        <v>0.45567604674046586</v>
      </c>
    </row>
    <row r="13" spans="1:13" x14ac:dyDescent="0.35">
      <c r="C13" s="71" t="s">
        <v>34</v>
      </c>
      <c r="D13" s="77">
        <v>0.5</v>
      </c>
      <c r="E13" s="78">
        <v>923</v>
      </c>
      <c r="F13" s="78">
        <v>4428.7903000000006</v>
      </c>
      <c r="G13" s="102">
        <f t="shared" si="0"/>
        <v>0.20840905472539531</v>
      </c>
      <c r="H13" s="94">
        <f t="shared" si="1"/>
        <v>0.44197031251924174</v>
      </c>
    </row>
    <row r="14" spans="1:13" x14ac:dyDescent="0.35">
      <c r="C14" s="71" t="s">
        <v>35</v>
      </c>
      <c r="D14" s="77">
        <v>0.55000000000000004</v>
      </c>
      <c r="E14" s="78">
        <v>8645</v>
      </c>
      <c r="F14" s="78">
        <v>31245.407999999996</v>
      </c>
      <c r="G14" s="102">
        <f t="shared" si="0"/>
        <v>0.27668065656239793</v>
      </c>
      <c r="H14" s="94">
        <f t="shared" si="1"/>
        <v>0.46836061657225586</v>
      </c>
    </row>
    <row r="15" spans="1:13" x14ac:dyDescent="0.35">
      <c r="C15" s="71" t="s">
        <v>36</v>
      </c>
      <c r="D15" s="77">
        <v>0.65</v>
      </c>
      <c r="E15" s="78">
        <v>250</v>
      </c>
      <c r="F15" s="78">
        <v>11759.236000000001</v>
      </c>
      <c r="G15" s="102">
        <f t="shared" si="0"/>
        <v>2.1259884570732315E-2</v>
      </c>
      <c r="H15" s="94">
        <f t="shared" si="1"/>
        <v>0.64140914089227119</v>
      </c>
    </row>
    <row r="16" spans="1:13" x14ac:dyDescent="0.35">
      <c r="C16" s="71" t="s">
        <v>37</v>
      </c>
      <c r="D16" s="77">
        <v>0.6</v>
      </c>
      <c r="E16" s="78">
        <v>7358</v>
      </c>
      <c r="F16" s="78">
        <v>21840.560000000001</v>
      </c>
      <c r="G16" s="102">
        <f t="shared" si="0"/>
        <v>0.33689612354261977</v>
      </c>
      <c r="H16" s="94">
        <f t="shared" si="1"/>
        <v>0.49494963382069113</v>
      </c>
    </row>
    <row r="17" spans="2:9" x14ac:dyDescent="0.35">
      <c r="C17" s="71" t="s">
        <v>38</v>
      </c>
      <c r="D17" s="77">
        <v>0.7</v>
      </c>
      <c r="E17" s="78">
        <v>2241</v>
      </c>
      <c r="F17" s="78">
        <v>10903.5111</v>
      </c>
      <c r="G17" s="102">
        <f t="shared" si="0"/>
        <v>0.20553012506219212</v>
      </c>
      <c r="H17" s="94">
        <f t="shared" si="1"/>
        <v>0.61975203999830741</v>
      </c>
    </row>
    <row r="18" spans="2:9" x14ac:dyDescent="0.35">
      <c r="C18" s="71" t="s">
        <v>39</v>
      </c>
      <c r="D18" s="77">
        <v>0.8</v>
      </c>
      <c r="E18" s="78">
        <v>1942</v>
      </c>
      <c r="F18" s="78">
        <v>11468.960000000001</v>
      </c>
      <c r="G18" s="102">
        <f t="shared" si="0"/>
        <v>0.16932659979631978</v>
      </c>
      <c r="H18" s="94">
        <f t="shared" si="1"/>
        <v>0.72288562779989951</v>
      </c>
    </row>
    <row r="19" spans="2:9" x14ac:dyDescent="0.35">
      <c r="B19" s="72" t="s">
        <v>158</v>
      </c>
      <c r="D19" s="77"/>
      <c r="E19" s="78"/>
      <c r="F19" s="78"/>
      <c r="G19" s="81"/>
      <c r="H19" s="109">
        <f>AVERAGE(H9:H18)</f>
        <v>0.52796232665207554</v>
      </c>
    </row>
    <row r="20" spans="2:9" x14ac:dyDescent="0.35">
      <c r="D20" s="77"/>
      <c r="E20" s="78"/>
      <c r="F20" s="78"/>
      <c r="G20" s="78"/>
    </row>
    <row r="21" spans="2:9" x14ac:dyDescent="0.35">
      <c r="D21" s="77"/>
      <c r="E21" s="78"/>
      <c r="F21" s="78"/>
      <c r="G21" s="78"/>
    </row>
    <row r="22" spans="2:9" x14ac:dyDescent="0.35">
      <c r="B22" s="72" t="s">
        <v>25</v>
      </c>
      <c r="E22" s="74"/>
      <c r="F22" s="74"/>
      <c r="G22" s="74"/>
    </row>
    <row r="23" spans="2:9" x14ac:dyDescent="0.35">
      <c r="C23" s="71" t="s">
        <v>40</v>
      </c>
      <c r="D23" s="77">
        <v>1.06</v>
      </c>
      <c r="E23" s="78">
        <v>88.6</v>
      </c>
      <c r="F23" s="78">
        <v>722.51740000000007</v>
      </c>
      <c r="G23" s="102">
        <f>E23/F23</f>
        <v>0.12262680455861684</v>
      </c>
      <c r="H23" s="94">
        <f t="shared" ref="H23:H30" si="2">D23/(1+(G23)*(1-0.37))</f>
        <v>0.98398254017483977</v>
      </c>
    </row>
    <row r="24" spans="2:9" x14ac:dyDescent="0.35">
      <c r="C24" s="71" t="s">
        <v>41</v>
      </c>
      <c r="D24" s="77">
        <v>1.4</v>
      </c>
      <c r="E24" s="78">
        <v>1287</v>
      </c>
      <c r="F24" s="78">
        <v>4549.172700000001</v>
      </c>
      <c r="G24" s="102">
        <f t="shared" ref="G24:G30" si="3">E24/F24</f>
        <v>0.28290858247698525</v>
      </c>
      <c r="H24" s="94">
        <f t="shared" si="2"/>
        <v>1.1882205851149481</v>
      </c>
    </row>
    <row r="25" spans="2:9" x14ac:dyDescent="0.35">
      <c r="C25" s="71" t="s">
        <v>42</v>
      </c>
      <c r="D25" s="77">
        <v>1.3</v>
      </c>
      <c r="E25" s="78">
        <v>1200.3</v>
      </c>
      <c r="F25" s="78">
        <v>10767.06</v>
      </c>
      <c r="G25" s="102">
        <f t="shared" si="3"/>
        <v>0.1114788995324629</v>
      </c>
      <c r="H25" s="94">
        <f t="shared" si="2"/>
        <v>1.2146902318955357</v>
      </c>
    </row>
    <row r="26" spans="2:9" x14ac:dyDescent="0.35">
      <c r="C26" s="71" t="s">
        <v>24</v>
      </c>
      <c r="D26" s="86">
        <v>1.25</v>
      </c>
      <c r="E26" s="78">
        <v>8829</v>
      </c>
      <c r="F26" s="78">
        <v>74330</v>
      </c>
      <c r="G26" s="102">
        <f t="shared" si="3"/>
        <v>0.11878111126059465</v>
      </c>
      <c r="H26" s="94">
        <f t="shared" si="2"/>
        <v>1.1629723376241532</v>
      </c>
    </row>
    <row r="27" spans="2:9" x14ac:dyDescent="0.35">
      <c r="C27" s="71" t="s">
        <v>43</v>
      </c>
      <c r="D27" s="77">
        <v>1.1499999999999999</v>
      </c>
      <c r="E27" s="78">
        <v>773.9</v>
      </c>
      <c r="F27" s="78">
        <v>5933.2839999999997</v>
      </c>
      <c r="G27" s="102">
        <f t="shared" si="3"/>
        <v>0.13043366877432463</v>
      </c>
      <c r="H27" s="94">
        <f t="shared" si="2"/>
        <v>1.0626764624758656</v>
      </c>
    </row>
    <row r="28" spans="2:9" x14ac:dyDescent="0.35">
      <c r="C28" s="71" t="s">
        <v>76</v>
      </c>
      <c r="D28" s="77">
        <v>1.35</v>
      </c>
      <c r="E28" s="78">
        <v>129</v>
      </c>
      <c r="F28" s="78">
        <v>943.72950000000003</v>
      </c>
      <c r="G28" s="102">
        <f t="shared" si="3"/>
        <v>0.13669171091928353</v>
      </c>
      <c r="H28" s="94">
        <f t="shared" si="2"/>
        <v>1.2429614112006886</v>
      </c>
    </row>
    <row r="29" spans="2:9" x14ac:dyDescent="0.35">
      <c r="C29" s="71" t="s">
        <v>44</v>
      </c>
      <c r="D29" s="77">
        <v>1.1000000000000001</v>
      </c>
      <c r="E29" s="78">
        <v>413</v>
      </c>
      <c r="F29" s="78">
        <v>7153.9790999999996</v>
      </c>
      <c r="G29" s="102">
        <f t="shared" si="3"/>
        <v>5.7730109946784722E-2</v>
      </c>
      <c r="H29" s="94">
        <f t="shared" si="2"/>
        <v>1.0613970228976841</v>
      </c>
    </row>
    <row r="30" spans="2:9" x14ac:dyDescent="0.35">
      <c r="C30" s="71" t="s">
        <v>66</v>
      </c>
      <c r="D30" s="86">
        <v>0.52</v>
      </c>
      <c r="E30" s="78">
        <v>0</v>
      </c>
      <c r="F30" s="78">
        <v>230</v>
      </c>
      <c r="G30" s="102">
        <f t="shared" si="3"/>
        <v>0</v>
      </c>
      <c r="H30" s="94">
        <f t="shared" si="2"/>
        <v>0.52</v>
      </c>
      <c r="I30" s="76" t="s">
        <v>127</v>
      </c>
    </row>
    <row r="31" spans="2:9" x14ac:dyDescent="0.35">
      <c r="B31" s="72" t="s">
        <v>159</v>
      </c>
      <c r="G31" s="81"/>
      <c r="H31" s="109">
        <f>AVERAGE(H23:H30)</f>
        <v>1.0546125739229644</v>
      </c>
    </row>
    <row r="32" spans="2:9" x14ac:dyDescent="0.35">
      <c r="B32" s="72" t="s">
        <v>160</v>
      </c>
      <c r="G32" s="81"/>
      <c r="H32" s="95">
        <f>AVERAGE(H23:H29)</f>
        <v>1.1309857987691021</v>
      </c>
    </row>
    <row r="34" spans="2:2" x14ac:dyDescent="0.35">
      <c r="B34" s="88"/>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31A13-9835-4CCF-94F1-B21DC623F2F9}">
  <dimension ref="A1:S47"/>
  <sheetViews>
    <sheetView topLeftCell="E1" workbookViewId="0">
      <selection activeCell="G25" sqref="G25"/>
    </sheetView>
  </sheetViews>
  <sheetFormatPr defaultColWidth="9" defaultRowHeight="18" outlineLevelCol="1" x14ac:dyDescent="0.35"/>
  <cols>
    <col min="1" max="1" width="9.5" style="76" bestFit="1" customWidth="1"/>
    <col min="2" max="2" width="26.09765625" style="76" customWidth="1"/>
    <col min="3" max="3" width="13.3984375" style="76" bestFit="1" customWidth="1"/>
    <col min="4" max="4" width="16" style="76" customWidth="1"/>
    <col min="5" max="5" width="9" style="76"/>
    <col min="6" max="6" width="38.69921875" style="76" customWidth="1"/>
    <col min="7" max="8" width="22" style="76" customWidth="1"/>
    <col min="9" max="9" width="9" style="76"/>
    <col min="10" max="10" width="22.8984375" style="76" customWidth="1"/>
    <col min="11" max="11" width="9" style="76"/>
    <col min="12" max="13" width="9" style="76" customWidth="1" outlineLevel="1"/>
    <col min="14" max="16384" width="9" style="76"/>
  </cols>
  <sheetData>
    <row r="1" spans="1:16" s="62" customFormat="1" x14ac:dyDescent="0.35">
      <c r="A1" s="60"/>
      <c r="B1" s="60"/>
      <c r="C1" s="60"/>
      <c r="D1" s="61"/>
    </row>
    <row r="2" spans="1:16" s="62" customFormat="1" x14ac:dyDescent="0.35">
      <c r="A2" s="60"/>
      <c r="B2" s="64" t="s">
        <v>145</v>
      </c>
      <c r="D2" s="63"/>
    </row>
    <row r="3" spans="1:16" s="62" customFormat="1" x14ac:dyDescent="0.35">
      <c r="A3" s="60"/>
      <c r="D3" s="63"/>
    </row>
    <row r="5" spans="1:16" x14ac:dyDescent="0.35">
      <c r="B5" s="76" t="s">
        <v>132</v>
      </c>
    </row>
    <row r="6" spans="1:16" ht="54" x14ac:dyDescent="0.35">
      <c r="C6" s="110" t="s">
        <v>0</v>
      </c>
      <c r="D6" s="110" t="s">
        <v>3</v>
      </c>
      <c r="E6" s="110" t="s">
        <v>11</v>
      </c>
      <c r="F6" s="110" t="s">
        <v>26</v>
      </c>
      <c r="G6" s="110" t="s">
        <v>27</v>
      </c>
      <c r="H6" s="110" t="s">
        <v>166</v>
      </c>
      <c r="I6" s="110" t="s">
        <v>120</v>
      </c>
      <c r="J6" s="110" t="s">
        <v>117</v>
      </c>
      <c r="K6" s="111" t="s">
        <v>134</v>
      </c>
      <c r="L6" s="110"/>
    </row>
    <row r="8" spans="1:16" x14ac:dyDescent="0.35">
      <c r="B8" s="76" t="s">
        <v>62</v>
      </c>
      <c r="C8" s="76">
        <v>0.9</v>
      </c>
      <c r="D8" s="74" t="s">
        <v>133</v>
      </c>
      <c r="E8" s="76">
        <v>461</v>
      </c>
      <c r="F8" s="76">
        <v>1544</v>
      </c>
      <c r="G8" s="76">
        <v>1840</v>
      </c>
      <c r="H8" s="112">
        <f>E8/G8</f>
        <v>0.25054347826086959</v>
      </c>
    </row>
    <row r="9" spans="1:16" x14ac:dyDescent="0.35">
      <c r="B9" s="105" t="s">
        <v>164</v>
      </c>
      <c r="E9" s="113">
        <f>E$8*($I9/($I$9+$I$10))</f>
        <v>322.7</v>
      </c>
      <c r="F9" s="113">
        <f t="shared" ref="F9:G10" si="0">F$8*($I9/($I$9+$I$10))</f>
        <v>1080.8</v>
      </c>
      <c r="G9" s="113">
        <f t="shared" si="0"/>
        <v>1288</v>
      </c>
      <c r="H9" s="114">
        <f t="shared" ref="H9:H10" si="1">E9/G9</f>
        <v>0.25054347826086953</v>
      </c>
      <c r="I9" s="76">
        <v>1400</v>
      </c>
      <c r="J9" s="76">
        <v>88</v>
      </c>
      <c r="K9" s="132">
        <v>6.3E-2</v>
      </c>
      <c r="L9" s="112">
        <f>J9/I9</f>
        <v>6.2857142857142861E-2</v>
      </c>
    </row>
    <row r="10" spans="1:16" x14ac:dyDescent="0.35">
      <c r="B10" s="105" t="s">
        <v>165</v>
      </c>
      <c r="E10" s="113">
        <f>E$8*($I10/($I$9+$I$10))</f>
        <v>138.29999999999998</v>
      </c>
      <c r="F10" s="113">
        <f t="shared" si="0"/>
        <v>463.2</v>
      </c>
      <c r="G10" s="113">
        <f t="shared" si="0"/>
        <v>552</v>
      </c>
      <c r="H10" s="114">
        <f t="shared" si="1"/>
        <v>0.25054347826086953</v>
      </c>
      <c r="I10" s="76">
        <v>600</v>
      </c>
      <c r="J10" s="76">
        <v>46</v>
      </c>
      <c r="K10" s="132">
        <v>7.6999999999999999E-2</v>
      </c>
      <c r="L10" s="112">
        <f>J10/I10</f>
        <v>7.6666666666666661E-2</v>
      </c>
    </row>
    <row r="11" spans="1:16" x14ac:dyDescent="0.35">
      <c r="J11" s="76" t="s">
        <v>179</v>
      </c>
    </row>
    <row r="12" spans="1:16" x14ac:dyDescent="0.35">
      <c r="B12" s="116" t="s">
        <v>170</v>
      </c>
      <c r="C12" s="117"/>
      <c r="D12" s="117"/>
      <c r="F12" s="118" t="s">
        <v>171</v>
      </c>
      <c r="G12" s="119"/>
      <c r="H12" s="119"/>
      <c r="J12" s="143" t="s">
        <v>171</v>
      </c>
      <c r="K12" s="144"/>
      <c r="L12" s="144"/>
      <c r="N12" s="116" t="s">
        <v>171</v>
      </c>
      <c r="O12" s="117"/>
      <c r="P12" s="117"/>
    </row>
    <row r="13" spans="1:16" ht="33.75" customHeight="1" x14ac:dyDescent="0.35">
      <c r="B13" s="120"/>
      <c r="C13" s="121" t="s">
        <v>112</v>
      </c>
      <c r="D13" s="121" t="s">
        <v>167</v>
      </c>
      <c r="E13" s="70"/>
      <c r="F13" s="120"/>
      <c r="G13" s="121" t="s">
        <v>176</v>
      </c>
      <c r="H13" s="121" t="s">
        <v>25</v>
      </c>
      <c r="J13" s="120"/>
      <c r="K13" s="121" t="s">
        <v>176</v>
      </c>
      <c r="L13" s="121" t="s">
        <v>25</v>
      </c>
      <c r="N13" s="120"/>
      <c r="O13" s="121" t="s">
        <v>112</v>
      </c>
      <c r="P13" s="121" t="s">
        <v>169</v>
      </c>
    </row>
    <row r="14" spans="1:16" x14ac:dyDescent="0.35">
      <c r="A14" s="76" t="s">
        <v>150</v>
      </c>
      <c r="B14" s="122" t="s">
        <v>138</v>
      </c>
      <c r="C14" s="123">
        <f>'Peer CoC'!$K$16</f>
        <v>0.23980521447382874</v>
      </c>
      <c r="D14" s="123">
        <f>'Peer CoC'!$K$30</f>
        <v>0.11806259375415402</v>
      </c>
      <c r="E14" s="71"/>
      <c r="F14" s="124" t="s">
        <v>138</v>
      </c>
      <c r="G14" s="123">
        <f>'Peer CoC'!$K$16</f>
        <v>0.23980521447382874</v>
      </c>
      <c r="H14" s="123">
        <f>'Peer CoC'!$K$28</f>
        <v>0.10330476953488477</v>
      </c>
      <c r="J14" s="124" t="s">
        <v>138</v>
      </c>
      <c r="K14" s="123">
        <f>'Peer CoC'!$K$16</f>
        <v>0.23980521447382874</v>
      </c>
      <c r="L14" s="123">
        <f>'Peer CoC'!$K$28</f>
        <v>0.10330476953488477</v>
      </c>
      <c r="M14" s="73" t="s">
        <v>168</v>
      </c>
      <c r="N14" s="124" t="s">
        <v>138</v>
      </c>
      <c r="O14" s="123">
        <f>H8</f>
        <v>0.25054347826086959</v>
      </c>
      <c r="P14" s="123">
        <f>O14</f>
        <v>0.25054347826086959</v>
      </c>
    </row>
    <row r="15" spans="1:16" x14ac:dyDescent="0.35">
      <c r="A15" s="76" t="s">
        <v>151</v>
      </c>
      <c r="B15" s="76" t="s">
        <v>137</v>
      </c>
      <c r="C15" s="108" t="s">
        <v>133</v>
      </c>
      <c r="D15" s="74" t="s">
        <v>7</v>
      </c>
      <c r="F15" s="76" t="s">
        <v>137</v>
      </c>
      <c r="G15" s="108" t="s">
        <v>133</v>
      </c>
      <c r="H15" s="74" t="s">
        <v>7</v>
      </c>
      <c r="J15" s="140" t="s">
        <v>137</v>
      </c>
      <c r="K15" s="141" t="s">
        <v>6</v>
      </c>
      <c r="L15" s="142" t="s">
        <v>69</v>
      </c>
      <c r="N15" s="76" t="s">
        <v>137</v>
      </c>
      <c r="O15" s="108" t="s">
        <v>6</v>
      </c>
      <c r="P15" s="74" t="s">
        <v>7</v>
      </c>
    </row>
    <row r="16" spans="1:16" x14ac:dyDescent="0.35">
      <c r="B16" s="122" t="s">
        <v>89</v>
      </c>
      <c r="C16" s="125">
        <f>VLOOKUP(C15,'Capital mkt Exh 3'!$B$11:$C$24,2,FALSE)</f>
        <v>3.4700000000000002E-2</v>
      </c>
      <c r="D16" s="125">
        <f>VLOOKUP(D15,'Capital mkt Exh 3'!$B$11:$C$24,2,FALSE)</f>
        <v>4.1099999999999998E-2</v>
      </c>
      <c r="F16" s="122" t="s">
        <v>89</v>
      </c>
      <c r="G16" s="125">
        <f>VLOOKUP(G15,'Capital mkt Exh 3'!$B$11:$C$24,2,FALSE)</f>
        <v>3.4700000000000002E-2</v>
      </c>
      <c r="H16" s="125">
        <f>VLOOKUP(H15,'Capital mkt Exh 3'!$B$11:$C$24,2,FALSE)</f>
        <v>4.1099999999999998E-2</v>
      </c>
      <c r="J16" s="122" t="s">
        <v>89</v>
      </c>
      <c r="K16" s="125">
        <f>'Peer CoC'!AK16</f>
        <v>4.5536987997601287E-2</v>
      </c>
      <c r="L16" s="125">
        <f>'Peer CoC'!AK28</f>
        <v>4.0374937871783492E-2</v>
      </c>
      <c r="N16" s="122" t="s">
        <v>89</v>
      </c>
      <c r="O16" s="125">
        <f>VLOOKUP(O15,'Capital mkt Exh 3'!$B$11:$C$24,2,FALSE)</f>
        <v>3.8399999999999997E-2</v>
      </c>
      <c r="P16" s="125">
        <f>VLOOKUP(P15,'Capital mkt Exh 3'!$B$11:$C$24,2,FALSE)</f>
        <v>4.1099999999999998E-2</v>
      </c>
    </row>
    <row r="17" spans="1:16" x14ac:dyDescent="0.35">
      <c r="A17" s="76" t="s">
        <v>149</v>
      </c>
      <c r="B17" s="122" t="s">
        <v>129</v>
      </c>
      <c r="C17" s="126">
        <v>0.37</v>
      </c>
      <c r="D17" s="126">
        <v>0.37</v>
      </c>
      <c r="F17" s="122" t="s">
        <v>129</v>
      </c>
      <c r="G17" s="126">
        <v>0.37</v>
      </c>
      <c r="H17" s="126">
        <v>0.37</v>
      </c>
      <c r="J17" s="122" t="s">
        <v>129</v>
      </c>
      <c r="K17" s="126">
        <v>0.37</v>
      </c>
      <c r="L17" s="126">
        <v>0.37</v>
      </c>
      <c r="N17" s="122" t="s">
        <v>129</v>
      </c>
      <c r="O17" s="126">
        <v>0.37</v>
      </c>
      <c r="P17" s="126">
        <v>0.37</v>
      </c>
    </row>
    <row r="18" spans="1:16" x14ac:dyDescent="0.35">
      <c r="A18" s="76" t="s">
        <v>150</v>
      </c>
      <c r="B18" s="127" t="s">
        <v>139</v>
      </c>
      <c r="C18" s="115">
        <f>1-C14</f>
        <v>0.76019478552617126</v>
      </c>
      <c r="D18" s="115">
        <f>1-D14</f>
        <v>0.88193740624584593</v>
      </c>
      <c r="E18" s="115"/>
      <c r="F18" s="127" t="s">
        <v>139</v>
      </c>
      <c r="G18" s="115">
        <f>1-G14</f>
        <v>0.76019478552617126</v>
      </c>
      <c r="H18" s="115">
        <f>1-H14</f>
        <v>0.89669523046511523</v>
      </c>
      <c r="J18" s="127" t="s">
        <v>139</v>
      </c>
      <c r="K18" s="115">
        <f>1-K14</f>
        <v>0.76019478552617126</v>
      </c>
      <c r="L18" s="115">
        <f>1-L14</f>
        <v>0.89669523046511523</v>
      </c>
      <c r="N18" s="127" t="s">
        <v>139</v>
      </c>
      <c r="O18" s="115">
        <f>1-O14</f>
        <v>0.74945652173913047</v>
      </c>
      <c r="P18" s="115">
        <f>1-P14</f>
        <v>0.74945652173913047</v>
      </c>
    </row>
    <row r="19" spans="1:16" x14ac:dyDescent="0.35">
      <c r="A19" s="76" t="s">
        <v>149</v>
      </c>
      <c r="B19" s="76" t="s">
        <v>105</v>
      </c>
      <c r="C19" s="125">
        <f>'Capital mkt Exh 3'!$C$8</f>
        <v>2.8000000000000001E-2</v>
      </c>
      <c r="D19" s="115">
        <f>C19</f>
        <v>2.8000000000000001E-2</v>
      </c>
      <c r="F19" s="76" t="s">
        <v>105</v>
      </c>
      <c r="G19" s="125">
        <f>'Capital mkt Exh 3'!$C$8</f>
        <v>2.8000000000000001E-2</v>
      </c>
      <c r="H19" s="115">
        <f>G19</f>
        <v>2.8000000000000001E-2</v>
      </c>
      <c r="J19" s="76" t="s">
        <v>105</v>
      </c>
      <c r="K19" s="125">
        <f>'Capital mkt Exh 3'!$C$8</f>
        <v>2.8000000000000001E-2</v>
      </c>
      <c r="L19" s="115">
        <f>K19</f>
        <v>2.8000000000000001E-2</v>
      </c>
      <c r="N19" s="76" t="s">
        <v>105</v>
      </c>
      <c r="O19" s="125">
        <f>'Capital mkt Exh 3'!$C$8</f>
        <v>2.8000000000000001E-2</v>
      </c>
      <c r="P19" s="115">
        <f>O19</f>
        <v>2.8000000000000001E-2</v>
      </c>
    </row>
    <row r="20" spans="1:16" x14ac:dyDescent="0.35">
      <c r="A20" s="76" t="s">
        <v>150</v>
      </c>
      <c r="B20" s="76" t="s">
        <v>130</v>
      </c>
      <c r="C20" s="97">
        <f>Beta!$H$19</f>
        <v>0.52796232665207554</v>
      </c>
      <c r="D20" s="97">
        <f>Beta!$H$32</f>
        <v>1.1309857987691021</v>
      </c>
      <c r="F20" s="76" t="s">
        <v>130</v>
      </c>
      <c r="G20" s="97">
        <f>Beta!$H$19</f>
        <v>0.52796232665207554</v>
      </c>
      <c r="H20" s="97">
        <f>Beta!$H$31</f>
        <v>1.0546125739229644</v>
      </c>
      <c r="J20" s="76" t="s">
        <v>130</v>
      </c>
      <c r="K20" s="97">
        <f>Beta!$H$19</f>
        <v>0.52796232665207554</v>
      </c>
      <c r="L20" s="97">
        <f>Beta!$H$31</f>
        <v>1.0546125739229644</v>
      </c>
      <c r="N20" s="76" t="s">
        <v>130</v>
      </c>
      <c r="O20" s="97">
        <f>Beta!$H$19</f>
        <v>0.52796232665207554</v>
      </c>
      <c r="P20" s="97">
        <f>Beta!$H$31</f>
        <v>1.0546125739229644</v>
      </c>
    </row>
    <row r="21" spans="1:16" x14ac:dyDescent="0.35">
      <c r="A21" s="76" t="s">
        <v>150</v>
      </c>
      <c r="B21" s="76" t="s">
        <v>140</v>
      </c>
      <c r="C21" s="125">
        <f>C14/(1-C14)</f>
        <v>0.31545232753451052</v>
      </c>
      <c r="D21" s="125">
        <f>D14/(1-D14)</f>
        <v>0.13386731634018401</v>
      </c>
      <c r="F21" s="76" t="s">
        <v>140</v>
      </c>
      <c r="G21" s="125">
        <f>G14/(1-G14)</f>
        <v>0.31545232753451052</v>
      </c>
      <c r="H21" s="125">
        <f>H14/(1-H14)</f>
        <v>0.11520611019788814</v>
      </c>
      <c r="J21" s="76" t="s">
        <v>140</v>
      </c>
      <c r="K21" s="125">
        <f>K14/(1-K14)</f>
        <v>0.31545232753451052</v>
      </c>
      <c r="L21" s="125">
        <f>L14/(1-L14)</f>
        <v>0.11520611019788814</v>
      </c>
      <c r="N21" s="76" t="s">
        <v>140</v>
      </c>
      <c r="O21" s="125">
        <f>O14/(1-O14)</f>
        <v>0.33430021754894851</v>
      </c>
      <c r="P21" s="125">
        <f>P14/(1-P14)</f>
        <v>0.33430021754894851</v>
      </c>
    </row>
    <row r="22" spans="1:16" x14ac:dyDescent="0.35">
      <c r="B22" s="76" t="s">
        <v>131</v>
      </c>
      <c r="C22" s="97">
        <f>C20*(1+(C21*(1-C17)))</f>
        <v>0.63288690187162322</v>
      </c>
      <c r="D22" s="97">
        <f>D20*(1+(D21*(1-D17)))</f>
        <v>1.2263690800001519</v>
      </c>
      <c r="F22" s="76" t="s">
        <v>131</v>
      </c>
      <c r="G22" s="97">
        <f>G20*(1+(G21*(1-G17)))</f>
        <v>0.63288690187162322</v>
      </c>
      <c r="H22" s="97">
        <f>H20*(1+(H21*(1-H17)))</f>
        <v>1.1311561957396561</v>
      </c>
      <c r="J22" s="76" t="s">
        <v>131</v>
      </c>
      <c r="K22" s="97">
        <f>K20*(1+(K21*(1-K17)))</f>
        <v>0.63288690187162322</v>
      </c>
      <c r="L22" s="97">
        <f>L20*(1+(L21*(1-L17)))</f>
        <v>1.1311561957396561</v>
      </c>
      <c r="N22" s="76" t="s">
        <v>131</v>
      </c>
      <c r="O22" s="97">
        <f>O20*(1+(O21*(1-O17)))</f>
        <v>0.63915601666626143</v>
      </c>
      <c r="P22" s="97">
        <f>P20*(1+(P21*(1-P17)))</f>
        <v>1.2767236180451156</v>
      </c>
    </row>
    <row r="23" spans="1:16" x14ac:dyDescent="0.35">
      <c r="A23" s="76" t="s">
        <v>149</v>
      </c>
      <c r="B23" s="76" t="s">
        <v>104</v>
      </c>
      <c r="C23" s="126">
        <f>'Chestnut - Given'!$C$26</f>
        <v>0.06</v>
      </c>
      <c r="D23" s="126">
        <f>C23</f>
        <v>0.06</v>
      </c>
      <c r="F23" s="76" t="s">
        <v>104</v>
      </c>
      <c r="G23" s="126">
        <f>'Chestnut - Given'!$C$26</f>
        <v>0.06</v>
      </c>
      <c r="H23" s="126">
        <f>G23</f>
        <v>0.06</v>
      </c>
      <c r="J23" s="76" t="s">
        <v>104</v>
      </c>
      <c r="K23" s="126">
        <f>'Chestnut - Given'!$C$26</f>
        <v>0.06</v>
      </c>
      <c r="L23" s="126">
        <f>K23</f>
        <v>0.06</v>
      </c>
      <c r="N23" s="76" t="s">
        <v>104</v>
      </c>
      <c r="O23" s="126">
        <f>'Chestnut - Given'!$C$26</f>
        <v>0.06</v>
      </c>
      <c r="P23" s="126">
        <f>O23</f>
        <v>0.06</v>
      </c>
    </row>
    <row r="24" spans="1:16" x14ac:dyDescent="0.35">
      <c r="B24" s="127" t="s">
        <v>141</v>
      </c>
      <c r="C24" s="125">
        <f>C19+(C22*C23)</f>
        <v>6.5973214112297396E-2</v>
      </c>
      <c r="D24" s="125">
        <f>D19+(D22*D23)</f>
        <v>0.10158214480000911</v>
      </c>
      <c r="F24" s="127" t="s">
        <v>141</v>
      </c>
      <c r="G24" s="125">
        <f>G19+(G22*G23)</f>
        <v>6.5973214112297396E-2</v>
      </c>
      <c r="H24" s="125">
        <f>H19+(H22*H23)</f>
        <v>9.5869371744379359E-2</v>
      </c>
      <c r="J24" s="127" t="s">
        <v>141</v>
      </c>
      <c r="K24" s="125">
        <f>K19+(K22*K23)</f>
        <v>6.5973214112297396E-2</v>
      </c>
      <c r="L24" s="125">
        <f>L19+(L22*L23)</f>
        <v>9.5869371744379359E-2</v>
      </c>
      <c r="N24" s="127" t="s">
        <v>141</v>
      </c>
      <c r="O24" s="125">
        <f>O19+(O22*O23)</f>
        <v>6.6349360999975682E-2</v>
      </c>
      <c r="P24" s="125">
        <f>P19+(P22*P23)</f>
        <v>0.10460341708270693</v>
      </c>
    </row>
    <row r="25" spans="1:16" x14ac:dyDescent="0.35">
      <c r="B25" s="128" t="s">
        <v>128</v>
      </c>
      <c r="C25" s="129">
        <f>C14*C16*(1-C17)+C18*C24</f>
        <v>5.5394875146182458E-2</v>
      </c>
      <c r="D25" s="129">
        <f>D14*D16*(1-D17)+D18*D24</f>
        <v>9.2646088045886296E-2</v>
      </c>
      <c r="F25" s="128" t="s">
        <v>128</v>
      </c>
      <c r="G25" s="129">
        <f>G14*G16*(1-G17)+G18*G24</f>
        <v>5.5394875146182458E-2</v>
      </c>
      <c r="H25" s="129">
        <f>H14*H16*(1-H17)+H18*H24</f>
        <v>8.8640478788438823E-2</v>
      </c>
      <c r="J25" s="128" t="s">
        <v>128</v>
      </c>
      <c r="K25" s="129">
        <f>K14*K16*(1-K17)+K18*K24</f>
        <v>5.7032097871721962E-2</v>
      </c>
      <c r="L25" s="129">
        <f>L14*L16*(1-L17)+L18*L24</f>
        <v>8.8593290291524879E-2</v>
      </c>
      <c r="N25" s="128" t="s">
        <v>128</v>
      </c>
      <c r="O25" s="129">
        <f>O14*O16*(1-O17)+O18*O24</f>
        <v>5.5787109140742648E-2</v>
      </c>
      <c r="P25" s="129">
        <f>P14*P16*(1-P17)+P18*P24</f>
        <v>8.4883035411441765E-2</v>
      </c>
    </row>
    <row r="26" spans="1:16" x14ac:dyDescent="0.35">
      <c r="C26" s="130" t="s">
        <v>143</v>
      </c>
      <c r="D26" s="131" t="s">
        <v>142</v>
      </c>
      <c r="G26" s="130" t="s">
        <v>143</v>
      </c>
      <c r="H26" s="131" t="s">
        <v>142</v>
      </c>
      <c r="K26" s="130" t="s">
        <v>143</v>
      </c>
      <c r="L26" s="131" t="s">
        <v>142</v>
      </c>
      <c r="O26" s="130" t="s">
        <v>143</v>
      </c>
      <c r="P26" s="131" t="s">
        <v>142</v>
      </c>
    </row>
    <row r="28" spans="1:16" x14ac:dyDescent="0.35">
      <c r="B28" s="116" t="s">
        <v>147</v>
      </c>
      <c r="C28" s="117"/>
      <c r="D28" s="117"/>
      <c r="F28" s="116" t="s">
        <v>147</v>
      </c>
      <c r="G28" s="117"/>
      <c r="H28" s="117"/>
      <c r="J28" s="116" t="s">
        <v>147</v>
      </c>
      <c r="K28" s="117"/>
      <c r="L28" s="117"/>
      <c r="N28" s="116" t="s">
        <v>147</v>
      </c>
      <c r="O28" s="117"/>
      <c r="P28" s="117"/>
    </row>
    <row r="29" spans="1:16" ht="27" customHeight="1" x14ac:dyDescent="0.35">
      <c r="B29" s="120"/>
      <c r="C29" s="121" t="s">
        <v>112</v>
      </c>
      <c r="D29" s="121" t="s">
        <v>146</v>
      </c>
      <c r="F29" s="120"/>
      <c r="G29" s="121" t="s">
        <v>176</v>
      </c>
      <c r="H29" s="121" t="s">
        <v>25</v>
      </c>
      <c r="J29" s="120"/>
      <c r="K29" s="121" t="s">
        <v>176</v>
      </c>
      <c r="L29" s="121" t="s">
        <v>25</v>
      </c>
      <c r="N29" s="120"/>
      <c r="O29" s="121" t="s">
        <v>112</v>
      </c>
      <c r="P29" s="121" t="s">
        <v>146</v>
      </c>
    </row>
    <row r="30" spans="1:16" x14ac:dyDescent="0.35">
      <c r="A30" s="76" t="s">
        <v>149</v>
      </c>
      <c r="B30" s="76" t="s">
        <v>148</v>
      </c>
      <c r="C30" s="132">
        <f>$K$9</f>
        <v>6.3E-2</v>
      </c>
      <c r="D30" s="132">
        <f>$K$10</f>
        <v>7.6999999999999999E-2</v>
      </c>
      <c r="F30" s="76" t="s">
        <v>175</v>
      </c>
      <c r="G30" s="132">
        <f>$K$9</f>
        <v>6.3E-2</v>
      </c>
      <c r="H30" s="132">
        <f>$K$10</f>
        <v>7.6999999999999999E-2</v>
      </c>
      <c r="J30" s="76" t="s">
        <v>175</v>
      </c>
      <c r="K30" s="132">
        <f>$K$9</f>
        <v>6.3E-2</v>
      </c>
      <c r="L30" s="132">
        <f>$K$10</f>
        <v>7.6999999999999999E-2</v>
      </c>
      <c r="N30" s="76" t="s">
        <v>148</v>
      </c>
      <c r="O30" s="132">
        <f>$K$9</f>
        <v>6.3E-2</v>
      </c>
      <c r="P30" s="132">
        <f>$K$10</f>
        <v>7.6999999999999999E-2</v>
      </c>
    </row>
    <row r="31" spans="1:16" x14ac:dyDescent="0.35">
      <c r="A31" s="76" t="s">
        <v>149</v>
      </c>
      <c r="B31" s="133" t="s">
        <v>152</v>
      </c>
      <c r="C31" s="76">
        <f>$J$9</f>
        <v>88</v>
      </c>
      <c r="D31" s="76">
        <f>$J$10</f>
        <v>46</v>
      </c>
      <c r="F31" s="133" t="s">
        <v>152</v>
      </c>
      <c r="G31" s="76">
        <f>$J$9</f>
        <v>88</v>
      </c>
      <c r="H31" s="76">
        <f>$J$10</f>
        <v>46</v>
      </c>
      <c r="J31" s="133" t="s">
        <v>152</v>
      </c>
      <c r="K31" s="76">
        <f>$J$9</f>
        <v>88</v>
      </c>
      <c r="L31" s="76">
        <f>$J$10</f>
        <v>46</v>
      </c>
      <c r="N31" s="133" t="s">
        <v>152</v>
      </c>
      <c r="O31" s="76">
        <f>$J$9</f>
        <v>88</v>
      </c>
      <c r="P31" s="76">
        <f>$J$10</f>
        <v>46</v>
      </c>
    </row>
    <row r="32" spans="1:16" x14ac:dyDescent="0.35">
      <c r="B32" s="133" t="s">
        <v>153</v>
      </c>
      <c r="C32" s="134">
        <f>C31/C30</f>
        <v>1396.8253968253969</v>
      </c>
      <c r="D32" s="134">
        <f>D31/D30</f>
        <v>597.40259740259739</v>
      </c>
      <c r="F32" s="133" t="s">
        <v>174</v>
      </c>
      <c r="G32" s="134">
        <f>G31/G30</f>
        <v>1396.8253968253969</v>
      </c>
      <c r="H32" s="134">
        <f>H31/H30</f>
        <v>597.40259740259739</v>
      </c>
      <c r="J32" s="133" t="s">
        <v>174</v>
      </c>
      <c r="K32" s="134">
        <f>K31/K30</f>
        <v>1396.8253968253969</v>
      </c>
      <c r="L32" s="134">
        <f>L31/L30</f>
        <v>597.40259740259739</v>
      </c>
      <c r="N32" s="133" t="s">
        <v>153</v>
      </c>
      <c r="O32" s="134">
        <f>O31/O30</f>
        <v>1396.8253968253969</v>
      </c>
      <c r="P32" s="134">
        <f>P31/P30</f>
        <v>597.40259740259739</v>
      </c>
    </row>
    <row r="33" spans="2:19" x14ac:dyDescent="0.35">
      <c r="B33" s="76" t="s">
        <v>128</v>
      </c>
      <c r="C33" s="115">
        <f>C25</f>
        <v>5.5394875146182458E-2</v>
      </c>
      <c r="D33" s="115">
        <f>D25</f>
        <v>9.2646088045886296E-2</v>
      </c>
      <c r="F33" s="76" t="s">
        <v>128</v>
      </c>
      <c r="G33" s="115">
        <f>G25</f>
        <v>5.5394875146182458E-2</v>
      </c>
      <c r="H33" s="115">
        <f>H25</f>
        <v>8.8640478788438823E-2</v>
      </c>
      <c r="J33" s="76" t="s">
        <v>128</v>
      </c>
      <c r="K33" s="115">
        <f>K25</f>
        <v>5.7032097871721962E-2</v>
      </c>
      <c r="L33" s="115">
        <f>L25</f>
        <v>8.8593290291524879E-2</v>
      </c>
      <c r="N33" s="76" t="s">
        <v>128</v>
      </c>
      <c r="O33" s="115">
        <f>O25</f>
        <v>5.5787109140742648E-2</v>
      </c>
      <c r="P33" s="115">
        <f>P25</f>
        <v>8.4883035411441765E-2</v>
      </c>
    </row>
    <row r="34" spans="2:19" x14ac:dyDescent="0.35">
      <c r="B34" s="128" t="s">
        <v>144</v>
      </c>
      <c r="C34" s="135">
        <f>(C30-C33)*C32</f>
        <v>10.623031541840376</v>
      </c>
      <c r="D34" s="135">
        <f>(D30-D33)*D32</f>
        <v>-9.3470136378022026</v>
      </c>
      <c r="F34" s="128" t="s">
        <v>178</v>
      </c>
      <c r="G34" s="135">
        <f>(G30-G33)*G32</f>
        <v>10.623031541840376</v>
      </c>
      <c r="H34" s="135">
        <f>(H30-H33)*H32</f>
        <v>-6.9540522632231934</v>
      </c>
      <c r="J34" s="128" t="s">
        <v>178</v>
      </c>
      <c r="K34" s="135">
        <f>(K30-K33)*K32</f>
        <v>8.3361172585471017</v>
      </c>
      <c r="L34" s="135">
        <f>(L30-L33)*L32</f>
        <v>-6.9258617325992784</v>
      </c>
      <c r="N34" s="128" t="s">
        <v>144</v>
      </c>
      <c r="O34" s="135">
        <f>(O30-O33)*O32</f>
        <v>10.075149136740428</v>
      </c>
      <c r="P34" s="135">
        <f>(P30-P33)*P32</f>
        <v>-4.709345830211964</v>
      </c>
    </row>
    <row r="35" spans="2:19" s="74" customFormat="1" x14ac:dyDescent="0.35">
      <c r="C35" s="130" t="s">
        <v>154</v>
      </c>
      <c r="D35" s="131" t="s">
        <v>155</v>
      </c>
      <c r="G35" s="130" t="s">
        <v>154</v>
      </c>
      <c r="H35" s="131" t="s">
        <v>155</v>
      </c>
      <c r="K35" s="130" t="s">
        <v>154</v>
      </c>
      <c r="L35" s="131" t="s">
        <v>155</v>
      </c>
      <c r="O35" s="130" t="s">
        <v>154</v>
      </c>
      <c r="P35" s="131" t="s">
        <v>155</v>
      </c>
    </row>
    <row r="36" spans="2:19" x14ac:dyDescent="0.35">
      <c r="D36" s="92" t="s">
        <v>157</v>
      </c>
      <c r="H36" s="92"/>
    </row>
    <row r="37" spans="2:19" x14ac:dyDescent="0.35">
      <c r="N37" s="154" t="s">
        <v>180</v>
      </c>
      <c r="O37" s="154"/>
      <c r="P37" s="154"/>
      <c r="Q37" s="154"/>
      <c r="R37" s="154"/>
      <c r="S37" s="154"/>
    </row>
    <row r="38" spans="2:19" x14ac:dyDescent="0.35">
      <c r="N38" s="146" t="s">
        <v>133</v>
      </c>
      <c r="O38" s="146" t="s">
        <v>6</v>
      </c>
      <c r="P38" s="146" t="s">
        <v>7</v>
      </c>
      <c r="Q38" s="146" t="s">
        <v>69</v>
      </c>
      <c r="R38" s="146" t="s">
        <v>17</v>
      </c>
      <c r="S38" s="146" t="s">
        <v>9</v>
      </c>
    </row>
    <row r="39" spans="2:19" x14ac:dyDescent="0.35">
      <c r="M39" s="97">
        <f>H34</f>
        <v>-6.9540522632231934</v>
      </c>
      <c r="N39" s="147">
        <f>VLOOKUP(N38,'Capital mkt Exh 3'!$B$11:$C$24,2,FALSE)</f>
        <v>3.4700000000000002E-2</v>
      </c>
      <c r="O39" s="147">
        <f>VLOOKUP(O38,'Capital mkt Exh 3'!$B$11:$C$24,2,FALSE)</f>
        <v>3.8399999999999997E-2</v>
      </c>
      <c r="P39" s="147">
        <f>VLOOKUP(P38,'Capital mkt Exh 3'!$B$11:$C$24,2,FALSE)</f>
        <v>4.1099999999999998E-2</v>
      </c>
      <c r="Q39" s="147">
        <f>VLOOKUP(Q38,'Capital mkt Exh 3'!$B$11:$C$24,2,FALSE)</f>
        <v>4.6199999999999998E-2</v>
      </c>
      <c r="R39" s="147">
        <f>VLOOKUP(R38,'Capital mkt Exh 3'!$B$11:$C$24,2,FALSE)</f>
        <v>5.756E-2</v>
      </c>
      <c r="S39" s="147">
        <f>VLOOKUP(S38,'Capital mkt Exh 3'!$B$11:$C$24,2,FALSE)</f>
        <v>6.4500000000000002E-2</v>
      </c>
    </row>
    <row r="40" spans="2:19" x14ac:dyDescent="0.35">
      <c r="J40" s="155" t="s">
        <v>181</v>
      </c>
      <c r="K40" s="145">
        <v>0.05</v>
      </c>
      <c r="L40" s="76" t="s">
        <v>91</v>
      </c>
      <c r="M40" s="125">
        <f t="shared" ref="M40:M45" si="2">K40/(K40+1)</f>
        <v>4.7619047619047616E-2</v>
      </c>
      <c r="N40" s="136">
        <f t="dataTable" ref="N40:S47" dt2D="1" dtr="1" r1="H16" r2="H14"/>
        <v>-7.6882995819943618</v>
      </c>
      <c r="O40" s="136">
        <v>-7.7546112703060501</v>
      </c>
      <c r="P40" s="136">
        <v>-7.8030008806956586</v>
      </c>
      <c r="Q40" s="136">
        <v>-7.8944034780982566</v>
      </c>
      <c r="R40" s="136">
        <v>-8.0979982832930624</v>
      </c>
      <c r="S40" s="136">
        <v>-8.2223775040722877</v>
      </c>
    </row>
    <row r="41" spans="2:19" x14ac:dyDescent="0.35">
      <c r="J41" s="155"/>
      <c r="K41" s="145">
        <v>0.1</v>
      </c>
      <c r="M41" s="125">
        <f t="shared" si="2"/>
        <v>9.0909090909090912E-2</v>
      </c>
      <c r="N41" s="136">
        <v>-6.924053581831247</v>
      </c>
      <c r="O41" s="136">
        <v>-7.0506486231535641</v>
      </c>
      <c r="P41" s="136">
        <v>-7.1430287884428161</v>
      </c>
      <c r="Q41" s="136">
        <v>-7.3175246562114111</v>
      </c>
      <c r="R41" s="136">
        <v>-7.7062056479469536</v>
      </c>
      <c r="S41" s="136">
        <v>-7.9436568876163731</v>
      </c>
    </row>
    <row r="42" spans="2:19" x14ac:dyDescent="0.35">
      <c r="J42" s="155"/>
      <c r="K42" s="145">
        <v>0.15</v>
      </c>
      <c r="M42" s="125">
        <f t="shared" si="2"/>
        <v>0.13043478260869565</v>
      </c>
      <c r="N42" s="136">
        <v>-6.2262637555953662</v>
      </c>
      <c r="O42" s="136">
        <v>-6.4079001192317273</v>
      </c>
      <c r="P42" s="136">
        <v>-6.5404455737771787</v>
      </c>
      <c r="Q42" s="136">
        <v>-6.7908092101408215</v>
      </c>
      <c r="R42" s="136">
        <v>-7.3484819374135437</v>
      </c>
      <c r="S42" s="136">
        <v>-7.6891728465044533</v>
      </c>
    </row>
    <row r="43" spans="2:19" x14ac:dyDescent="0.35">
      <c r="J43" s="155"/>
      <c r="K43" s="145">
        <v>0.2</v>
      </c>
      <c r="M43" s="125">
        <f t="shared" si="2"/>
        <v>0.16666666666666669</v>
      </c>
      <c r="N43" s="136">
        <v>-5.5866230815457971</v>
      </c>
      <c r="O43" s="136">
        <v>-5.8187139906367067</v>
      </c>
      <c r="P43" s="136">
        <v>-5.9880776270003464</v>
      </c>
      <c r="Q43" s="136">
        <v>-6.3079867179094338</v>
      </c>
      <c r="R43" s="136">
        <v>-7.0205685360912566</v>
      </c>
      <c r="S43" s="136">
        <v>-7.4558958088185285</v>
      </c>
    </row>
    <row r="44" spans="2:19" x14ac:dyDescent="0.35">
      <c r="J44" s="155"/>
      <c r="K44" s="145">
        <v>0.25</v>
      </c>
      <c r="M44" s="125">
        <f t="shared" si="2"/>
        <v>0.2</v>
      </c>
      <c r="N44" s="136">
        <v>-4.9981536614202104</v>
      </c>
      <c r="O44" s="136">
        <v>-5.276662752329293</v>
      </c>
      <c r="P44" s="136">
        <v>-5.4798991159656643</v>
      </c>
      <c r="Q44" s="136">
        <v>-5.86379002505657</v>
      </c>
      <c r="R44" s="136">
        <v>-6.7188882068747553</v>
      </c>
      <c r="S44" s="136">
        <v>-7.2412809341474764</v>
      </c>
    </row>
    <row r="45" spans="2:19" x14ac:dyDescent="0.35">
      <c r="J45" s="155"/>
      <c r="K45" s="145">
        <f>K44+5%</f>
        <v>0.3</v>
      </c>
      <c r="M45" s="125">
        <f t="shared" si="2"/>
        <v>0.23076923076923075</v>
      </c>
      <c r="N45" s="136">
        <v>-4.454951119765802</v>
      </c>
      <c r="O45" s="136">
        <v>-4.7763077631224435</v>
      </c>
      <c r="P45" s="136">
        <v>-5.0108112596259469</v>
      </c>
      <c r="Q45" s="136">
        <v>-5.4537623085769953</v>
      </c>
      <c r="R45" s="136">
        <v>-6.4404140568287422</v>
      </c>
      <c r="S45" s="136">
        <v>-7.0431748959895843</v>
      </c>
    </row>
    <row r="46" spans="2:19" x14ac:dyDescent="0.35">
      <c r="K46" s="126">
        <f t="shared" ref="K46:K47" si="3">K45+5%</f>
        <v>0.35</v>
      </c>
      <c r="M46" s="125">
        <f t="shared" ref="M46:M47" si="4">K46/(K46+1)</f>
        <v>0.25925925925925924</v>
      </c>
      <c r="N46" s="136">
        <v>-3.951985803419138</v>
      </c>
      <c r="O46" s="136">
        <v>-4.3130161064494397</v>
      </c>
      <c r="P46" s="136">
        <v>-4.5764706519039837</v>
      </c>
      <c r="Q46" s="136">
        <v>-5.0741070155403474</v>
      </c>
      <c r="R46" s="136">
        <v>-6.1825676216009535</v>
      </c>
      <c r="S46" s="136">
        <v>-6.8597433791767148</v>
      </c>
    </row>
    <row r="47" spans="2:19" x14ac:dyDescent="0.35">
      <c r="K47" s="126">
        <f t="shared" si="3"/>
        <v>0.39999999999999997</v>
      </c>
      <c r="M47" s="125">
        <f t="shared" si="4"/>
        <v>0.2857142857142857</v>
      </c>
      <c r="N47" s="136">
        <v>-3.4849465810972413</v>
      </c>
      <c r="O47" s="136">
        <v>-3.8828167109673712</v>
      </c>
      <c r="P47" s="136">
        <v>-4.1731543733050334</v>
      </c>
      <c r="Q47" s="136">
        <v>-4.7215699577206189</v>
      </c>
      <c r="R47" s="136">
        <v>-5.94313878888945</v>
      </c>
      <c r="S47" s="136">
        <v>-6.6894141135647702</v>
      </c>
    </row>
  </sheetData>
  <mergeCells count="2">
    <mergeCell ref="N37:S37"/>
    <mergeCell ref="J40:J45"/>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D3D99-272E-4B96-B9F1-EAC9A456B359}">
  <dimension ref="A1:J4"/>
  <sheetViews>
    <sheetView workbookViewId="0">
      <selection activeCell="S13" sqref="S13"/>
    </sheetView>
  </sheetViews>
  <sheetFormatPr defaultColWidth="9" defaultRowHeight="18" x14ac:dyDescent="0.35"/>
  <cols>
    <col min="1" max="1" width="26" style="76" bestFit="1" customWidth="1"/>
    <col min="2" max="10" width="9" style="74"/>
    <col min="11" max="16384" width="9" style="76"/>
  </cols>
  <sheetData>
    <row r="1" spans="1:10" ht="72" x14ac:dyDescent="0.35">
      <c r="A1" s="67"/>
      <c r="B1" s="68" t="s">
        <v>0</v>
      </c>
      <c r="C1" s="67" t="s">
        <v>3</v>
      </c>
      <c r="D1" s="67" t="s">
        <v>11</v>
      </c>
      <c r="E1" s="101" t="s">
        <v>26</v>
      </c>
      <c r="F1" s="96" t="s">
        <v>27</v>
      </c>
      <c r="G1" s="67" t="s">
        <v>166</v>
      </c>
      <c r="H1" s="68" t="s">
        <v>120</v>
      </c>
      <c r="I1" s="67" t="s">
        <v>117</v>
      </c>
      <c r="J1" s="67" t="s">
        <v>134</v>
      </c>
    </row>
    <row r="2" spans="1:10" x14ac:dyDescent="0.35">
      <c r="A2" s="76" t="s">
        <v>62</v>
      </c>
      <c r="B2" s="74">
        <v>0.9</v>
      </c>
      <c r="C2" s="74" t="s">
        <v>133</v>
      </c>
      <c r="D2" s="74">
        <v>461</v>
      </c>
      <c r="E2" s="74">
        <v>1544</v>
      </c>
      <c r="F2" s="74">
        <v>1840</v>
      </c>
      <c r="G2" s="104">
        <f>D2/F2</f>
        <v>0.25054347826086959</v>
      </c>
    </row>
    <row r="3" spans="1:10" x14ac:dyDescent="0.35">
      <c r="A3" s="105" t="s">
        <v>164</v>
      </c>
      <c r="D3" s="106"/>
      <c r="E3" s="106"/>
      <c r="F3" s="106"/>
      <c r="G3" s="107"/>
      <c r="H3" s="74">
        <v>1400</v>
      </c>
      <c r="I3" s="74">
        <v>88</v>
      </c>
      <c r="J3" s="108">
        <v>6.3E-2</v>
      </c>
    </row>
    <row r="4" spans="1:10" x14ac:dyDescent="0.35">
      <c r="A4" s="105" t="s">
        <v>165</v>
      </c>
      <c r="D4" s="106"/>
      <c r="E4" s="106"/>
      <c r="F4" s="106"/>
      <c r="G4" s="107"/>
      <c r="H4" s="74">
        <v>600</v>
      </c>
      <c r="I4" s="74">
        <v>46</v>
      </c>
      <c r="J4" s="108">
        <v>7.6999999999999999E-2</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FB1049EB883A14CA7C1E4A6FC86636E" ma:contentTypeVersion="0" ma:contentTypeDescription="Create a new document." ma:contentTypeScope="" ma:versionID="05229192ed9ad94e76c04555197040b1">
  <xsd:schema xmlns:xsd="http://www.w3.org/2001/XMLSchema" xmlns:xs="http://www.w3.org/2001/XMLSchema" xmlns:p="http://schemas.microsoft.com/office/2006/metadata/properties" targetNamespace="http://schemas.microsoft.com/office/2006/metadata/properties" ma:root="true" ma:fieldsID="63f9ca9ed2b1b526ffdf70859b84e62e">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63F897E-4419-4D17-9BC3-7D5938D6ABB8}">
  <ds:schemaRefs>
    <ds:schemaRef ds:uri="http://purl.org/dc/elements/1.1/"/>
    <ds:schemaRef ds:uri="http://schemas.microsoft.com/office/infopath/2007/PartnerControls"/>
    <ds:schemaRef ds:uri="http://schemas.microsoft.com/office/2006/documentManagement/types"/>
    <ds:schemaRef ds:uri="http://purl.org/dc/terms/"/>
    <ds:schemaRef ds:uri="3280b98c-2d7e-449d-b713-5a352c511315"/>
    <ds:schemaRef ds:uri="http://www.w3.org/XML/1998/namespace"/>
    <ds:schemaRef ds:uri="http://schemas.openxmlformats.org/package/2006/metadata/core-properties"/>
    <ds:schemaRef ds:uri="d314d7ef-47d2-49ec-98a2-beb62148fffe"/>
    <ds:schemaRef ds:uri="http://purl.org/dc/dcmitype/"/>
    <ds:schemaRef ds:uri="http://schemas.microsoft.com/office/2006/metadata/properties"/>
  </ds:schemaRefs>
</ds:datastoreItem>
</file>

<file path=customXml/itemProps2.xml><?xml version="1.0" encoding="utf-8"?>
<ds:datastoreItem xmlns:ds="http://schemas.openxmlformats.org/officeDocument/2006/customXml" ds:itemID="{3E5D4A50-606B-45BD-8EE7-EC9CE868F213}">
  <ds:schemaRefs>
    <ds:schemaRef ds:uri="http://schemas.microsoft.com/sharepoint/v3/contenttype/forms"/>
  </ds:schemaRefs>
</ds:datastoreItem>
</file>

<file path=customXml/itemProps3.xml><?xml version="1.0" encoding="utf-8"?>
<ds:datastoreItem xmlns:ds="http://schemas.openxmlformats.org/officeDocument/2006/customXml" ds:itemID="{5BE4D64D-A020-48BF-A811-9C339DEFC9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Title Page</vt:lpstr>
      <vt:lpstr>Exh 1 Price chart</vt:lpstr>
      <vt:lpstr>Capital mkt Exh 3</vt:lpstr>
      <vt:lpstr>Comparable Exh 4</vt:lpstr>
      <vt:lpstr>Chestnut - Given</vt:lpstr>
      <vt:lpstr>Peer CoC</vt:lpstr>
      <vt:lpstr>Beta</vt:lpstr>
      <vt:lpstr>Chestnut CoC&amp;EVA</vt:lpstr>
      <vt:lpstr>Sheet1</vt:lpstr>
    </vt:vector>
  </TitlesOfParts>
  <Company>Gist Learning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Chestnut Foods (A) (SPREADSHEET)</dc:title>
  <dc:subject/>
  <dc:creator>Donald Stevenson</dc:creator>
  <cp:keywords/>
  <dc:description/>
  <cp:lastModifiedBy>Suparat Patarasupanit</cp:lastModifiedBy>
  <cp:lastPrinted>2015-06-30T19:09:38Z</cp:lastPrinted>
  <dcterms:created xsi:type="dcterms:W3CDTF">2014-06-17T16:09:54Z</dcterms:created>
  <dcterms:modified xsi:type="dcterms:W3CDTF">2024-02-06T14:01:00Z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0x0101003FB1049EB883A14CA7C1E4A6FC86636E</vt:lpwstr>
  </property>
  <property fmtid="{D5CDD505-2E9C-101B-9397-08002B2CF9AE}" pid="3" name="Order">
    <vt:r8>137100</vt:r8>
  </property>
  <property fmtid="{D5CDD505-2E9C-101B-9397-08002B2CF9AE}" pid="4" name="_dlc_DocIdItemGuid">
    <vt:lpwstr>23b9a069-5378-4255-bac2-a42240024724</vt:lpwstr>
  </property>
  <property fmtid="{D5CDD505-2E9C-101B-9397-08002B2CF9AE}" pid="5" name="Submitter">
    <vt:lpwstr/>
  </property>
  <property fmtid="{D5CDD505-2E9C-101B-9397-08002B2CF9AE}" pid="6" name="Submitted By">
    <vt:lpwstr>MullinL@darden.virginia.edu</vt:lpwstr>
  </property>
  <property fmtid="{D5CDD505-2E9C-101B-9397-08002B2CF9AE}" pid="7" name="Reason For Rejection">
    <vt:lpwstr/>
  </property>
  <property fmtid="{D5CDD505-2E9C-101B-9397-08002B2CF9AE}" pid="8" name="Submission Status">
    <vt:lpwstr>Accepted</vt:lpwstr>
  </property>
  <property fmtid="{D5CDD505-2E9C-101B-9397-08002B2CF9AE}" pid="9" name="Task ID">
    <vt:lpwstr>79737</vt:lpwstr>
  </property>
  <property fmtid="{D5CDD505-2E9C-101B-9397-08002B2CF9AE}" pid="10" name="Upload Mode">
    <vt:lpwstr>Email</vt:lpwstr>
  </property>
  <property fmtid="{D5CDD505-2E9C-101B-9397-08002B2CF9AE}" pid="11" name="Email Time Stamp">
    <vt:filetime>2020-10-19T16:14:35Z</vt:filetime>
  </property>
  <property fmtid="{D5CDD505-2E9C-101B-9397-08002B2CF9AE}" pid="12" name="Email Subject">
    <vt:lpwstr>FW: Chestnut Foods (A)</vt:lpwstr>
  </property>
  <property fmtid="{D5CDD505-2E9C-101B-9397-08002B2CF9AE}" pid="13" name="Workflow Template Name">
    <vt:lpwstr>27</vt:lpwstr>
  </property>
  <property fmtid="{D5CDD505-2E9C-101B-9397-08002B2CF9AE}" pid="14" name="Acceptance Task ID">
    <vt:lpwstr>81497</vt:lpwstr>
  </property>
</Properties>
</file>