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1work\"/>
    </mc:Choice>
  </mc:AlternateContent>
  <xr:revisionPtr revIDLastSave="0" documentId="13_ncr:1_{86B694C0-B484-4525-A37D-9B8338712ACD}" xr6:coauthVersionLast="47" xr6:coauthVersionMax="47" xr10:uidLastSave="{00000000-0000-0000-0000-000000000000}"/>
  <bookViews>
    <workbookView xWindow="580" yWindow="520" windowWidth="30990" windowHeight="16040" tabRatio="705" activeTab="1" xr2:uid="{00000000-000D-0000-FFFF-FFFF00000000}"/>
  </bookViews>
  <sheets>
    <sheet name="Overview" sheetId="3" r:id="rId1"/>
    <sheet name="Factor Summary" sheetId="4" r:id="rId2"/>
    <sheet name="Commercial" sheetId="5" r:id="rId3"/>
    <sheet name="Recreational" sheetId="6" r:id="rId4"/>
    <sheet name="Tribal" sheetId="7" r:id="rId5"/>
    <sheet name="Const Demand" sheetId="8" r:id="rId6"/>
    <sheet name="Rebuilding" sheetId="9" r:id="rId7"/>
    <sheet name="Stock Status" sheetId="11" r:id="rId8"/>
    <sheet name="Fishing mortality" sheetId="50" r:id="rId9"/>
    <sheet name="Ecosystem" sheetId="34" r:id="rId10"/>
    <sheet name="New Information" sheetId="13" r:id="rId11"/>
    <sheet name="Assess Freq" sheetId="14" r:id="rId12"/>
    <sheet name="2024 SPEX Limiting" sheetId="49" r:id="rId13"/>
    <sheet name="2025 Scoring" sheetId="51" r:id="rId14"/>
    <sheet name="Data Availability" sheetId="52" r:id="rId15"/>
    <sheet name="2023 Calendar" sheetId="57" r:id="rId16"/>
  </sheets>
  <definedNames>
    <definedName name="_xlnm._FilterDatabase" localSheetId="12" hidden="1">'2024 SPEX Limiting'!$A$6:$Q$6</definedName>
    <definedName name="_xlnm._FilterDatabase" localSheetId="13" hidden="1">'2025 Scoring'!$A$7:$AB$7</definedName>
    <definedName name="_xlnm._FilterDatabase" localSheetId="11" hidden="1">'Assess Freq'!$A$6:$BI$6</definedName>
    <definedName name="_xlnm._FilterDatabase" localSheetId="2" hidden="1">Commercial!$A$6:$J$6</definedName>
    <definedName name="_xlnm._FilterDatabase" localSheetId="5" hidden="1">'Const Demand'!$A$6:$AA$6</definedName>
    <definedName name="_xlnm._FilterDatabase" localSheetId="14" hidden="1">'Data Availability'!$A$7:$BR$7</definedName>
    <definedName name="_xlnm._FilterDatabase" localSheetId="9" hidden="1">Ecosystem!$A$5:$X$5</definedName>
    <definedName name="_xlnm._FilterDatabase" localSheetId="1" hidden="1">'Factor Summary'!$A$7:$AI$7</definedName>
    <definedName name="_xlnm._FilterDatabase" localSheetId="8" hidden="1">'Fishing mortality'!$A$6:$I$6</definedName>
    <definedName name="_xlnm._FilterDatabase" localSheetId="10" hidden="1">'New Information'!$A$6:$P$6</definedName>
    <definedName name="_xlnm._FilterDatabase" localSheetId="6" hidden="1">Rebuilding!$A$6:$C$6</definedName>
    <definedName name="_xlnm._FilterDatabase" localSheetId="3" hidden="1">Recreational!$A$6:$T$6</definedName>
    <definedName name="_xlnm._FilterDatabase" localSheetId="7" hidden="1">'Stock Status'!$A$6:$P$6</definedName>
    <definedName name="_xlnm._FilterDatabase" localSheetId="4" hidden="1">Tribal!$A$6:$I$6</definedName>
    <definedName name="solver_adj" localSheetId="4" hidden="1">Tribal!#REF!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0</definedName>
    <definedName name="solver_nwt" localSheetId="4" hidden="1">1</definedName>
    <definedName name="solver_opt" localSheetId="4" hidden="1">Tribal!#REF!</definedName>
    <definedName name="solver_pre" localSheetId="4" hidden="1">0.000001</definedName>
    <definedName name="solver_rbv" localSheetId="4" hidden="1">1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3</definedName>
    <definedName name="solver_val" localSheetId="4" hidden="1">10</definedName>
    <definedName name="solver_ver" localSheetId="4" hidden="1">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21" i="52" l="1"/>
  <c r="AQ21" i="52"/>
  <c r="AM21" i="52"/>
  <c r="AG21" i="52"/>
  <c r="AC21" i="52"/>
  <c r="Y21" i="52"/>
  <c r="AU60" i="52"/>
  <c r="AQ60" i="52"/>
  <c r="AM60" i="52"/>
  <c r="AG60" i="52"/>
  <c r="AC60" i="52"/>
  <c r="Y60" i="52"/>
  <c r="AU15" i="52"/>
  <c r="AQ15" i="52"/>
  <c r="AM15" i="52"/>
  <c r="AG15" i="52"/>
  <c r="AC15" i="52"/>
  <c r="Y15" i="52"/>
  <c r="AU19" i="52"/>
  <c r="AQ19" i="52"/>
  <c r="AM19" i="52"/>
  <c r="AG19" i="52"/>
  <c r="AC19" i="52"/>
  <c r="Y19" i="52"/>
  <c r="AU25" i="52"/>
  <c r="AQ25" i="52"/>
  <c r="AM25" i="52"/>
  <c r="AG25" i="52"/>
  <c r="AC25" i="52"/>
  <c r="Y25" i="52"/>
  <c r="AU17" i="52"/>
  <c r="AQ17" i="52"/>
  <c r="AM17" i="52"/>
  <c r="AG17" i="52"/>
  <c r="AC17" i="52"/>
  <c r="Y17" i="52"/>
  <c r="AU24" i="52"/>
  <c r="AQ24" i="52"/>
  <c r="AM24" i="52"/>
  <c r="AG24" i="52"/>
  <c r="AC24" i="52"/>
  <c r="Y24" i="52"/>
  <c r="AU23" i="52"/>
  <c r="AQ23" i="52"/>
  <c r="AM23" i="52"/>
  <c r="AG23" i="52"/>
  <c r="AC23" i="52"/>
  <c r="Y23" i="52"/>
  <c r="AU53" i="52"/>
  <c r="AQ53" i="52"/>
  <c r="AM53" i="52"/>
  <c r="AG53" i="52"/>
  <c r="AC53" i="52"/>
  <c r="Y53" i="52"/>
  <c r="AU64" i="52"/>
  <c r="AQ64" i="52"/>
  <c r="AM64" i="52"/>
  <c r="AG64" i="52"/>
  <c r="AC64" i="52"/>
  <c r="Y64" i="52"/>
  <c r="AU16" i="52"/>
  <c r="AQ16" i="52"/>
  <c r="AM16" i="52"/>
  <c r="AG16" i="52"/>
  <c r="AC16" i="52"/>
  <c r="Y16" i="52"/>
  <c r="AU35" i="52"/>
  <c r="AQ35" i="52"/>
  <c r="AM35" i="52"/>
  <c r="AG35" i="52"/>
  <c r="AC35" i="52"/>
  <c r="Y35" i="52"/>
  <c r="AU31" i="52"/>
  <c r="AQ31" i="52"/>
  <c r="AM31" i="52"/>
  <c r="AG31" i="52"/>
  <c r="AC31" i="52"/>
  <c r="Y31" i="52"/>
  <c r="AU44" i="52"/>
  <c r="AQ44" i="52"/>
  <c r="AM44" i="52"/>
  <c r="AG44" i="52"/>
  <c r="AC44" i="52"/>
  <c r="Y44" i="52"/>
  <c r="AU20" i="52"/>
  <c r="AQ20" i="52"/>
  <c r="AM20" i="52"/>
  <c r="AG20" i="52"/>
  <c r="AC20" i="52"/>
  <c r="Y20" i="52"/>
  <c r="AU67" i="52"/>
  <c r="AQ67" i="52"/>
  <c r="AM67" i="52"/>
  <c r="AG67" i="52"/>
  <c r="AC67" i="52"/>
  <c r="Y67" i="52"/>
  <c r="AU55" i="52"/>
  <c r="AQ55" i="52"/>
  <c r="AM55" i="52"/>
  <c r="AG55" i="52"/>
  <c r="AC55" i="52"/>
  <c r="Y55" i="52"/>
  <c r="AU13" i="52"/>
  <c r="AQ13" i="52"/>
  <c r="AM13" i="52"/>
  <c r="AG13" i="52"/>
  <c r="AC13" i="52"/>
  <c r="Y13" i="52"/>
  <c r="AU33" i="52"/>
  <c r="AQ33" i="52"/>
  <c r="AM33" i="52"/>
  <c r="AG33" i="52"/>
  <c r="AC33" i="52"/>
  <c r="Y33" i="52"/>
  <c r="AU62" i="52"/>
  <c r="AQ62" i="52"/>
  <c r="AM62" i="52"/>
  <c r="AG62" i="52"/>
  <c r="AC62" i="52"/>
  <c r="Y62" i="52"/>
  <c r="AU11" i="52"/>
  <c r="AQ11" i="52"/>
  <c r="AM11" i="52"/>
  <c r="AG11" i="52"/>
  <c r="AC11" i="52"/>
  <c r="Y11" i="52"/>
  <c r="AU57" i="52"/>
  <c r="AQ57" i="52"/>
  <c r="AM57" i="52"/>
  <c r="AG57" i="52"/>
  <c r="AC57" i="52"/>
  <c r="Y57" i="52"/>
  <c r="AU30" i="52"/>
  <c r="AQ30" i="52"/>
  <c r="AM30" i="52"/>
  <c r="AG30" i="52"/>
  <c r="AC30" i="52"/>
  <c r="Y30" i="52"/>
  <c r="AU50" i="52"/>
  <c r="AQ50" i="52"/>
  <c r="AM50" i="52"/>
  <c r="AG50" i="52"/>
  <c r="AC50" i="52"/>
  <c r="Y50" i="52"/>
  <c r="AU14" i="52"/>
  <c r="AQ14" i="52"/>
  <c r="AM14" i="52"/>
  <c r="AG14" i="52"/>
  <c r="AC14" i="52"/>
  <c r="Y14" i="52"/>
  <c r="AU8" i="52"/>
  <c r="AQ8" i="52"/>
  <c r="AM8" i="52"/>
  <c r="AG8" i="52"/>
  <c r="AC8" i="52"/>
  <c r="Y8" i="52"/>
  <c r="AU10" i="52"/>
  <c r="AQ10" i="52"/>
  <c r="AM10" i="52"/>
  <c r="AG10" i="52"/>
  <c r="AC10" i="52"/>
  <c r="Y10" i="52"/>
  <c r="AU52" i="52"/>
  <c r="AQ52" i="52"/>
  <c r="AM52" i="52"/>
  <c r="AG52" i="52"/>
  <c r="AC52" i="52"/>
  <c r="Y52" i="52"/>
  <c r="AU26" i="52"/>
  <c r="AQ26" i="52"/>
  <c r="AM26" i="52"/>
  <c r="AG26" i="52"/>
  <c r="AC26" i="52"/>
  <c r="Y26" i="52"/>
  <c r="AU69" i="52"/>
  <c r="AQ69" i="52"/>
  <c r="AM69" i="52"/>
  <c r="AG69" i="52"/>
  <c r="AC69" i="52"/>
  <c r="Y69" i="52"/>
  <c r="AU22" i="52"/>
  <c r="AQ22" i="52"/>
  <c r="AM22" i="52"/>
  <c r="AG22" i="52"/>
  <c r="AC22" i="52"/>
  <c r="Y22" i="52"/>
  <c r="AU28" i="52"/>
  <c r="AQ28" i="52"/>
  <c r="AM28" i="52"/>
  <c r="AG28" i="52"/>
  <c r="AC28" i="52"/>
  <c r="Y28" i="52"/>
  <c r="AU51" i="52"/>
  <c r="AQ51" i="52"/>
  <c r="AM51" i="52"/>
  <c r="AG51" i="52"/>
  <c r="AC51" i="52"/>
  <c r="Y51" i="52"/>
  <c r="AU61" i="52"/>
  <c r="AQ61" i="52"/>
  <c r="AM61" i="52"/>
  <c r="AG61" i="52"/>
  <c r="AC61" i="52"/>
  <c r="Y61" i="52"/>
  <c r="AU49" i="52"/>
  <c r="AQ49" i="52"/>
  <c r="AM49" i="52"/>
  <c r="AG49" i="52"/>
  <c r="AC49" i="52"/>
  <c r="Y49" i="52"/>
  <c r="AU47" i="52"/>
  <c r="AQ47" i="52"/>
  <c r="AM47" i="52"/>
  <c r="AG47" i="52"/>
  <c r="AC47" i="52"/>
  <c r="Y47" i="52"/>
  <c r="AU48" i="52"/>
  <c r="AQ48" i="52"/>
  <c r="AM48" i="52"/>
  <c r="AG48" i="52"/>
  <c r="AC48" i="52"/>
  <c r="Y48" i="52"/>
  <c r="AU54" i="52"/>
  <c r="AQ54" i="52"/>
  <c r="AM54" i="52"/>
  <c r="AG54" i="52"/>
  <c r="AC54" i="52"/>
  <c r="Y54" i="52"/>
  <c r="AU56" i="52"/>
  <c r="AQ56" i="52"/>
  <c r="AM56" i="52"/>
  <c r="AG56" i="52"/>
  <c r="AC56" i="52"/>
  <c r="Y56" i="52"/>
  <c r="AU32" i="52"/>
  <c r="AQ32" i="52"/>
  <c r="AM32" i="52"/>
  <c r="AG32" i="52"/>
  <c r="AC32" i="52"/>
  <c r="Y32" i="52"/>
  <c r="AU40" i="52"/>
  <c r="AQ40" i="52"/>
  <c r="AM40" i="52"/>
  <c r="AG40" i="52"/>
  <c r="AC40" i="52"/>
  <c r="Y40" i="52"/>
  <c r="AU42" i="52"/>
  <c r="AQ42" i="52"/>
  <c r="AM42" i="52"/>
  <c r="AG42" i="52"/>
  <c r="AC42" i="52"/>
  <c r="Y42" i="52"/>
  <c r="AU41" i="52"/>
  <c r="AQ41" i="52"/>
  <c r="AM41" i="52"/>
  <c r="AG41" i="52"/>
  <c r="AC41" i="52"/>
  <c r="Y41" i="52"/>
  <c r="AU39" i="52"/>
  <c r="AQ39" i="52"/>
  <c r="AM39" i="52"/>
  <c r="AG39" i="52"/>
  <c r="AC39" i="52"/>
  <c r="Y39" i="52"/>
  <c r="AU38" i="52"/>
  <c r="AQ38" i="52"/>
  <c r="AM38" i="52"/>
  <c r="AG38" i="52"/>
  <c r="AC38" i="52"/>
  <c r="Y38" i="52"/>
  <c r="AU36" i="52"/>
  <c r="AQ36" i="52"/>
  <c r="AM36" i="52"/>
  <c r="AG36" i="52"/>
  <c r="AC36" i="52"/>
  <c r="Y36" i="52"/>
  <c r="AU70" i="52"/>
  <c r="AQ70" i="52"/>
  <c r="AM70" i="52"/>
  <c r="AG70" i="52"/>
  <c r="AC70" i="52"/>
  <c r="Y70" i="52"/>
  <c r="AU63" i="52"/>
  <c r="AQ63" i="52"/>
  <c r="AM63" i="52"/>
  <c r="AG63" i="52"/>
  <c r="AC63" i="52"/>
  <c r="Y63" i="52"/>
  <c r="AU59" i="52"/>
  <c r="AQ59" i="52"/>
  <c r="AM59" i="52"/>
  <c r="AG59" i="52"/>
  <c r="AC59" i="52"/>
  <c r="Y59" i="52"/>
  <c r="AU72" i="52"/>
  <c r="AQ72" i="52"/>
  <c r="AM72" i="52"/>
  <c r="AG72" i="52"/>
  <c r="AC72" i="52"/>
  <c r="Y72" i="52"/>
  <c r="AU34" i="52"/>
  <c r="AQ34" i="52"/>
  <c r="AM34" i="52"/>
  <c r="AG34" i="52"/>
  <c r="AC34" i="52"/>
  <c r="Y34" i="52"/>
  <c r="AU37" i="52"/>
  <c r="AQ37" i="52"/>
  <c r="AM37" i="52"/>
  <c r="AG37" i="52"/>
  <c r="AC37" i="52"/>
  <c r="Y37" i="52"/>
  <c r="AU43" i="52"/>
  <c r="AQ43" i="52"/>
  <c r="AM43" i="52"/>
  <c r="AG43" i="52"/>
  <c r="AC43" i="52"/>
  <c r="Y43" i="52"/>
  <c r="AU29" i="52"/>
  <c r="AQ29" i="52"/>
  <c r="AM29" i="52"/>
  <c r="AG29" i="52"/>
  <c r="AC29" i="52"/>
  <c r="Y29" i="52"/>
  <c r="AU58" i="52"/>
  <c r="AQ58" i="52"/>
  <c r="AM58" i="52"/>
  <c r="AG58" i="52"/>
  <c r="AC58" i="52"/>
  <c r="Y58" i="52"/>
  <c r="AU46" i="52"/>
  <c r="AQ46" i="52"/>
  <c r="AM46" i="52"/>
  <c r="AG46" i="52"/>
  <c r="AC46" i="52"/>
  <c r="Y46" i="52"/>
  <c r="AU12" i="52"/>
  <c r="AQ12" i="52"/>
  <c r="AM12" i="52"/>
  <c r="AG12" i="52"/>
  <c r="AC12" i="52"/>
  <c r="Y12" i="52"/>
  <c r="AU27" i="52"/>
  <c r="AQ27" i="52"/>
  <c r="AM27" i="52"/>
  <c r="AG27" i="52"/>
  <c r="AC27" i="52"/>
  <c r="Y27" i="52"/>
  <c r="AU18" i="52"/>
  <c r="AQ18" i="52"/>
  <c r="AM18" i="52"/>
  <c r="AG18" i="52"/>
  <c r="AC18" i="52"/>
  <c r="Y18" i="52"/>
  <c r="AU68" i="52"/>
  <c r="AQ68" i="52"/>
  <c r="AM68" i="52"/>
  <c r="AG68" i="52"/>
  <c r="AC68" i="52"/>
  <c r="Y68" i="52"/>
  <c r="AU9" i="52"/>
  <c r="AQ9" i="52"/>
  <c r="AM9" i="52"/>
  <c r="AG9" i="52"/>
  <c r="AC9" i="52"/>
  <c r="Y9" i="52"/>
  <c r="AU66" i="52"/>
  <c r="AQ66" i="52"/>
  <c r="AM66" i="52"/>
  <c r="AG66" i="52"/>
  <c r="AC66" i="52"/>
  <c r="Y66" i="52"/>
  <c r="AU45" i="52"/>
  <c r="AQ45" i="52"/>
  <c r="AM45" i="52"/>
  <c r="AG45" i="52"/>
  <c r="AC45" i="52"/>
  <c r="Y45" i="52"/>
  <c r="AU71" i="52"/>
  <c r="AQ71" i="52"/>
  <c r="AM71" i="52"/>
  <c r="AG71" i="52"/>
  <c r="AC71" i="52"/>
  <c r="Y71" i="52"/>
  <c r="AU65" i="52"/>
  <c r="AQ65" i="52"/>
  <c r="AM65" i="52"/>
  <c r="AG65" i="52"/>
  <c r="AC65" i="52"/>
  <c r="Y65" i="52"/>
  <c r="P11" i="34" l="1"/>
  <c r="P61" i="34"/>
  <c r="P29" i="34"/>
  <c r="P17" i="34"/>
  <c r="P19" i="34"/>
  <c r="P65" i="34"/>
  <c r="P31" i="34"/>
  <c r="P39" i="34"/>
  <c r="P63" i="34"/>
  <c r="P45" i="34"/>
  <c r="P26" i="34"/>
  <c r="P49" i="34"/>
  <c r="P32" i="34"/>
  <c r="P10" i="34"/>
  <c r="P66" i="34"/>
  <c r="P60" i="34"/>
  <c r="P51" i="34"/>
  <c r="P7" i="34"/>
  <c r="P37" i="34"/>
  <c r="P62" i="34"/>
  <c r="P43" i="34"/>
  <c r="P69" i="34"/>
  <c r="P27" i="34"/>
  <c r="P47" i="34"/>
  <c r="P53" i="34"/>
  <c r="P52" i="34"/>
  <c r="P16" i="34"/>
  <c r="P6" i="34"/>
  <c r="P41" i="34"/>
  <c r="P34" i="34"/>
  <c r="P23" i="34"/>
  <c r="P46" i="34"/>
  <c r="P24" i="34"/>
  <c r="P13" i="34"/>
  <c r="P9" i="34"/>
  <c r="P21" i="34"/>
  <c r="P68" i="34"/>
  <c r="P50" i="34"/>
  <c r="P59" i="34"/>
  <c r="P36" i="34"/>
  <c r="P58" i="34"/>
  <c r="P64" i="34"/>
  <c r="P28" i="34"/>
  <c r="P54" i="34"/>
  <c r="P48" i="34"/>
  <c r="P33" i="34"/>
  <c r="P12" i="34"/>
  <c r="P38" i="34"/>
  <c r="P70" i="34"/>
  <c r="P67" i="34"/>
  <c r="P40" i="34"/>
  <c r="P42" i="34"/>
  <c r="P15" i="34"/>
  <c r="P35" i="34"/>
  <c r="P22" i="34"/>
  <c r="P25" i="34"/>
  <c r="P44" i="34"/>
  <c r="P18" i="34"/>
  <c r="P30" i="34"/>
  <c r="P55" i="34"/>
  <c r="P14" i="34"/>
  <c r="P20" i="34"/>
  <c r="P57" i="34"/>
  <c r="P56" i="34"/>
  <c r="P8" i="34"/>
  <c r="L11" i="34"/>
  <c r="L61" i="34"/>
  <c r="L29" i="34"/>
  <c r="L17" i="34"/>
  <c r="L19" i="34"/>
  <c r="L65" i="34"/>
  <c r="L31" i="34"/>
  <c r="L39" i="34"/>
  <c r="L63" i="34"/>
  <c r="L45" i="34"/>
  <c r="L26" i="34"/>
  <c r="L49" i="34"/>
  <c r="L32" i="34"/>
  <c r="L10" i="34"/>
  <c r="L66" i="34"/>
  <c r="L60" i="34"/>
  <c r="L51" i="34"/>
  <c r="L7" i="34"/>
  <c r="L37" i="34"/>
  <c r="L62" i="34"/>
  <c r="L43" i="34"/>
  <c r="L69" i="34"/>
  <c r="L27" i="34"/>
  <c r="L47" i="34"/>
  <c r="L53" i="34"/>
  <c r="L52" i="34"/>
  <c r="L16" i="34"/>
  <c r="L6" i="34"/>
  <c r="L41" i="34"/>
  <c r="L34" i="34"/>
  <c r="L23" i="34"/>
  <c r="L46" i="34"/>
  <c r="L24" i="34"/>
  <c r="L13" i="34"/>
  <c r="L9" i="34"/>
  <c r="L21" i="34"/>
  <c r="L68" i="34"/>
  <c r="L50" i="34"/>
  <c r="L59" i="34"/>
  <c r="L36" i="34"/>
  <c r="L58" i="34"/>
  <c r="L64" i="34"/>
  <c r="L28" i="34"/>
  <c r="L54" i="34"/>
  <c r="L48" i="34"/>
  <c r="L33" i="34"/>
  <c r="L12" i="34"/>
  <c r="L38" i="34"/>
  <c r="L70" i="34"/>
  <c r="L67" i="34"/>
  <c r="L40" i="34"/>
  <c r="L42" i="34"/>
  <c r="L15" i="34"/>
  <c r="L35" i="34"/>
  <c r="L22" i="34"/>
  <c r="L25" i="34"/>
  <c r="L44" i="34"/>
  <c r="L18" i="34"/>
  <c r="L30" i="34"/>
  <c r="L55" i="34"/>
  <c r="L14" i="34"/>
  <c r="L20" i="34"/>
  <c r="L57" i="34"/>
  <c r="L56" i="34"/>
  <c r="L8" i="34"/>
  <c r="C41" i="13"/>
  <c r="C34" i="13"/>
  <c r="C10" i="13"/>
  <c r="C42" i="13"/>
  <c r="C17" i="13"/>
  <c r="C43" i="13"/>
  <c r="C44" i="13"/>
  <c r="C45" i="13"/>
  <c r="C8" i="13"/>
  <c r="C46" i="13"/>
  <c r="C47" i="13"/>
  <c r="C28" i="13"/>
  <c r="C29" i="13"/>
  <c r="C35" i="13"/>
  <c r="C48" i="13"/>
  <c r="C49" i="13"/>
  <c r="C50" i="13"/>
  <c r="C51" i="13"/>
  <c r="C52" i="13"/>
  <c r="C11" i="13"/>
  <c r="C18" i="13"/>
  <c r="C30" i="13"/>
  <c r="C53" i="13"/>
  <c r="C19" i="13"/>
  <c r="C31" i="13"/>
  <c r="C24" i="13"/>
  <c r="C20" i="13"/>
  <c r="C36" i="13"/>
  <c r="C12" i="13"/>
  <c r="C54" i="13"/>
  <c r="C55" i="13"/>
  <c r="C56" i="13"/>
  <c r="C21" i="13"/>
  <c r="C13" i="13"/>
  <c r="B66" i="13" s="1"/>
  <c r="C25" i="13"/>
  <c r="C57" i="13"/>
  <c r="C9" i="13"/>
  <c r="C58" i="13"/>
  <c r="C26" i="13"/>
  <c r="C59" i="13"/>
  <c r="C14" i="13"/>
  <c r="C60" i="13"/>
  <c r="C15" i="13"/>
  <c r="C61" i="13"/>
  <c r="C62" i="13"/>
  <c r="C37" i="13"/>
  <c r="C38" i="13"/>
  <c r="C63" i="13"/>
  <c r="C39" i="13"/>
  <c r="C32" i="13"/>
  <c r="C16" i="13"/>
  <c r="C33" i="13"/>
  <c r="C64" i="13"/>
  <c r="C7" i="13"/>
  <c r="C65" i="13"/>
  <c r="C40" i="13"/>
  <c r="B40" i="13" s="1"/>
  <c r="C22" i="13"/>
  <c r="C66" i="13"/>
  <c r="C23" i="13"/>
  <c r="C67" i="13"/>
  <c r="B67" i="13" s="1"/>
  <c r="C68" i="13"/>
  <c r="B69" i="13"/>
  <c r="C69" i="13"/>
  <c r="C70" i="13"/>
  <c r="C71" i="13"/>
  <c r="B7" i="13" s="1"/>
  <c r="O24" i="51"/>
  <c r="P24" i="51" s="1"/>
  <c r="N24" i="51"/>
  <c r="O37" i="51"/>
  <c r="P37" i="51" s="1"/>
  <c r="N37" i="51"/>
  <c r="O53" i="51"/>
  <c r="P53" i="51" s="1"/>
  <c r="N53" i="51"/>
  <c r="P52" i="51"/>
  <c r="O52" i="51"/>
  <c r="N52" i="51"/>
  <c r="O51" i="51"/>
  <c r="P51" i="51" s="1"/>
  <c r="N51" i="51"/>
  <c r="O50" i="51"/>
  <c r="P50" i="51" s="1"/>
  <c r="N50" i="51"/>
  <c r="O49" i="51"/>
  <c r="P49" i="51" s="1"/>
  <c r="N49" i="51"/>
  <c r="O60" i="51"/>
  <c r="P60" i="51" s="1"/>
  <c r="N60" i="51"/>
  <c r="O66" i="51"/>
  <c r="P66" i="51" s="1"/>
  <c r="N66" i="51"/>
  <c r="O71" i="51"/>
  <c r="P71" i="51" s="1"/>
  <c r="N71" i="51"/>
  <c r="J71" i="51"/>
  <c r="K71" i="51" s="1"/>
  <c r="L71" i="51" s="1"/>
  <c r="Q71" i="51" s="1"/>
  <c r="R71" i="51" s="1"/>
  <c r="J66" i="51"/>
  <c r="K66" i="51" s="1"/>
  <c r="L66" i="51" s="1"/>
  <c r="Q66" i="51" s="1"/>
  <c r="R66" i="51" s="1"/>
  <c r="J60" i="51"/>
  <c r="K60" i="51" s="1"/>
  <c r="L60" i="51" s="1"/>
  <c r="Q60" i="51" s="1"/>
  <c r="R60" i="51" s="1"/>
  <c r="J53" i="51"/>
  <c r="K53" i="51" s="1"/>
  <c r="L53" i="51" s="1"/>
  <c r="Q53" i="51" s="1"/>
  <c r="R53" i="51" s="1"/>
  <c r="J52" i="51"/>
  <c r="K52" i="51" s="1"/>
  <c r="L52" i="51" s="1"/>
  <c r="Q52" i="51" s="1"/>
  <c r="R52" i="51" s="1"/>
  <c r="J49" i="51"/>
  <c r="K49" i="51" s="1"/>
  <c r="L49" i="51" s="1"/>
  <c r="Q49" i="51" s="1"/>
  <c r="R49" i="51" s="1"/>
  <c r="J37" i="51"/>
  <c r="K37" i="51" s="1"/>
  <c r="L37" i="51" s="1"/>
  <c r="Q37" i="51" s="1"/>
  <c r="R37" i="51" s="1"/>
  <c r="J24" i="51"/>
  <c r="K24" i="51" s="1"/>
  <c r="L24" i="51" s="1"/>
  <c r="Q24" i="51" s="1"/>
  <c r="R24" i="51" s="1"/>
  <c r="N70" i="6"/>
  <c r="N66" i="6"/>
  <c r="N63" i="6"/>
  <c r="N62" i="6"/>
  <c r="N41" i="6"/>
  <c r="N61" i="6"/>
  <c r="N60" i="6"/>
  <c r="N31" i="6"/>
  <c r="N54" i="6"/>
  <c r="B32" i="13" l="1"/>
  <c r="B58" i="13"/>
  <c r="B24" i="13"/>
  <c r="B35" i="13"/>
  <c r="B46" i="13"/>
  <c r="B71" i="13"/>
  <c r="B68" i="13"/>
  <c r="B64" i="13"/>
  <c r="B39" i="13"/>
  <c r="B62" i="13"/>
  <c r="B14" i="13"/>
  <c r="B9" i="13"/>
  <c r="B21" i="13"/>
  <c r="B12" i="13"/>
  <c r="B31" i="13"/>
  <c r="B18" i="13"/>
  <c r="B50" i="13"/>
  <c r="B29" i="13"/>
  <c r="B8" i="13"/>
  <c r="B17" i="13"/>
  <c r="B41" i="13"/>
  <c r="B60" i="13"/>
  <c r="B54" i="13"/>
  <c r="B51" i="13"/>
  <c r="B34" i="13"/>
  <c r="B70" i="13"/>
  <c r="B65" i="13"/>
  <c r="B33" i="13"/>
  <c r="B63" i="13"/>
  <c r="B61" i="13"/>
  <c r="B59" i="13"/>
  <c r="B57" i="13"/>
  <c r="B56" i="13"/>
  <c r="B36" i="13"/>
  <c r="B19" i="13"/>
  <c r="B11" i="13"/>
  <c r="B49" i="13"/>
  <c r="B28" i="13"/>
  <c r="B45" i="13"/>
  <c r="B42" i="13"/>
  <c r="B23" i="13"/>
  <c r="B37" i="13"/>
  <c r="B13" i="13"/>
  <c r="B30" i="13"/>
  <c r="B43" i="13"/>
  <c r="B22" i="13"/>
  <c r="B16" i="13"/>
  <c r="B38" i="13"/>
  <c r="B15" i="13"/>
  <c r="B26" i="13"/>
  <c r="B25" i="13"/>
  <c r="B55" i="13"/>
  <c r="B20" i="13"/>
  <c r="B53" i="13"/>
  <c r="B52" i="13"/>
  <c r="B48" i="13"/>
  <c r="B47" i="13"/>
  <c r="B44" i="13"/>
  <c r="B10" i="13"/>
  <c r="B27" i="13"/>
  <c r="I68" i="52" l="1"/>
  <c r="I63" i="52"/>
  <c r="I47" i="52"/>
  <c r="I50" i="52"/>
  <c r="I35" i="52"/>
  <c r="I65" i="52"/>
  <c r="I9" i="52"/>
  <c r="I18" i="52"/>
  <c r="I12" i="52"/>
  <c r="I43" i="52"/>
  <c r="I34" i="52"/>
  <c r="I59" i="52"/>
  <c r="I70" i="52"/>
  <c r="I38" i="52"/>
  <c r="I41" i="52"/>
  <c r="I40" i="52"/>
  <c r="I56" i="52"/>
  <c r="I54" i="52"/>
  <c r="I48" i="52"/>
  <c r="I49" i="52"/>
  <c r="I51" i="52"/>
  <c r="I22" i="52"/>
  <c r="I26" i="52"/>
  <c r="I10" i="52"/>
  <c r="I14" i="52"/>
  <c r="I30" i="52"/>
  <c r="I11" i="52"/>
  <c r="I33" i="52"/>
  <c r="I55" i="52"/>
  <c r="I20" i="52"/>
  <c r="I31" i="52"/>
  <c r="I16" i="52"/>
  <c r="I53" i="52"/>
  <c r="I24" i="52"/>
  <c r="I25" i="52"/>
  <c r="I15" i="52"/>
  <c r="I21" i="52"/>
  <c r="H71" i="52"/>
  <c r="H66" i="52"/>
  <c r="H9" i="52"/>
  <c r="H68" i="52"/>
  <c r="H27" i="52"/>
  <c r="H12" i="52"/>
  <c r="H46" i="52"/>
  <c r="H29" i="52"/>
  <c r="H43" i="52"/>
  <c r="H37" i="52"/>
  <c r="H72" i="52"/>
  <c r="H59" i="52"/>
  <c r="H63" i="52"/>
  <c r="H36" i="52"/>
  <c r="H38" i="52"/>
  <c r="H39" i="52"/>
  <c r="H42" i="52"/>
  <c r="H40" i="52"/>
  <c r="H32" i="52"/>
  <c r="H54" i="52"/>
  <c r="H48" i="52"/>
  <c r="H47" i="52"/>
  <c r="H61" i="52"/>
  <c r="H51" i="52"/>
  <c r="H28" i="52"/>
  <c r="H69" i="52"/>
  <c r="H26" i="52"/>
  <c r="H52" i="52"/>
  <c r="H8" i="52"/>
  <c r="H14" i="52"/>
  <c r="H50" i="52"/>
  <c r="H57" i="52"/>
  <c r="H11" i="52"/>
  <c r="H62" i="52"/>
  <c r="H13" i="52"/>
  <c r="H55" i="52"/>
  <c r="H67" i="52"/>
  <c r="H44" i="52"/>
  <c r="H31" i="52"/>
  <c r="H35" i="52"/>
  <c r="H64" i="52"/>
  <c r="H53" i="52"/>
  <c r="H23" i="52"/>
  <c r="H17" i="52"/>
  <c r="H25" i="52"/>
  <c r="H19" i="52"/>
  <c r="H60" i="52"/>
  <c r="H21" i="52"/>
  <c r="H65" i="52"/>
  <c r="I42" i="52" l="1"/>
  <c r="I36" i="52"/>
  <c r="I72" i="52"/>
  <c r="I29" i="52"/>
  <c r="I27" i="52"/>
  <c r="I66" i="52"/>
  <c r="I58" i="52"/>
  <c r="I45" i="52"/>
  <c r="H15" i="52"/>
  <c r="H24" i="52"/>
  <c r="H16" i="52"/>
  <c r="H20" i="52"/>
  <c r="H33" i="52"/>
  <c r="H30" i="52"/>
  <c r="H10" i="52"/>
  <c r="H22" i="52"/>
  <c r="H49" i="52"/>
  <c r="H56" i="52"/>
  <c r="H41" i="52"/>
  <c r="H70" i="52"/>
  <c r="H34" i="52"/>
  <c r="H58" i="52"/>
  <c r="H18" i="52"/>
  <c r="H45" i="52"/>
  <c r="I60" i="52"/>
  <c r="I17" i="52"/>
  <c r="I64" i="52"/>
  <c r="I44" i="52"/>
  <c r="I13" i="52"/>
  <c r="I57" i="52"/>
  <c r="I8" i="52"/>
  <c r="I69" i="52"/>
  <c r="I61" i="52"/>
  <c r="I19" i="52"/>
  <c r="I23" i="52"/>
  <c r="I67" i="52"/>
  <c r="I62" i="52"/>
  <c r="I52" i="52"/>
  <c r="I28" i="52"/>
  <c r="I32" i="52"/>
  <c r="I39" i="52"/>
  <c r="I37" i="52"/>
  <c r="I46" i="52"/>
  <c r="I71" i="52"/>
  <c r="G44" i="14"/>
  <c r="J8" i="51"/>
  <c r="R59" i="14"/>
  <c r="R55" i="14"/>
  <c r="R70" i="14"/>
  <c r="R9" i="14"/>
  <c r="R60" i="14"/>
  <c r="R18" i="14"/>
  <c r="R8" i="14"/>
  <c r="R43" i="14"/>
  <c r="R71" i="14"/>
  <c r="R61" i="14"/>
  <c r="R37" i="14"/>
  <c r="R56" i="14"/>
  <c r="R65" i="14"/>
  <c r="R62" i="14"/>
  <c r="R66" i="14"/>
  <c r="R13" i="14"/>
  <c r="R48" i="14"/>
  <c r="R67" i="14"/>
  <c r="R40" i="14"/>
  <c r="R49" i="14"/>
  <c r="R7" i="14"/>
  <c r="R68" i="14"/>
  <c r="R69" i="14"/>
  <c r="R63" i="14"/>
  <c r="R57" i="14"/>
  <c r="R58" i="14"/>
  <c r="R45" i="14"/>
  <c r="R50" i="14"/>
  <c r="R33" i="14"/>
  <c r="R51" i="14"/>
  <c r="R52" i="14"/>
  <c r="R34" i="14"/>
  <c r="R53" i="14"/>
  <c r="R46" i="14"/>
  <c r="R47" i="14"/>
  <c r="R36" i="14"/>
  <c r="R54" i="14"/>
  <c r="R64" i="14"/>
  <c r="R44" i="14"/>
  <c r="Q31" i="14"/>
  <c r="Q30" i="14"/>
  <c r="Q28" i="14"/>
  <c r="Q25" i="14"/>
  <c r="Q26" i="14"/>
  <c r="Q23" i="14"/>
  <c r="Q16" i="14"/>
  <c r="U16" i="14" s="1"/>
  <c r="Q21" i="14"/>
  <c r="O69" i="14"/>
  <c r="P69" i="14" s="1"/>
  <c r="P29" i="14"/>
  <c r="P21" i="14"/>
  <c r="U21" i="14" s="1"/>
  <c r="P31" i="14"/>
  <c r="P30" i="14"/>
  <c r="P28" i="14"/>
  <c r="P26" i="14"/>
  <c r="U26" i="14" s="1"/>
  <c r="P25" i="14"/>
  <c r="U25" i="14" s="1"/>
  <c r="P23" i="14"/>
  <c r="P16" i="14"/>
  <c r="O44" i="14"/>
  <c r="P32" i="14"/>
  <c r="G64" i="14"/>
  <c r="G66" i="14"/>
  <c r="G69" i="14"/>
  <c r="G68" i="14"/>
  <c r="H66" i="14"/>
  <c r="H44" i="14"/>
  <c r="H45" i="14"/>
  <c r="H50" i="14"/>
  <c r="H33" i="14"/>
  <c r="H51" i="14"/>
  <c r="H52" i="14"/>
  <c r="H34" i="14"/>
  <c r="H53" i="14"/>
  <c r="H46" i="14"/>
  <c r="H47" i="14"/>
  <c r="H36" i="14"/>
  <c r="H54" i="14"/>
  <c r="H64" i="14"/>
  <c r="H55" i="14"/>
  <c r="H70" i="14"/>
  <c r="H9" i="14"/>
  <c r="H60" i="14"/>
  <c r="H18" i="14"/>
  <c r="H8" i="14"/>
  <c r="H43" i="14"/>
  <c r="H71" i="14"/>
  <c r="H61" i="14"/>
  <c r="H37" i="14"/>
  <c r="H56" i="14"/>
  <c r="H65" i="14"/>
  <c r="H62" i="14"/>
  <c r="H13" i="14"/>
  <c r="H48" i="14"/>
  <c r="H67" i="14"/>
  <c r="H40" i="14"/>
  <c r="H49" i="14"/>
  <c r="H7" i="14"/>
  <c r="H68" i="14"/>
  <c r="H69" i="14"/>
  <c r="H63" i="14"/>
  <c r="H57" i="14"/>
  <c r="H58" i="14"/>
  <c r="D8" i="34"/>
  <c r="G31" i="49"/>
  <c r="G63" i="49"/>
  <c r="G55" i="49"/>
  <c r="G30" i="49"/>
  <c r="G45" i="49"/>
  <c r="G15" i="49"/>
  <c r="G49" i="49"/>
  <c r="G24" i="49"/>
  <c r="G53" i="49"/>
  <c r="G36" i="49"/>
  <c r="G33" i="49"/>
  <c r="G43" i="49"/>
  <c r="G25" i="49"/>
  <c r="G11" i="49"/>
  <c r="G69" i="49"/>
  <c r="G28" i="49"/>
  <c r="G29" i="49"/>
  <c r="G57" i="49"/>
  <c r="G70" i="49"/>
  <c r="G32" i="49"/>
  <c r="G16" i="49"/>
  <c r="G21" i="49"/>
  <c r="G47" i="49"/>
  <c r="G48" i="49"/>
  <c r="G64" i="49"/>
  <c r="G34" i="49"/>
  <c r="G60" i="49"/>
  <c r="G50" i="49"/>
  <c r="G54" i="49"/>
  <c r="G41" i="49"/>
  <c r="G35" i="49"/>
  <c r="G58" i="49"/>
  <c r="G42" i="49"/>
  <c r="G68" i="49"/>
  <c r="G56" i="49"/>
  <c r="G67" i="49"/>
  <c r="G18" i="49"/>
  <c r="G20" i="49"/>
  <c r="G7" i="49"/>
  <c r="G13" i="49"/>
  <c r="G51" i="49"/>
  <c r="G40" i="49"/>
  <c r="G61" i="49"/>
  <c r="G8" i="49"/>
  <c r="G38" i="49"/>
  <c r="G17" i="49"/>
  <c r="G46" i="49"/>
  <c r="G65" i="49"/>
  <c r="G59" i="49"/>
  <c r="G23" i="49"/>
  <c r="G37" i="49"/>
  <c r="G27" i="49"/>
  <c r="G44" i="49"/>
  <c r="G62" i="49"/>
  <c r="G9" i="49"/>
  <c r="G71" i="49"/>
  <c r="G22" i="49"/>
  <c r="G10" i="49"/>
  <c r="G14" i="49"/>
  <c r="G12" i="49"/>
  <c r="G19" i="49"/>
  <c r="G39" i="49"/>
  <c r="G52" i="49"/>
  <c r="G26" i="49"/>
  <c r="G66" i="49"/>
  <c r="E31" i="49"/>
  <c r="E63" i="49"/>
  <c r="E55" i="49"/>
  <c r="E30" i="49"/>
  <c r="E45" i="49"/>
  <c r="E15" i="49"/>
  <c r="E49" i="49"/>
  <c r="E24" i="49"/>
  <c r="E53" i="49"/>
  <c r="E36" i="49"/>
  <c r="E33" i="49"/>
  <c r="E43" i="49"/>
  <c r="E25" i="49"/>
  <c r="E11" i="49"/>
  <c r="E69" i="49"/>
  <c r="E28" i="49"/>
  <c r="E29" i="49"/>
  <c r="E57" i="49"/>
  <c r="E70" i="49"/>
  <c r="E32" i="49"/>
  <c r="E16" i="49"/>
  <c r="E21" i="49"/>
  <c r="E47" i="49"/>
  <c r="E48" i="49"/>
  <c r="E64" i="49"/>
  <c r="E34" i="49"/>
  <c r="E60" i="49"/>
  <c r="E50" i="49"/>
  <c r="E54" i="49"/>
  <c r="E41" i="49"/>
  <c r="E35" i="49"/>
  <c r="E58" i="49"/>
  <c r="E42" i="49"/>
  <c r="E68" i="49"/>
  <c r="E56" i="49"/>
  <c r="E67" i="49"/>
  <c r="E18" i="49"/>
  <c r="E20" i="49"/>
  <c r="E7" i="49"/>
  <c r="E13" i="49"/>
  <c r="E51" i="49"/>
  <c r="E40" i="49"/>
  <c r="E61" i="49"/>
  <c r="E8" i="49"/>
  <c r="E38" i="49"/>
  <c r="E17" i="49"/>
  <c r="E46" i="49"/>
  <c r="E65" i="49"/>
  <c r="E59" i="49"/>
  <c r="E23" i="49"/>
  <c r="E37" i="49"/>
  <c r="E27" i="49"/>
  <c r="E44" i="49"/>
  <c r="E62" i="49"/>
  <c r="E9" i="49"/>
  <c r="E71" i="49"/>
  <c r="E22" i="49"/>
  <c r="E10" i="49"/>
  <c r="E14" i="49"/>
  <c r="E12" i="49"/>
  <c r="E19" i="49"/>
  <c r="E39" i="49"/>
  <c r="E52" i="49"/>
  <c r="E26" i="49"/>
  <c r="E66" i="49"/>
  <c r="U31" i="14" l="1"/>
  <c r="U30" i="14"/>
  <c r="U23" i="14"/>
  <c r="U28" i="14"/>
  <c r="F37" i="8"/>
  <c r="D37" i="8" s="1"/>
  <c r="F52" i="8"/>
  <c r="D52" i="8" s="1"/>
  <c r="F38" i="8"/>
  <c r="D38" i="8" s="1"/>
  <c r="F53" i="8"/>
  <c r="D53" i="8" s="1"/>
  <c r="F39" i="8"/>
  <c r="D39" i="8" s="1"/>
  <c r="F12" i="8"/>
  <c r="D12" i="8" s="1"/>
  <c r="F40" i="8"/>
  <c r="D40" i="8" s="1"/>
  <c r="F26" i="8"/>
  <c r="D26" i="8" s="1"/>
  <c r="F41" i="8"/>
  <c r="D41" i="8" s="1"/>
  <c r="F54" i="8"/>
  <c r="D54" i="8" s="1"/>
  <c r="F42" i="8"/>
  <c r="D42" i="8" s="1"/>
  <c r="F55" i="8"/>
  <c r="D55" i="8" s="1"/>
  <c r="F19" i="8"/>
  <c r="D19" i="8" s="1"/>
  <c r="F10" i="8"/>
  <c r="D10" i="8" s="1"/>
  <c r="F20" i="8"/>
  <c r="D20" i="8" s="1"/>
  <c r="F27" i="8"/>
  <c r="D27" i="8" s="1"/>
  <c r="F28" i="8"/>
  <c r="D28" i="8" s="1"/>
  <c r="F56" i="8"/>
  <c r="D56" i="8" s="1"/>
  <c r="F57" i="8"/>
  <c r="D57" i="8" s="1"/>
  <c r="F58" i="8"/>
  <c r="D58" i="8" s="1"/>
  <c r="F21" i="8"/>
  <c r="D21" i="8" s="1"/>
  <c r="F29" i="8"/>
  <c r="D29" i="8" s="1"/>
  <c r="F43" i="8"/>
  <c r="D43" i="8" s="1"/>
  <c r="F59" i="8"/>
  <c r="D59" i="8" s="1"/>
  <c r="F60" i="8"/>
  <c r="D60" i="8" s="1"/>
  <c r="F61" i="8"/>
  <c r="D61" i="8" s="1"/>
  <c r="F30" i="8"/>
  <c r="D30" i="8" s="1"/>
  <c r="F62" i="8"/>
  <c r="D62" i="8" s="1"/>
  <c r="F63" i="8"/>
  <c r="D63" i="8" s="1"/>
  <c r="F64" i="8"/>
  <c r="D64" i="8" s="1"/>
  <c r="F65" i="8"/>
  <c r="D65" i="8" s="1"/>
  <c r="F66" i="8"/>
  <c r="D66" i="8" s="1"/>
  <c r="F44" i="8"/>
  <c r="D44" i="8" s="1"/>
  <c r="F31" i="8"/>
  <c r="D31" i="8" s="1"/>
  <c r="F32" i="8"/>
  <c r="D32" i="8" s="1"/>
  <c r="F45" i="8"/>
  <c r="D45" i="8" s="1"/>
  <c r="F13" i="8"/>
  <c r="D13" i="8" s="1"/>
  <c r="F25" i="8"/>
  <c r="D25" i="8" s="1"/>
  <c r="F7" i="8"/>
  <c r="D7" i="8" s="1"/>
  <c r="F14" i="8"/>
  <c r="D14" i="8" s="1"/>
  <c r="F33" i="8"/>
  <c r="D33" i="8" s="1"/>
  <c r="F67" i="8"/>
  <c r="D67" i="8" s="1"/>
  <c r="F46" i="8"/>
  <c r="D46" i="8" s="1"/>
  <c r="F9" i="8"/>
  <c r="D9" i="8" s="1"/>
  <c r="F68" i="8"/>
  <c r="D68" i="8" s="1"/>
  <c r="F15" i="8"/>
  <c r="D15" i="8" s="1"/>
  <c r="F69" i="8"/>
  <c r="D69" i="8" s="1"/>
  <c r="F47" i="8"/>
  <c r="D47" i="8" s="1"/>
  <c r="F34" i="8"/>
  <c r="D34" i="8" s="1"/>
  <c r="F22" i="8"/>
  <c r="D22" i="8" s="1"/>
  <c r="F70" i="8"/>
  <c r="D70" i="8" s="1"/>
  <c r="F23" i="8"/>
  <c r="D23" i="8" s="1"/>
  <c r="F71" i="8"/>
  <c r="D71" i="8" s="1"/>
  <c r="F48" i="8"/>
  <c r="D48" i="8" s="1"/>
  <c r="F16" i="8"/>
  <c r="D16" i="8" s="1"/>
  <c r="F49" i="8"/>
  <c r="D49" i="8" s="1"/>
  <c r="F35" i="8"/>
  <c r="D35" i="8" s="1"/>
  <c r="F17" i="8"/>
  <c r="D17" i="8" s="1"/>
  <c r="F18" i="8"/>
  <c r="D18" i="8" s="1"/>
  <c r="F11" i="8"/>
  <c r="D11" i="8" s="1"/>
  <c r="F24" i="8"/>
  <c r="D24" i="8" s="1"/>
  <c r="F8" i="8"/>
  <c r="D8" i="8" s="1"/>
  <c r="F50" i="8"/>
  <c r="D50" i="8" s="1"/>
  <c r="F36" i="8"/>
  <c r="D36" i="8" s="1"/>
  <c r="F51" i="8"/>
  <c r="D51" i="8" s="1"/>
  <c r="D73" i="8" l="1"/>
  <c r="C17" i="8" s="1"/>
  <c r="C21" i="8" l="1"/>
  <c r="C51" i="8"/>
  <c r="C18" i="8"/>
  <c r="C28" i="8"/>
  <c r="C37" i="8"/>
  <c r="C60" i="8"/>
  <c r="C52" i="8"/>
  <c r="C61" i="8"/>
  <c r="C29" i="8"/>
  <c r="C54" i="8"/>
  <c r="C36" i="8"/>
  <c r="C34" i="8"/>
  <c r="C42" i="8"/>
  <c r="C69" i="8"/>
  <c r="C48" i="8"/>
  <c r="C63" i="8"/>
  <c r="C7" i="8"/>
  <c r="C71" i="8"/>
  <c r="C20" i="8"/>
  <c r="C38" i="8"/>
  <c r="C13" i="8"/>
  <c r="C41" i="8"/>
  <c r="C70" i="8"/>
  <c r="C65" i="8"/>
  <c r="C14" i="8"/>
  <c r="C64" i="8"/>
  <c r="C49" i="8"/>
  <c r="C67" i="8"/>
  <c r="C44" i="8"/>
  <c r="C68" i="8"/>
  <c r="C27" i="8"/>
  <c r="C46" i="8"/>
  <c r="C35" i="8"/>
  <c r="C22" i="8"/>
  <c r="C15" i="8"/>
  <c r="C31" i="8"/>
  <c r="C24" i="8"/>
  <c r="C30" i="8"/>
  <c r="C33" i="8"/>
  <c r="C12" i="8"/>
  <c r="C10" i="8"/>
  <c r="C57" i="8"/>
  <c r="C53" i="8"/>
  <c r="C43" i="8"/>
  <c r="C19" i="8"/>
  <c r="C66" i="8"/>
  <c r="C25" i="8"/>
  <c r="C62" i="8"/>
  <c r="C56" i="8"/>
  <c r="C40" i="8"/>
  <c r="C26" i="8"/>
  <c r="C23" i="8"/>
  <c r="C16" i="8"/>
  <c r="C8" i="8"/>
  <c r="C55" i="8"/>
  <c r="C11" i="8"/>
  <c r="C45" i="8"/>
  <c r="C47" i="8"/>
  <c r="C59" i="8"/>
  <c r="C50" i="8"/>
  <c r="C39" i="8"/>
  <c r="C9" i="8"/>
  <c r="C58" i="8"/>
  <c r="C32" i="8"/>
  <c r="D61" i="34"/>
  <c r="D31" i="34"/>
  <c r="D32" i="34"/>
  <c r="D43" i="34"/>
  <c r="D62" i="34"/>
  <c r="D47" i="34"/>
  <c r="D21" i="34"/>
  <c r="D70" i="34"/>
  <c r="W71" i="4"/>
  <c r="AB71" i="4"/>
  <c r="AC71" i="4"/>
  <c r="W66" i="4"/>
  <c r="AB66" i="4"/>
  <c r="AC66" i="4"/>
  <c r="W60" i="4"/>
  <c r="AB60" i="4"/>
  <c r="AC60" i="4"/>
  <c r="W52" i="4"/>
  <c r="AB52" i="4"/>
  <c r="AC52" i="4"/>
  <c r="W53" i="4"/>
  <c r="AB53" i="4"/>
  <c r="AC53" i="4"/>
  <c r="W49" i="4"/>
  <c r="AB49" i="4"/>
  <c r="AC49" i="4"/>
  <c r="W37" i="4"/>
  <c r="AB37" i="4"/>
  <c r="AC37" i="4"/>
  <c r="W24" i="4"/>
  <c r="AB24" i="4"/>
  <c r="AC24" i="4"/>
  <c r="F40" i="7"/>
  <c r="F50" i="7"/>
  <c r="F69" i="7"/>
  <c r="F43" i="7"/>
  <c r="F65" i="7"/>
  <c r="F32" i="7"/>
  <c r="F63" i="7"/>
  <c r="F48" i="7"/>
  <c r="E71" i="6"/>
  <c r="D71" i="6" s="1"/>
  <c r="E70" i="6"/>
  <c r="D70" i="6" s="1"/>
  <c r="E66" i="6"/>
  <c r="D66" i="6" s="1"/>
  <c r="E62" i="6"/>
  <c r="D62" i="6" s="1"/>
  <c r="E63" i="6"/>
  <c r="D63" i="6" s="1"/>
  <c r="E60" i="6"/>
  <c r="D60" i="6" s="1"/>
  <c r="E31" i="6"/>
  <c r="D31" i="6" s="1"/>
  <c r="E54" i="6"/>
  <c r="D54" i="6" s="1"/>
  <c r="B65" i="5"/>
  <c r="D65" i="5"/>
  <c r="B26" i="5"/>
  <c r="D26" i="5"/>
  <c r="B9" i="5"/>
  <c r="D9" i="5"/>
  <c r="B33" i="5"/>
  <c r="D33" i="5"/>
  <c r="B67" i="5"/>
  <c r="D67" i="5"/>
  <c r="B60" i="5"/>
  <c r="D60" i="5"/>
  <c r="B15" i="5"/>
  <c r="D15" i="5"/>
  <c r="B25" i="5"/>
  <c r="D25" i="5"/>
  <c r="B50" i="5"/>
  <c r="D50" i="5"/>
  <c r="B58" i="5"/>
  <c r="D58" i="5"/>
  <c r="B70" i="5"/>
  <c r="D70" i="5"/>
  <c r="B27" i="5"/>
  <c r="D27" i="5"/>
  <c r="B53" i="5"/>
  <c r="D53" i="5"/>
  <c r="B56" i="5"/>
  <c r="D56" i="5"/>
  <c r="B12" i="5"/>
  <c r="D12" i="5"/>
  <c r="B18" i="5"/>
  <c r="D18" i="5"/>
  <c r="B16" i="5"/>
  <c r="D16" i="5"/>
  <c r="B55" i="5"/>
  <c r="D55" i="5"/>
  <c r="B35" i="5"/>
  <c r="D35" i="5"/>
  <c r="B28" i="5"/>
  <c r="D28" i="5"/>
  <c r="B34" i="5"/>
  <c r="D34" i="5"/>
  <c r="B49" i="5"/>
  <c r="D49" i="5"/>
  <c r="B8" i="5"/>
  <c r="D8" i="5"/>
  <c r="B41" i="5"/>
  <c r="D41" i="5"/>
  <c r="B40" i="5"/>
  <c r="D40" i="5"/>
  <c r="B57" i="5"/>
  <c r="D57" i="5"/>
  <c r="B21" i="5"/>
  <c r="D21" i="5"/>
  <c r="B63" i="5"/>
  <c r="D63" i="5"/>
  <c r="B54" i="5"/>
  <c r="D54" i="5"/>
  <c r="B64" i="5"/>
  <c r="D64" i="5"/>
  <c r="B38" i="5"/>
  <c r="D38" i="5"/>
  <c r="B7" i="5"/>
  <c r="D7" i="5"/>
  <c r="B44" i="5"/>
  <c r="D44" i="5"/>
  <c r="B61" i="5"/>
  <c r="D61" i="5"/>
  <c r="B52" i="5"/>
  <c r="D52" i="5"/>
  <c r="B11" i="5"/>
  <c r="D11" i="5"/>
  <c r="B43" i="5"/>
  <c r="D43" i="5"/>
  <c r="B62" i="5"/>
  <c r="D62" i="5"/>
  <c r="B45" i="5"/>
  <c r="D45" i="5"/>
  <c r="B71" i="5"/>
  <c r="D71" i="5"/>
  <c r="B48" i="5"/>
  <c r="D48" i="5"/>
  <c r="B51" i="5"/>
  <c r="D51" i="5"/>
  <c r="B66" i="5"/>
  <c r="D66" i="5"/>
  <c r="B42" i="5"/>
  <c r="D42" i="5"/>
  <c r="B20" i="5"/>
  <c r="D20" i="5"/>
  <c r="B10" i="5"/>
  <c r="D10" i="5"/>
  <c r="B69" i="5"/>
  <c r="D69" i="5"/>
  <c r="B59" i="5"/>
  <c r="D59" i="5"/>
  <c r="B13" i="5"/>
  <c r="D13" i="5"/>
  <c r="B47" i="5"/>
  <c r="B39" i="5"/>
  <c r="B29" i="5"/>
  <c r="B14" i="5"/>
  <c r="B32" i="5"/>
  <c r="B36" i="5"/>
  <c r="B22" i="5"/>
  <c r="B24" i="5"/>
  <c r="B17" i="5"/>
  <c r="B46" i="5"/>
  <c r="B23" i="5"/>
  <c r="B19" i="5"/>
  <c r="B37" i="5"/>
  <c r="B30" i="5"/>
  <c r="B68" i="5"/>
  <c r="D47" i="5"/>
  <c r="D39" i="5"/>
  <c r="D29" i="5"/>
  <c r="D14" i="5"/>
  <c r="D32" i="5"/>
  <c r="D36" i="5"/>
  <c r="D22" i="5"/>
  <c r="D24" i="5"/>
  <c r="D17" i="5"/>
  <c r="D46" i="5"/>
  <c r="D23" i="5"/>
  <c r="D19" i="5"/>
  <c r="D37" i="5"/>
  <c r="D30" i="5"/>
  <c r="D68" i="5"/>
  <c r="X24" i="4"/>
  <c r="X37" i="4"/>
  <c r="X49" i="4"/>
  <c r="X52" i="4"/>
  <c r="X53" i="4"/>
  <c r="X60" i="4"/>
  <c r="X66" i="4"/>
  <c r="X71" i="4"/>
  <c r="Z24" i="4"/>
  <c r="Z37" i="4"/>
  <c r="Z49" i="4"/>
  <c r="Z52" i="4"/>
  <c r="Z53" i="4"/>
  <c r="Z60" i="4"/>
  <c r="Z66" i="4"/>
  <c r="Z71" i="4"/>
  <c r="Y24" i="4"/>
  <c r="Y37" i="4"/>
  <c r="Y49" i="4"/>
  <c r="Y52" i="4"/>
  <c r="Y53" i="4"/>
  <c r="Y60" i="4"/>
  <c r="Y66" i="4"/>
  <c r="Y71" i="4"/>
  <c r="F42" i="7"/>
  <c r="B27" i="50"/>
  <c r="B58" i="50"/>
  <c r="B28" i="50"/>
  <c r="B29" i="50"/>
  <c r="B30" i="50"/>
  <c r="B12" i="50"/>
  <c r="B43" i="50"/>
  <c r="B18" i="50"/>
  <c r="B31" i="50"/>
  <c r="B32" i="50"/>
  <c r="B33" i="50"/>
  <c r="B44" i="50"/>
  <c r="B19" i="50"/>
  <c r="B20" i="50"/>
  <c r="B59" i="50"/>
  <c r="B34" i="50"/>
  <c r="B35" i="50"/>
  <c r="B60" i="50"/>
  <c r="B61" i="50"/>
  <c r="B36" i="50"/>
  <c r="B21" i="50"/>
  <c r="B22" i="50"/>
  <c r="B45" i="50"/>
  <c r="B46" i="50"/>
  <c r="B62" i="50"/>
  <c r="B37" i="50"/>
  <c r="B63" i="50"/>
  <c r="B47" i="50"/>
  <c r="B48" i="50"/>
  <c r="B49" i="50"/>
  <c r="B38" i="50"/>
  <c r="B64" i="50"/>
  <c r="B50" i="50"/>
  <c r="B65" i="50"/>
  <c r="B51" i="50"/>
  <c r="B66" i="50"/>
  <c r="B23" i="50"/>
  <c r="B13" i="50"/>
  <c r="B7" i="50"/>
  <c r="B14" i="50"/>
  <c r="B52" i="50"/>
  <c r="B53" i="50"/>
  <c r="B67" i="50"/>
  <c r="B8" i="50"/>
  <c r="B39" i="50"/>
  <c r="B15" i="50"/>
  <c r="B24" i="50"/>
  <c r="B68" i="50"/>
  <c r="B69" i="50"/>
  <c r="B25" i="50"/>
  <c r="B54" i="50"/>
  <c r="B40" i="50"/>
  <c r="B55" i="50"/>
  <c r="B70" i="50"/>
  <c r="B9" i="50"/>
  <c r="B71" i="50"/>
  <c r="B26" i="50"/>
  <c r="B10" i="50"/>
  <c r="B16" i="50"/>
  <c r="B11" i="50"/>
  <c r="B17" i="50"/>
  <c r="B41" i="50"/>
  <c r="B56" i="50"/>
  <c r="B42" i="50"/>
  <c r="F45" i="7" l="1"/>
  <c r="E48" i="6"/>
  <c r="D48" i="6" s="1"/>
  <c r="E51" i="6"/>
  <c r="D51" i="6" s="1"/>
  <c r="E42" i="6"/>
  <c r="D42" i="6" s="1"/>
  <c r="E52" i="6"/>
  <c r="D52" i="6" s="1"/>
  <c r="E8" i="6"/>
  <c r="D8" i="6" s="1"/>
  <c r="E53" i="6"/>
  <c r="D53" i="6" s="1"/>
  <c r="E10" i="6"/>
  <c r="D10" i="6" s="1"/>
  <c r="E12" i="6"/>
  <c r="D12" i="6" s="1"/>
  <c r="E16" i="6"/>
  <c r="D16" i="6" s="1"/>
  <c r="E17" i="6"/>
  <c r="D17" i="6" s="1"/>
  <c r="E13" i="6"/>
  <c r="D13" i="6" s="1"/>
  <c r="E15" i="6"/>
  <c r="D15" i="6" s="1"/>
  <c r="E34" i="6"/>
  <c r="D34" i="6" s="1"/>
  <c r="E24" i="6"/>
  <c r="D24" i="6" s="1"/>
  <c r="E11" i="6"/>
  <c r="D11" i="6" s="1"/>
  <c r="E46" i="6"/>
  <c r="D46" i="6" s="1"/>
  <c r="E55" i="6"/>
  <c r="D55" i="6" s="1"/>
  <c r="E49" i="6"/>
  <c r="D49" i="6" s="1"/>
  <c r="E50" i="6"/>
  <c r="D50" i="6" s="1"/>
  <c r="E27" i="6"/>
  <c r="D27" i="6" s="1"/>
  <c r="E56" i="6"/>
  <c r="D56" i="6" s="1"/>
  <c r="E18" i="6"/>
  <c r="D18" i="6" s="1"/>
  <c r="E36" i="6"/>
  <c r="D36" i="6" s="1"/>
  <c r="E23" i="6"/>
  <c r="D23" i="6" s="1"/>
  <c r="E40" i="6"/>
  <c r="D40" i="6" s="1"/>
  <c r="E33" i="6"/>
  <c r="D33" i="6" s="1"/>
  <c r="E29" i="6"/>
  <c r="D29" i="6" s="1"/>
  <c r="E30" i="6"/>
  <c r="D30" i="6" s="1"/>
  <c r="E7" i="6"/>
  <c r="D7" i="6" s="1"/>
  <c r="E47" i="6"/>
  <c r="D47" i="6" s="1"/>
  <c r="E57" i="6"/>
  <c r="D57" i="6" s="1"/>
  <c r="E19" i="6"/>
  <c r="D19" i="6" s="1"/>
  <c r="E44" i="6"/>
  <c r="D44" i="6" s="1"/>
  <c r="E58" i="6"/>
  <c r="D58" i="6" s="1"/>
  <c r="E22" i="6"/>
  <c r="D22" i="6" s="1"/>
  <c r="E39" i="6"/>
  <c r="D39" i="6" s="1"/>
  <c r="E35" i="6"/>
  <c r="D35" i="6" s="1"/>
  <c r="E26" i="6"/>
  <c r="D26" i="6" s="1"/>
  <c r="E59" i="6"/>
  <c r="D59" i="6" s="1"/>
  <c r="E61" i="6"/>
  <c r="D61" i="6" s="1"/>
  <c r="E41" i="6"/>
  <c r="D41" i="6" s="1"/>
  <c r="E64" i="6"/>
  <c r="D64" i="6" s="1"/>
  <c r="E38" i="6"/>
  <c r="D38" i="6" s="1"/>
  <c r="E45" i="6"/>
  <c r="D45" i="6" s="1"/>
  <c r="E65" i="6"/>
  <c r="D65" i="6" s="1"/>
  <c r="E67" i="6"/>
  <c r="D67" i="6" s="1"/>
  <c r="E68" i="6"/>
  <c r="D68" i="6" s="1"/>
  <c r="E28" i="6"/>
  <c r="D28" i="6" s="1"/>
  <c r="E69" i="6"/>
  <c r="D69" i="6" s="1"/>
  <c r="E21" i="6"/>
  <c r="D21" i="6" s="1"/>
  <c r="E43" i="6"/>
  <c r="D43" i="6" s="1"/>
  <c r="E20" i="6"/>
  <c r="D20" i="6" s="1"/>
  <c r="E32" i="6"/>
  <c r="D32" i="6" s="1"/>
  <c r="E9" i="6"/>
  <c r="D9" i="6" s="1"/>
  <c r="E25" i="6"/>
  <c r="D25" i="6" s="1"/>
  <c r="E37" i="6"/>
  <c r="D37" i="6" s="1"/>
  <c r="E14" i="6"/>
  <c r="D14" i="6" s="1"/>
  <c r="N51" i="6"/>
  <c r="N42" i="6"/>
  <c r="N52" i="6"/>
  <c r="N8" i="6"/>
  <c r="N53" i="6"/>
  <c r="N10" i="6"/>
  <c r="N12" i="6"/>
  <c r="N16" i="6"/>
  <c r="N17" i="6"/>
  <c r="N13" i="6"/>
  <c r="N15" i="6"/>
  <c r="N34" i="6"/>
  <c r="N24" i="6"/>
  <c r="N11" i="6"/>
  <c r="N46" i="6"/>
  <c r="N55" i="6"/>
  <c r="N49" i="6"/>
  <c r="N50" i="6"/>
  <c r="N27" i="6"/>
  <c r="N56" i="6"/>
  <c r="N18" i="6"/>
  <c r="N36" i="6"/>
  <c r="N23" i="6"/>
  <c r="N40" i="6"/>
  <c r="N33" i="6"/>
  <c r="N29" i="6"/>
  <c r="N30" i="6"/>
  <c r="N7" i="6"/>
  <c r="N47" i="6"/>
  <c r="N57" i="6"/>
  <c r="N19" i="6"/>
  <c r="N44" i="6"/>
  <c r="N58" i="6"/>
  <c r="N22" i="6"/>
  <c r="N39" i="6"/>
  <c r="N35" i="6"/>
  <c r="N26" i="6"/>
  <c r="N59" i="6"/>
  <c r="N64" i="6"/>
  <c r="N38" i="6"/>
  <c r="N45" i="6"/>
  <c r="N65" i="6"/>
  <c r="N67" i="6"/>
  <c r="N68" i="6"/>
  <c r="N28" i="6"/>
  <c r="N69" i="6"/>
  <c r="N21" i="6"/>
  <c r="N43" i="6"/>
  <c r="N20" i="6"/>
  <c r="N32" i="6"/>
  <c r="N9" i="6"/>
  <c r="N25" i="6"/>
  <c r="N37" i="6"/>
  <c r="N14" i="6"/>
  <c r="N48" i="6"/>
  <c r="B31" i="5" l="1"/>
  <c r="O68" i="14"/>
  <c r="P68" i="14" s="1"/>
  <c r="O66" i="14"/>
  <c r="P66" i="14" s="1"/>
  <c r="O64" i="14"/>
  <c r="P64" i="14" s="1"/>
  <c r="D12" i="34"/>
  <c r="U72" i="51" l="1"/>
  <c r="O72" i="51"/>
  <c r="P72" i="51" s="1"/>
  <c r="N72" i="51"/>
  <c r="J72" i="51"/>
  <c r="U70" i="51"/>
  <c r="O70" i="51"/>
  <c r="P70" i="51" s="1"/>
  <c r="N70" i="51"/>
  <c r="J70" i="51"/>
  <c r="U69" i="51"/>
  <c r="O69" i="51"/>
  <c r="P69" i="51" s="1"/>
  <c r="N69" i="51"/>
  <c r="J69" i="51"/>
  <c r="U68" i="51"/>
  <c r="N68" i="51"/>
  <c r="O68" i="51" s="1"/>
  <c r="P68" i="51" s="1"/>
  <c r="J68" i="51"/>
  <c r="U67" i="51"/>
  <c r="O67" i="51"/>
  <c r="P67" i="51" s="1"/>
  <c r="N67" i="51"/>
  <c r="J67" i="51"/>
  <c r="U65" i="51"/>
  <c r="O65" i="51"/>
  <c r="P65" i="51" s="1"/>
  <c r="N65" i="51"/>
  <c r="J65" i="51"/>
  <c r="U64" i="51"/>
  <c r="O64" i="51"/>
  <c r="P64" i="51" s="1"/>
  <c r="N64" i="51"/>
  <c r="J64" i="51"/>
  <c r="U63" i="51"/>
  <c r="O63" i="51"/>
  <c r="P63" i="51" s="1"/>
  <c r="N63" i="51"/>
  <c r="J63" i="51"/>
  <c r="U62" i="51"/>
  <c r="N62" i="51"/>
  <c r="O62" i="51" s="1"/>
  <c r="P62" i="51" s="1"/>
  <c r="J62" i="51"/>
  <c r="U61" i="51"/>
  <c r="O61" i="51"/>
  <c r="P61" i="51" s="1"/>
  <c r="N61" i="51"/>
  <c r="J61" i="51"/>
  <c r="U59" i="51"/>
  <c r="O59" i="51"/>
  <c r="P59" i="51" s="1"/>
  <c r="N59" i="51"/>
  <c r="J59" i="51"/>
  <c r="U58" i="51"/>
  <c r="O58" i="51"/>
  <c r="P58" i="51" s="1"/>
  <c r="N58" i="51"/>
  <c r="J58" i="51"/>
  <c r="U57" i="51"/>
  <c r="O57" i="51"/>
  <c r="P57" i="51" s="1"/>
  <c r="N57" i="51"/>
  <c r="J57" i="51"/>
  <c r="U56" i="51"/>
  <c r="O56" i="51"/>
  <c r="P56" i="51" s="1"/>
  <c r="N56" i="51"/>
  <c r="J56" i="51"/>
  <c r="U55" i="51"/>
  <c r="O55" i="51"/>
  <c r="P55" i="51" s="1"/>
  <c r="N55" i="51"/>
  <c r="J55" i="51"/>
  <c r="U54" i="51"/>
  <c r="O54" i="51"/>
  <c r="P54" i="51" s="1"/>
  <c r="N54" i="51"/>
  <c r="J54" i="51"/>
  <c r="U51" i="51"/>
  <c r="J51" i="51"/>
  <c r="U50" i="51"/>
  <c r="J50" i="51"/>
  <c r="U48" i="51"/>
  <c r="O48" i="51"/>
  <c r="P48" i="51" s="1"/>
  <c r="N48" i="51"/>
  <c r="J48" i="51"/>
  <c r="U47" i="51"/>
  <c r="O47" i="51"/>
  <c r="P47" i="51" s="1"/>
  <c r="N47" i="51"/>
  <c r="J47" i="51"/>
  <c r="U46" i="51"/>
  <c r="N46" i="51"/>
  <c r="O46" i="51" s="1"/>
  <c r="P46" i="51" s="1"/>
  <c r="J46" i="51"/>
  <c r="U45" i="51"/>
  <c r="O45" i="51"/>
  <c r="P45" i="51" s="1"/>
  <c r="N45" i="51"/>
  <c r="J45" i="51"/>
  <c r="U44" i="51"/>
  <c r="O44" i="51"/>
  <c r="P44" i="51" s="1"/>
  <c r="N44" i="51"/>
  <c r="J44" i="51"/>
  <c r="U43" i="51"/>
  <c r="O43" i="51"/>
  <c r="P43" i="51" s="1"/>
  <c r="N43" i="51"/>
  <c r="J43" i="51"/>
  <c r="U42" i="51"/>
  <c r="O42" i="51"/>
  <c r="P42" i="51" s="1"/>
  <c r="N42" i="51"/>
  <c r="J42" i="51"/>
  <c r="U41" i="51"/>
  <c r="O41" i="51"/>
  <c r="P41" i="51" s="1"/>
  <c r="N41" i="51"/>
  <c r="J41" i="51"/>
  <c r="U40" i="51"/>
  <c r="O40" i="51"/>
  <c r="P40" i="51" s="1"/>
  <c r="N40" i="51"/>
  <c r="J40" i="51"/>
  <c r="U39" i="51"/>
  <c r="O39" i="51"/>
  <c r="P39" i="51" s="1"/>
  <c r="N39" i="51"/>
  <c r="J39" i="51"/>
  <c r="U38" i="51"/>
  <c r="O38" i="51"/>
  <c r="P38" i="51" s="1"/>
  <c r="N38" i="51"/>
  <c r="J38" i="51"/>
  <c r="U36" i="51"/>
  <c r="O36" i="51"/>
  <c r="P36" i="51" s="1"/>
  <c r="N36" i="51"/>
  <c r="J36" i="51"/>
  <c r="U35" i="51"/>
  <c r="O35" i="51"/>
  <c r="P35" i="51" s="1"/>
  <c r="N35" i="51"/>
  <c r="J35" i="51"/>
  <c r="U34" i="51"/>
  <c r="O34" i="51"/>
  <c r="P34" i="51" s="1"/>
  <c r="N34" i="51"/>
  <c r="J34" i="51"/>
  <c r="U33" i="51"/>
  <c r="O33" i="51"/>
  <c r="P33" i="51" s="1"/>
  <c r="N33" i="51"/>
  <c r="J33" i="51"/>
  <c r="U32" i="51"/>
  <c r="O32" i="51"/>
  <c r="P32" i="51" s="1"/>
  <c r="N32" i="51"/>
  <c r="J32" i="51"/>
  <c r="U31" i="51"/>
  <c r="O31" i="51"/>
  <c r="P31" i="51" s="1"/>
  <c r="N31" i="51"/>
  <c r="J31" i="51"/>
  <c r="U30" i="51"/>
  <c r="O30" i="51"/>
  <c r="P30" i="51" s="1"/>
  <c r="N30" i="51"/>
  <c r="J30" i="51"/>
  <c r="U29" i="51"/>
  <c r="O29" i="51"/>
  <c r="P29" i="51" s="1"/>
  <c r="N29" i="51"/>
  <c r="J29" i="51"/>
  <c r="U28" i="51"/>
  <c r="O28" i="51"/>
  <c r="P28" i="51" s="1"/>
  <c r="N28" i="51"/>
  <c r="J28" i="51"/>
  <c r="U27" i="51"/>
  <c r="O27" i="51"/>
  <c r="P27" i="51" s="1"/>
  <c r="N27" i="51"/>
  <c r="J27" i="51"/>
  <c r="U26" i="51"/>
  <c r="N26" i="51"/>
  <c r="O26" i="51" s="1"/>
  <c r="P26" i="51" s="1"/>
  <c r="J26" i="51"/>
  <c r="U25" i="51"/>
  <c r="O25" i="51"/>
  <c r="P25" i="51" s="1"/>
  <c r="N25" i="51"/>
  <c r="J25" i="51"/>
  <c r="U23" i="51"/>
  <c r="O23" i="51"/>
  <c r="P23" i="51" s="1"/>
  <c r="N23" i="51"/>
  <c r="J23" i="51"/>
  <c r="U22" i="51"/>
  <c r="N22" i="51"/>
  <c r="O22" i="51" s="1"/>
  <c r="P22" i="51" s="1"/>
  <c r="J22" i="51"/>
  <c r="U21" i="51"/>
  <c r="O21" i="51"/>
  <c r="P21" i="51" s="1"/>
  <c r="N21" i="51"/>
  <c r="J21" i="51"/>
  <c r="U20" i="51"/>
  <c r="O20" i="51"/>
  <c r="P20" i="51" s="1"/>
  <c r="N20" i="51"/>
  <c r="J20" i="51"/>
  <c r="U19" i="51"/>
  <c r="O19" i="51"/>
  <c r="P19" i="51" s="1"/>
  <c r="N19" i="51"/>
  <c r="J19" i="51"/>
  <c r="U18" i="51"/>
  <c r="O18" i="51"/>
  <c r="P18" i="51" s="1"/>
  <c r="N18" i="51"/>
  <c r="J18" i="51"/>
  <c r="U17" i="51"/>
  <c r="O17" i="51"/>
  <c r="P17" i="51" s="1"/>
  <c r="N17" i="51"/>
  <c r="J17" i="51"/>
  <c r="U16" i="51"/>
  <c r="N16" i="51"/>
  <c r="O16" i="51" s="1"/>
  <c r="P16" i="51" s="1"/>
  <c r="J16" i="51"/>
  <c r="U15" i="51"/>
  <c r="O15" i="51"/>
  <c r="P15" i="51" s="1"/>
  <c r="N15" i="51"/>
  <c r="J15" i="51"/>
  <c r="U14" i="51"/>
  <c r="O14" i="51"/>
  <c r="P14" i="51" s="1"/>
  <c r="N14" i="51"/>
  <c r="J14" i="51"/>
  <c r="U13" i="51"/>
  <c r="O13" i="51"/>
  <c r="P13" i="51" s="1"/>
  <c r="N13" i="51"/>
  <c r="J13" i="51"/>
  <c r="U12" i="51"/>
  <c r="N12" i="51"/>
  <c r="O12" i="51" s="1"/>
  <c r="P12" i="51" s="1"/>
  <c r="J12" i="51"/>
  <c r="U11" i="51"/>
  <c r="O11" i="51"/>
  <c r="P11" i="51" s="1"/>
  <c r="N11" i="51"/>
  <c r="J11" i="51"/>
  <c r="U10" i="51"/>
  <c r="O10" i="51"/>
  <c r="P10" i="51" s="1"/>
  <c r="N10" i="51"/>
  <c r="J10" i="51"/>
  <c r="U9" i="51"/>
  <c r="N9" i="51"/>
  <c r="O9" i="51" s="1"/>
  <c r="P9" i="51" s="1"/>
  <c r="J9" i="51"/>
  <c r="U8" i="51"/>
  <c r="O8" i="51"/>
  <c r="P8" i="51" s="1"/>
  <c r="N8" i="51"/>
  <c r="O58" i="14"/>
  <c r="K58" i="14"/>
  <c r="G58" i="14"/>
  <c r="O57" i="14"/>
  <c r="K57" i="14"/>
  <c r="G57" i="14"/>
  <c r="O63" i="14"/>
  <c r="K63" i="14"/>
  <c r="G63" i="14"/>
  <c r="K69" i="14"/>
  <c r="L69" i="14" s="1"/>
  <c r="M69" i="14" s="1"/>
  <c r="T69" i="14" s="1"/>
  <c r="T41" i="14"/>
  <c r="P41" i="14"/>
  <c r="K41" i="14"/>
  <c r="Q41" i="14" s="1"/>
  <c r="T15" i="14"/>
  <c r="P15" i="14"/>
  <c r="K15" i="14"/>
  <c r="Q15" i="14" s="1"/>
  <c r="T29" i="14"/>
  <c r="K29" i="14"/>
  <c r="Q29" i="14" s="1"/>
  <c r="K68" i="14"/>
  <c r="L68" i="14" s="1"/>
  <c r="M68" i="14" s="1"/>
  <c r="T68" i="14" s="1"/>
  <c r="O7" i="14"/>
  <c r="K7" i="14"/>
  <c r="G7" i="14"/>
  <c r="T14" i="14"/>
  <c r="P14" i="14"/>
  <c r="K14" i="14"/>
  <c r="Q14" i="14" s="1"/>
  <c r="O49" i="14"/>
  <c r="K49" i="14"/>
  <c r="G49" i="14"/>
  <c r="T27" i="14"/>
  <c r="P27" i="14"/>
  <c r="K27" i="14"/>
  <c r="Q27" i="14" s="1"/>
  <c r="O40" i="14"/>
  <c r="K40" i="14"/>
  <c r="G40" i="14"/>
  <c r="T39" i="14"/>
  <c r="P39" i="14"/>
  <c r="K39" i="14"/>
  <c r="Q39" i="14" s="1"/>
  <c r="O67" i="14"/>
  <c r="P67" i="14" s="1"/>
  <c r="K67" i="14"/>
  <c r="G67" i="14"/>
  <c r="O48" i="14"/>
  <c r="K48" i="14"/>
  <c r="G48" i="14"/>
  <c r="T24" i="14"/>
  <c r="P24" i="14"/>
  <c r="K24" i="14"/>
  <c r="Q24" i="14" s="1"/>
  <c r="O13" i="14"/>
  <c r="K13" i="14"/>
  <c r="G13" i="14"/>
  <c r="T38" i="14"/>
  <c r="P38" i="14"/>
  <c r="K38" i="14"/>
  <c r="Q38" i="14" s="1"/>
  <c r="K66" i="14"/>
  <c r="L66" i="14" s="1"/>
  <c r="M66" i="14" s="1"/>
  <c r="T66" i="14" s="1"/>
  <c r="O62" i="14"/>
  <c r="S62" i="14" s="1"/>
  <c r="K62" i="14"/>
  <c r="G62" i="14"/>
  <c r="O65" i="14"/>
  <c r="P65" i="14" s="1"/>
  <c r="K65" i="14"/>
  <c r="G65" i="14"/>
  <c r="T22" i="14"/>
  <c r="P22" i="14"/>
  <c r="K22" i="14"/>
  <c r="Q22" i="14" s="1"/>
  <c r="O56" i="14"/>
  <c r="K56" i="14"/>
  <c r="G56" i="14"/>
  <c r="T12" i="14"/>
  <c r="P12" i="14"/>
  <c r="K12" i="14"/>
  <c r="Q12" i="14" s="1"/>
  <c r="T11" i="14"/>
  <c r="P11" i="14"/>
  <c r="K11" i="14"/>
  <c r="Q11" i="14" s="1"/>
  <c r="O37" i="14"/>
  <c r="K37" i="14"/>
  <c r="G37" i="14"/>
  <c r="O61" i="14"/>
  <c r="K61" i="14"/>
  <c r="G61" i="14"/>
  <c r="O71" i="14"/>
  <c r="P71" i="14" s="1"/>
  <c r="K71" i="14"/>
  <c r="G71" i="14"/>
  <c r="T20" i="14"/>
  <c r="P20" i="14"/>
  <c r="K20" i="14"/>
  <c r="Q20" i="14" s="1"/>
  <c r="O43" i="14"/>
  <c r="K43" i="14"/>
  <c r="G43" i="14"/>
  <c r="T19" i="14"/>
  <c r="P19" i="14"/>
  <c r="K19" i="14"/>
  <c r="Q19" i="14" s="1"/>
  <c r="O8" i="14"/>
  <c r="K8" i="14"/>
  <c r="G8" i="14"/>
  <c r="O18" i="14"/>
  <c r="K18" i="14"/>
  <c r="G18" i="14"/>
  <c r="T42" i="14"/>
  <c r="P42" i="14"/>
  <c r="K42" i="14"/>
  <c r="Q42" i="14" s="1"/>
  <c r="O60" i="14"/>
  <c r="K60" i="14"/>
  <c r="G60" i="14"/>
  <c r="T17" i="14"/>
  <c r="P17" i="14"/>
  <c r="K17" i="14"/>
  <c r="Q17" i="14" s="1"/>
  <c r="T10" i="14"/>
  <c r="P10" i="14"/>
  <c r="K10" i="14"/>
  <c r="Q10" i="14" s="1"/>
  <c r="O9" i="14"/>
  <c r="K9" i="14"/>
  <c r="G9" i="14"/>
  <c r="O70" i="14"/>
  <c r="P70" i="14" s="1"/>
  <c r="K70" i="14"/>
  <c r="G70" i="14"/>
  <c r="O55" i="14"/>
  <c r="K55" i="14"/>
  <c r="G55" i="14"/>
  <c r="O59" i="14"/>
  <c r="K59" i="14"/>
  <c r="G59" i="14"/>
  <c r="T64" i="14"/>
  <c r="K64" i="14"/>
  <c r="O54" i="14"/>
  <c r="K54" i="14"/>
  <c r="G54" i="14"/>
  <c r="O36" i="14"/>
  <c r="S36" i="14" s="1"/>
  <c r="K36" i="14"/>
  <c r="G36" i="14"/>
  <c r="O47" i="14"/>
  <c r="K47" i="14"/>
  <c r="G47" i="14"/>
  <c r="O46" i="14"/>
  <c r="S46" i="14" s="1"/>
  <c r="K46" i="14"/>
  <c r="G46" i="14"/>
  <c r="O53" i="14"/>
  <c r="K53" i="14"/>
  <c r="G53" i="14"/>
  <c r="T35" i="14"/>
  <c r="P35" i="14"/>
  <c r="K35" i="14"/>
  <c r="Q35" i="14" s="1"/>
  <c r="O34" i="14"/>
  <c r="S34" i="14" s="1"/>
  <c r="K34" i="14"/>
  <c r="G34" i="14"/>
  <c r="O52" i="14"/>
  <c r="S52" i="14" s="1"/>
  <c r="K52" i="14"/>
  <c r="G52" i="14"/>
  <c r="O51" i="14"/>
  <c r="S51" i="14" s="1"/>
  <c r="K51" i="14"/>
  <c r="G51" i="14"/>
  <c r="O33" i="14"/>
  <c r="K33" i="14"/>
  <c r="G33" i="14"/>
  <c r="O50" i="14"/>
  <c r="K50" i="14"/>
  <c r="G50" i="14"/>
  <c r="T32" i="14"/>
  <c r="K32" i="14"/>
  <c r="Q32" i="14" s="1"/>
  <c r="O45" i="14"/>
  <c r="K45" i="14"/>
  <c r="G45" i="14"/>
  <c r="K44" i="14"/>
  <c r="L44" i="14" s="1"/>
  <c r="B57" i="50"/>
  <c r="U10" i="14" l="1"/>
  <c r="U20" i="14"/>
  <c r="U17" i="14"/>
  <c r="K28" i="51"/>
  <c r="L28" i="51" s="1"/>
  <c r="K36" i="51"/>
  <c r="L36" i="51" s="1"/>
  <c r="U42" i="14"/>
  <c r="U19" i="14"/>
  <c r="U14" i="14"/>
  <c r="S59" i="14"/>
  <c r="S50" i="14"/>
  <c r="L58" i="14"/>
  <c r="M58" i="14" s="1"/>
  <c r="T58" i="14" s="1"/>
  <c r="L50" i="14"/>
  <c r="M50" i="14" s="1"/>
  <c r="T50" i="14" s="1"/>
  <c r="L36" i="14"/>
  <c r="M36" i="14" s="1"/>
  <c r="T36" i="14" s="1"/>
  <c r="L61" i="14"/>
  <c r="M61" i="14" s="1"/>
  <c r="T61" i="14" s="1"/>
  <c r="U69" i="14"/>
  <c r="L63" i="14"/>
  <c r="M63" i="14" s="1"/>
  <c r="T63" i="14" s="1"/>
  <c r="L9" i="14"/>
  <c r="M9" i="14" s="1"/>
  <c r="T9" i="14" s="1"/>
  <c r="S57" i="14"/>
  <c r="U32" i="14"/>
  <c r="L53" i="14"/>
  <c r="M53" i="14" s="1"/>
  <c r="T53" i="14" s="1"/>
  <c r="S55" i="14"/>
  <c r="U24" i="14"/>
  <c r="L67" i="14"/>
  <c r="M67" i="14" s="1"/>
  <c r="T67" i="14" s="1"/>
  <c r="U67" i="14" s="1"/>
  <c r="L43" i="14"/>
  <c r="M43" i="14" s="1"/>
  <c r="P43" i="14" s="1"/>
  <c r="L37" i="14"/>
  <c r="M37" i="14" s="1"/>
  <c r="T37" i="14" s="1"/>
  <c r="U12" i="14"/>
  <c r="L45" i="14"/>
  <c r="M45" i="14" s="1"/>
  <c r="T45" i="14" s="1"/>
  <c r="U27" i="14"/>
  <c r="U68" i="14"/>
  <c r="U64" i="14"/>
  <c r="L52" i="14"/>
  <c r="M52" i="14" s="1"/>
  <c r="T52" i="14" s="1"/>
  <c r="U22" i="14"/>
  <c r="U35" i="14"/>
  <c r="L54" i="14"/>
  <c r="M54" i="14" s="1"/>
  <c r="T54" i="14" s="1"/>
  <c r="L18" i="14"/>
  <c r="M18" i="14" s="1"/>
  <c r="T18" i="14" s="1"/>
  <c r="S71" i="14"/>
  <c r="L62" i="14"/>
  <c r="M62" i="14" s="1"/>
  <c r="T62" i="14" s="1"/>
  <c r="S63" i="14"/>
  <c r="L55" i="14"/>
  <c r="M55" i="14" s="1"/>
  <c r="L56" i="14"/>
  <c r="M56" i="14" s="1"/>
  <c r="T56" i="14" s="1"/>
  <c r="L57" i="14"/>
  <c r="M57" i="14" s="1"/>
  <c r="T57" i="14" s="1"/>
  <c r="L33" i="14"/>
  <c r="M33" i="14" s="1"/>
  <c r="T33" i="14" s="1"/>
  <c r="L60" i="14"/>
  <c r="M60" i="14" s="1"/>
  <c r="P60" i="14" s="1"/>
  <c r="U15" i="14"/>
  <c r="M44" i="14"/>
  <c r="T44" i="14" s="1"/>
  <c r="L51" i="14"/>
  <c r="M51" i="14" s="1"/>
  <c r="L34" i="14"/>
  <c r="M34" i="14" s="1"/>
  <c r="P34" i="14" s="1"/>
  <c r="L47" i="14"/>
  <c r="M47" i="14" s="1"/>
  <c r="T47" i="14" s="1"/>
  <c r="L8" i="14"/>
  <c r="M8" i="14" s="1"/>
  <c r="T8" i="14" s="1"/>
  <c r="U11" i="14"/>
  <c r="L40" i="14"/>
  <c r="M40" i="14" s="1"/>
  <c r="T40" i="14" s="1"/>
  <c r="L49" i="14"/>
  <c r="M49" i="14" s="1"/>
  <c r="T49" i="14" s="1"/>
  <c r="L7" i="14"/>
  <c r="M7" i="14" s="1"/>
  <c r="T7" i="14" s="1"/>
  <c r="S58" i="14"/>
  <c r="L70" i="14"/>
  <c r="M70" i="14" s="1"/>
  <c r="L65" i="14"/>
  <c r="M65" i="14" s="1"/>
  <c r="T65" i="14" s="1"/>
  <c r="U41" i="14"/>
  <c r="L71" i="14"/>
  <c r="M71" i="14" s="1"/>
  <c r="U66" i="14"/>
  <c r="L13" i="14"/>
  <c r="M13" i="14" s="1"/>
  <c r="T13" i="14" s="1"/>
  <c r="L48" i="14"/>
  <c r="M48" i="14" s="1"/>
  <c r="T48" i="14" s="1"/>
  <c r="L46" i="14"/>
  <c r="M46" i="14" s="1"/>
  <c r="T46" i="14" s="1"/>
  <c r="L59" i="14"/>
  <c r="M59" i="14" s="1"/>
  <c r="T59" i="14" s="1"/>
  <c r="U39" i="14"/>
  <c r="U38" i="14"/>
  <c r="U29" i="14"/>
  <c r="P62" i="14"/>
  <c r="D68" i="34"/>
  <c r="D54" i="34"/>
  <c r="D66" i="34"/>
  <c r="D69" i="34"/>
  <c r="D52" i="34"/>
  <c r="D65" i="34"/>
  <c r="D53" i="34"/>
  <c r="D56" i="34"/>
  <c r="D19" i="34"/>
  <c r="D59" i="34"/>
  <c r="D45" i="34"/>
  <c r="D67" i="34"/>
  <c r="D64" i="34"/>
  <c r="D55" i="34"/>
  <c r="D37" i="34"/>
  <c r="D58" i="34"/>
  <c r="D48" i="34"/>
  <c r="D51" i="34"/>
  <c r="D50" i="34"/>
  <c r="D60" i="34"/>
  <c r="D49" i="34"/>
  <c r="D44" i="34"/>
  <c r="D42" i="34"/>
  <c r="D46" i="34"/>
  <c r="D57" i="34"/>
  <c r="D40" i="34"/>
  <c r="D38" i="34"/>
  <c r="D39" i="34"/>
  <c r="D63" i="34"/>
  <c r="D30" i="34"/>
  <c r="D35" i="34"/>
  <c r="D34" i="34"/>
  <c r="D36" i="34"/>
  <c r="D29" i="34"/>
  <c r="D27" i="34"/>
  <c r="D41" i="34"/>
  <c r="D28" i="34"/>
  <c r="D25" i="34"/>
  <c r="D26" i="34"/>
  <c r="D33" i="34"/>
  <c r="D24" i="34"/>
  <c r="D20" i="34"/>
  <c r="D23" i="34"/>
  <c r="D22" i="34"/>
  <c r="D17" i="34"/>
  <c r="D16" i="34"/>
  <c r="D18" i="34"/>
  <c r="D14" i="34"/>
  <c r="D15" i="34"/>
  <c r="D13" i="34"/>
  <c r="D11" i="34"/>
  <c r="D10" i="34"/>
  <c r="D9" i="34"/>
  <c r="D7" i="34"/>
  <c r="D6" i="34"/>
  <c r="T34" i="14" l="1"/>
  <c r="P9" i="14"/>
  <c r="U9" i="14" s="1"/>
  <c r="P58" i="14"/>
  <c r="K55" i="51"/>
  <c r="L55" i="51" s="1"/>
  <c r="K41" i="51"/>
  <c r="L41" i="51" s="1"/>
  <c r="K42" i="51"/>
  <c r="L42" i="51" s="1"/>
  <c r="K10" i="51"/>
  <c r="L10" i="51" s="1"/>
  <c r="K67" i="51"/>
  <c r="L67" i="51" s="1"/>
  <c r="K16" i="51"/>
  <c r="L16" i="51" s="1"/>
  <c r="K58" i="51"/>
  <c r="L58" i="51" s="1"/>
  <c r="K51" i="51"/>
  <c r="L51" i="51" s="1"/>
  <c r="K34" i="51"/>
  <c r="L34" i="51" s="1"/>
  <c r="K63" i="51"/>
  <c r="L63" i="51" s="1"/>
  <c r="K61" i="51"/>
  <c r="L61" i="51" s="1"/>
  <c r="K48" i="51"/>
  <c r="L48" i="51" s="1"/>
  <c r="K56" i="51"/>
  <c r="L56" i="51" s="1"/>
  <c r="K65" i="51"/>
  <c r="L65" i="51" s="1"/>
  <c r="P63" i="14"/>
  <c r="K22" i="51"/>
  <c r="L22" i="51" s="1"/>
  <c r="K29" i="51"/>
  <c r="L29" i="51" s="1"/>
  <c r="K64" i="51"/>
  <c r="L64" i="51" s="1"/>
  <c r="K27" i="51"/>
  <c r="L27" i="51" s="1"/>
  <c r="K31" i="51"/>
  <c r="L31" i="51" s="1"/>
  <c r="K47" i="51"/>
  <c r="L47" i="51" s="1"/>
  <c r="K44" i="51"/>
  <c r="L44" i="51" s="1"/>
  <c r="K68" i="51"/>
  <c r="L68" i="51" s="1"/>
  <c r="P8" i="14"/>
  <c r="U8" i="14" s="1"/>
  <c r="P53" i="14"/>
  <c r="U53" i="14" s="1"/>
  <c r="P51" i="14"/>
  <c r="T51" i="14"/>
  <c r="P50" i="14"/>
  <c r="U50" i="14" s="1"/>
  <c r="P55" i="14"/>
  <c r="T55" i="14"/>
  <c r="P61" i="14"/>
  <c r="U61" i="14" s="1"/>
  <c r="T70" i="14"/>
  <c r="T60" i="14"/>
  <c r="U60" i="14" s="1"/>
  <c r="U63" i="14"/>
  <c r="P59" i="14"/>
  <c r="U59" i="14" s="1"/>
  <c r="P49" i="14"/>
  <c r="U49" i="14" s="1"/>
  <c r="P56" i="14"/>
  <c r="U56" i="14" s="1"/>
  <c r="P13" i="14"/>
  <c r="U13" i="14" s="1"/>
  <c r="C43" i="34"/>
  <c r="AA52" i="4" s="1"/>
  <c r="C61" i="34"/>
  <c r="AA71" i="4" s="1"/>
  <c r="C62" i="34"/>
  <c r="AA53" i="4" s="1"/>
  <c r="C47" i="34"/>
  <c r="AA49" i="4" s="1"/>
  <c r="C32" i="34"/>
  <c r="AA60" i="4" s="1"/>
  <c r="C31" i="34"/>
  <c r="AA66" i="4" s="1"/>
  <c r="C70" i="34"/>
  <c r="AA24" i="4" s="1"/>
  <c r="C21" i="34"/>
  <c r="AA37" i="4" s="1"/>
  <c r="P37" i="14"/>
  <c r="U37" i="14" s="1"/>
  <c r="P18" i="14"/>
  <c r="U18" i="14" s="1"/>
  <c r="P44" i="14"/>
  <c r="U44" i="14" s="1"/>
  <c r="T43" i="14"/>
  <c r="U43" i="14" s="1"/>
  <c r="P36" i="14"/>
  <c r="P46" i="14"/>
  <c r="U46" i="14" s="1"/>
  <c r="P40" i="14"/>
  <c r="U40" i="14" s="1"/>
  <c r="U62" i="14"/>
  <c r="U36" i="14"/>
  <c r="P47" i="14"/>
  <c r="U47" i="14" s="1"/>
  <c r="P48" i="14"/>
  <c r="U48" i="14" s="1"/>
  <c r="P45" i="14"/>
  <c r="U45" i="14" s="1"/>
  <c r="T71" i="14"/>
  <c r="U71" i="14" s="1"/>
  <c r="U34" i="14"/>
  <c r="P54" i="14"/>
  <c r="U54" i="14" s="1"/>
  <c r="U65" i="14"/>
  <c r="P57" i="14"/>
  <c r="U57" i="14" s="1"/>
  <c r="P33" i="14"/>
  <c r="U33" i="14" s="1"/>
  <c r="P52" i="14"/>
  <c r="U52" i="14" s="1"/>
  <c r="P7" i="14"/>
  <c r="U7" i="14" s="1"/>
  <c r="U58" i="14"/>
  <c r="C28" i="34"/>
  <c r="C14" i="34"/>
  <c r="C11" i="34"/>
  <c r="C42" i="34"/>
  <c r="C50" i="34"/>
  <c r="C37" i="34"/>
  <c r="C45" i="34"/>
  <c r="C69" i="34"/>
  <c r="C35" i="34"/>
  <c r="C38" i="34"/>
  <c r="C9" i="34"/>
  <c r="C12" i="34"/>
  <c r="C16" i="34"/>
  <c r="C20" i="34"/>
  <c r="C25" i="34"/>
  <c r="C29" i="34"/>
  <c r="C30" i="34"/>
  <c r="C40" i="34"/>
  <c r="C18" i="34"/>
  <c r="C46" i="34"/>
  <c r="C60" i="34"/>
  <c r="C58" i="34"/>
  <c r="C67" i="34"/>
  <c r="C56" i="34"/>
  <c r="C52" i="34"/>
  <c r="C68" i="34"/>
  <c r="C22" i="34"/>
  <c r="C33" i="34"/>
  <c r="C41" i="34"/>
  <c r="C34" i="34"/>
  <c r="C39" i="34"/>
  <c r="C49" i="34"/>
  <c r="C48" i="34"/>
  <c r="C54" i="34"/>
  <c r="C17" i="34"/>
  <c r="C24" i="34"/>
  <c r="C44" i="34"/>
  <c r="C51" i="34"/>
  <c r="C55" i="34"/>
  <c r="C59" i="34"/>
  <c r="C53" i="34"/>
  <c r="C66" i="34"/>
  <c r="C6" i="34"/>
  <c r="C10" i="34"/>
  <c r="C63" i="34"/>
  <c r="C64" i="34"/>
  <c r="C19" i="34"/>
  <c r="C15" i="34"/>
  <c r="C36" i="34"/>
  <c r="C57" i="34"/>
  <c r="C8" i="34"/>
  <c r="C13" i="34"/>
  <c r="C23" i="34"/>
  <c r="C26" i="34"/>
  <c r="C27" i="34"/>
  <c r="C7" i="34"/>
  <c r="C65" i="34"/>
  <c r="U51" i="14" l="1"/>
  <c r="K35" i="51"/>
  <c r="L35" i="51" s="1"/>
  <c r="K30" i="51"/>
  <c r="L30" i="51" s="1"/>
  <c r="K12" i="51"/>
  <c r="L12" i="51" s="1"/>
  <c r="K9" i="51"/>
  <c r="L9" i="51" s="1"/>
  <c r="K46" i="51"/>
  <c r="L46" i="51" s="1"/>
  <c r="K50" i="51"/>
  <c r="L50" i="51" s="1"/>
  <c r="K69" i="51"/>
  <c r="L69" i="51" s="1"/>
  <c r="K39" i="51"/>
  <c r="L39" i="51" s="1"/>
  <c r="K11" i="51"/>
  <c r="L11" i="51" s="1"/>
  <c r="K33" i="51"/>
  <c r="L33" i="51" s="1"/>
  <c r="K70" i="51"/>
  <c r="L70" i="51" s="1"/>
  <c r="K54" i="51"/>
  <c r="L54" i="51" s="1"/>
  <c r="K57" i="51"/>
  <c r="L57" i="51" s="1"/>
  <c r="K8" i="51"/>
  <c r="L8" i="51" s="1"/>
  <c r="K43" i="51"/>
  <c r="L43" i="51" s="1"/>
  <c r="K17" i="51"/>
  <c r="L17" i="51" s="1"/>
  <c r="K13" i="51"/>
  <c r="L13" i="51" s="1"/>
  <c r="K72" i="51"/>
  <c r="L72" i="51" s="1"/>
  <c r="K62" i="51"/>
  <c r="L62" i="51" s="1"/>
  <c r="K45" i="51"/>
  <c r="L45" i="51" s="1"/>
  <c r="K15" i="51"/>
  <c r="L15" i="51" s="1"/>
  <c r="K19" i="51"/>
  <c r="L19" i="51" s="1"/>
  <c r="K18" i="51"/>
  <c r="L18" i="51" s="1"/>
  <c r="K32" i="51"/>
  <c r="L32" i="51" s="1"/>
  <c r="K59" i="51"/>
  <c r="L59" i="51" s="1"/>
  <c r="K14" i="51"/>
  <c r="L14" i="51" s="1"/>
  <c r="K21" i="51"/>
  <c r="L21" i="51" s="1"/>
  <c r="K38" i="51"/>
  <c r="L38" i="51" s="1"/>
  <c r="K20" i="51"/>
  <c r="L20" i="51" s="1"/>
  <c r="K40" i="51"/>
  <c r="L40" i="51" s="1"/>
  <c r="K23" i="51"/>
  <c r="L23" i="51" s="1"/>
  <c r="U70" i="14"/>
  <c r="B25" i="14" s="1"/>
  <c r="U55" i="14"/>
  <c r="B30" i="14"/>
  <c r="B21" i="14"/>
  <c r="B61" i="34"/>
  <c r="E61" i="34"/>
  <c r="F61" i="34" s="1"/>
  <c r="B31" i="34"/>
  <c r="E31" i="34"/>
  <c r="F31" i="34" s="1"/>
  <c r="E32" i="34"/>
  <c r="F32" i="34" s="1"/>
  <c r="B32" i="34"/>
  <c r="B62" i="34"/>
  <c r="B43" i="34"/>
  <c r="E62" i="34"/>
  <c r="F62" i="34" s="1"/>
  <c r="E43" i="34"/>
  <c r="F43" i="34" s="1"/>
  <c r="B47" i="34"/>
  <c r="E47" i="34"/>
  <c r="F47" i="34" s="1"/>
  <c r="B21" i="34"/>
  <c r="E21" i="34"/>
  <c r="F21" i="34" s="1"/>
  <c r="B70" i="34"/>
  <c r="E70" i="34"/>
  <c r="F70" i="34" s="1"/>
  <c r="B37" i="14"/>
  <c r="B13" i="14"/>
  <c r="B63" i="14"/>
  <c r="B17" i="14"/>
  <c r="B34" i="14"/>
  <c r="B15" i="14"/>
  <c r="B68" i="14"/>
  <c r="B10" i="14"/>
  <c r="B50" i="14"/>
  <c r="B47" i="14"/>
  <c r="B67" i="14"/>
  <c r="B56" i="14"/>
  <c r="B48" i="14"/>
  <c r="B39" i="14"/>
  <c r="E37" i="34"/>
  <c r="F37" i="34" s="1"/>
  <c r="E16" i="34"/>
  <c r="F16" i="34" s="1"/>
  <c r="E27" i="34"/>
  <c r="F27" i="34" s="1"/>
  <c r="B27" i="34"/>
  <c r="E58" i="34"/>
  <c r="F58" i="34" s="1"/>
  <c r="B35" i="34"/>
  <c r="B22" i="34"/>
  <c r="E35" i="34"/>
  <c r="F35" i="34" s="1"/>
  <c r="E23" i="34"/>
  <c r="F23" i="34" s="1"/>
  <c r="B23" i="34"/>
  <c r="B63" i="34"/>
  <c r="E63" i="34"/>
  <c r="F63" i="34" s="1"/>
  <c r="E44" i="34"/>
  <c r="F44" i="34" s="1"/>
  <c r="B44" i="34"/>
  <c r="E34" i="34"/>
  <c r="F34" i="34" s="1"/>
  <c r="E52" i="34"/>
  <c r="F52" i="34" s="1"/>
  <c r="B9" i="34"/>
  <c r="B40" i="34"/>
  <c r="E28" i="34"/>
  <c r="F28" i="34" s="1"/>
  <c r="B69" i="34"/>
  <c r="B38" i="34"/>
  <c r="B37" i="34"/>
  <c r="E39" i="34"/>
  <c r="F39" i="34" s="1"/>
  <c r="B64" i="34"/>
  <c r="E64" i="34"/>
  <c r="F64" i="34" s="1"/>
  <c r="B46" i="34"/>
  <c r="E13" i="34"/>
  <c r="F13" i="34" s="1"/>
  <c r="B13" i="34"/>
  <c r="B10" i="34"/>
  <c r="E10" i="34"/>
  <c r="F10" i="34" s="1"/>
  <c r="B24" i="34"/>
  <c r="E24" i="34"/>
  <c r="F24" i="34" s="1"/>
  <c r="B34" i="34"/>
  <c r="B52" i="34"/>
  <c r="E9" i="34"/>
  <c r="F9" i="34" s="1"/>
  <c r="E40" i="34"/>
  <c r="F40" i="34" s="1"/>
  <c r="B28" i="34"/>
  <c r="E69" i="34"/>
  <c r="F69" i="34" s="1"/>
  <c r="E38" i="34"/>
  <c r="F38" i="34" s="1"/>
  <c r="B19" i="34"/>
  <c r="E19" i="34"/>
  <c r="F19" i="34" s="1"/>
  <c r="B16" i="34"/>
  <c r="B39" i="34"/>
  <c r="B8" i="34"/>
  <c r="E8" i="34"/>
  <c r="F8" i="34" s="1"/>
  <c r="E6" i="34"/>
  <c r="F6" i="34" s="1"/>
  <c r="B6" i="34"/>
  <c r="B17" i="34"/>
  <c r="E17" i="34"/>
  <c r="F17" i="34" s="1"/>
  <c r="E41" i="34"/>
  <c r="F41" i="34" s="1"/>
  <c r="B18" i="34"/>
  <c r="B45" i="34"/>
  <c r="B25" i="34"/>
  <c r="E60" i="34"/>
  <c r="F60" i="34" s="1"/>
  <c r="B42" i="34"/>
  <c r="B50" i="34"/>
  <c r="E11" i="34"/>
  <c r="F11" i="34" s="1"/>
  <c r="B55" i="34"/>
  <c r="E55" i="34"/>
  <c r="F55" i="34" s="1"/>
  <c r="E51" i="34"/>
  <c r="F51" i="34" s="1"/>
  <c r="B51" i="34"/>
  <c r="E57" i="34"/>
  <c r="F57" i="34" s="1"/>
  <c r="B57" i="34"/>
  <c r="E66" i="34"/>
  <c r="F66" i="34" s="1"/>
  <c r="B66" i="34"/>
  <c r="B54" i="34"/>
  <c r="E54" i="34"/>
  <c r="F54" i="34" s="1"/>
  <c r="B41" i="34"/>
  <c r="E18" i="34"/>
  <c r="F18" i="34" s="1"/>
  <c r="E45" i="34"/>
  <c r="F45" i="34" s="1"/>
  <c r="E25" i="34"/>
  <c r="F25" i="34" s="1"/>
  <c r="B60" i="34"/>
  <c r="E42" i="34"/>
  <c r="F42" i="34" s="1"/>
  <c r="E50" i="34"/>
  <c r="F50" i="34" s="1"/>
  <c r="B11" i="34"/>
  <c r="B20" i="34"/>
  <c r="E26" i="34"/>
  <c r="F26" i="34" s="1"/>
  <c r="B26" i="34"/>
  <c r="B58" i="34"/>
  <c r="B65" i="34"/>
  <c r="E65" i="34"/>
  <c r="F65" i="34" s="1"/>
  <c r="B36" i="34"/>
  <c r="E36" i="34"/>
  <c r="F36" i="34" s="1"/>
  <c r="E53" i="34"/>
  <c r="F53" i="34" s="1"/>
  <c r="B53" i="34"/>
  <c r="B48" i="34"/>
  <c r="E48" i="34"/>
  <c r="F48" i="34" s="1"/>
  <c r="E33" i="34"/>
  <c r="F33" i="34" s="1"/>
  <c r="B29" i="34"/>
  <c r="E14" i="34"/>
  <c r="F14" i="34" s="1"/>
  <c r="B12" i="34"/>
  <c r="B30" i="34"/>
  <c r="B68" i="34"/>
  <c r="B67" i="34"/>
  <c r="E56" i="34"/>
  <c r="F56" i="34" s="1"/>
  <c r="E22" i="34"/>
  <c r="F22" i="34" s="1"/>
  <c r="E46" i="34"/>
  <c r="F46" i="34" s="1"/>
  <c r="E20" i="34"/>
  <c r="F20" i="34" s="1"/>
  <c r="B7" i="34"/>
  <c r="E7" i="34"/>
  <c r="F7" i="34" s="1"/>
  <c r="E15" i="34"/>
  <c r="F15" i="34" s="1"/>
  <c r="B15" i="34"/>
  <c r="B59" i="34"/>
  <c r="E59" i="34"/>
  <c r="F59" i="34" s="1"/>
  <c r="B49" i="34"/>
  <c r="E49" i="34"/>
  <c r="F49" i="34" s="1"/>
  <c r="B33" i="34"/>
  <c r="E29" i="34"/>
  <c r="F29" i="34" s="1"/>
  <c r="B14" i="34"/>
  <c r="E12" i="34"/>
  <c r="F12" i="34" s="1"/>
  <c r="E30" i="34"/>
  <c r="F30" i="34" s="1"/>
  <c r="E68" i="34"/>
  <c r="F68" i="34" s="1"/>
  <c r="E67" i="34"/>
  <c r="F67" i="34" s="1"/>
  <c r="B56" i="34"/>
  <c r="B33" i="14" l="1"/>
  <c r="B61" i="14"/>
  <c r="B57" i="14"/>
  <c r="B26" i="14"/>
  <c r="B32" i="14"/>
  <c r="B12" i="14"/>
  <c r="B40" i="14"/>
  <c r="B55" i="14"/>
  <c r="B36" i="14"/>
  <c r="B14" i="14"/>
  <c r="B44" i="14"/>
  <c r="B7" i="14"/>
  <c r="B20" i="14"/>
  <c r="B11" i="14"/>
  <c r="B52" i="14"/>
  <c r="B29" i="14"/>
  <c r="B60" i="14"/>
  <c r="B27" i="14"/>
  <c r="B41" i="14"/>
  <c r="B38" i="14"/>
  <c r="B69" i="14"/>
  <c r="B9" i="14"/>
  <c r="B66" i="14"/>
  <c r="B59" i="14"/>
  <c r="B64" i="14"/>
  <c r="B28" i="14"/>
  <c r="B31" i="14"/>
  <c r="B54" i="14"/>
  <c r="B19" i="14"/>
  <c r="B51" i="14"/>
  <c r="B35" i="14"/>
  <c r="B70" i="14"/>
  <c r="B23" i="14"/>
  <c r="B65" i="14"/>
  <c r="B18" i="14"/>
  <c r="B8" i="14"/>
  <c r="B22" i="14"/>
  <c r="B71" i="14"/>
  <c r="B42" i="14"/>
  <c r="B24" i="14"/>
  <c r="B49" i="14"/>
  <c r="B62" i="14"/>
  <c r="B58" i="14"/>
  <c r="B45" i="14"/>
  <c r="B46" i="14"/>
  <c r="B53" i="14"/>
  <c r="B43" i="14"/>
  <c r="B16" i="14"/>
  <c r="K25" i="51"/>
  <c r="L25" i="51" s="1"/>
  <c r="K26" i="51"/>
  <c r="L26" i="51" s="1"/>
  <c r="D6" i="6"/>
  <c r="C51" i="6" s="1"/>
  <c r="C52" i="6" l="1"/>
  <c r="C12" i="6"/>
  <c r="C15" i="6"/>
  <c r="C46" i="6"/>
  <c r="C50" i="6"/>
  <c r="C36" i="6"/>
  <c r="C29" i="6"/>
  <c r="C47" i="6"/>
  <c r="B47" i="6" s="1"/>
  <c r="C58" i="6"/>
  <c r="C26" i="6"/>
  <c r="C41" i="6"/>
  <c r="C38" i="6"/>
  <c r="C67" i="6"/>
  <c r="C21" i="6"/>
  <c r="C32" i="6"/>
  <c r="C71" i="6"/>
  <c r="C8" i="6"/>
  <c r="C16" i="6"/>
  <c r="C34" i="6"/>
  <c r="C54" i="6"/>
  <c r="C27" i="6"/>
  <c r="C23" i="6"/>
  <c r="C30" i="6"/>
  <c r="C57" i="6"/>
  <c r="C22" i="6"/>
  <c r="C59" i="6"/>
  <c r="C62" i="6"/>
  <c r="C45" i="6"/>
  <c r="C68" i="6"/>
  <c r="C43" i="6"/>
  <c r="C9" i="6"/>
  <c r="C14" i="6"/>
  <c r="C48" i="6"/>
  <c r="C53" i="6"/>
  <c r="C17" i="6"/>
  <c r="C24" i="6"/>
  <c r="C55" i="6"/>
  <c r="C56" i="6"/>
  <c r="C40" i="6"/>
  <c r="C19" i="6"/>
  <c r="C39" i="6"/>
  <c r="C60" i="6"/>
  <c r="C63" i="6"/>
  <c r="C65" i="6"/>
  <c r="C28" i="6"/>
  <c r="C20" i="6"/>
  <c r="C25" i="6"/>
  <c r="C42" i="6"/>
  <c r="C10" i="6"/>
  <c r="C13" i="6"/>
  <c r="C11" i="6"/>
  <c r="C49" i="6"/>
  <c r="C18" i="6"/>
  <c r="C33" i="6"/>
  <c r="C7" i="6"/>
  <c r="C44" i="6"/>
  <c r="C35" i="6"/>
  <c r="C61" i="6"/>
  <c r="C64" i="6"/>
  <c r="C66" i="6"/>
  <c r="C69" i="6"/>
  <c r="C70" i="6"/>
  <c r="C37" i="6"/>
  <c r="C31" i="6"/>
  <c r="B64" i="6" l="1"/>
  <c r="B11" i="6"/>
  <c r="B63" i="6"/>
  <c r="B17" i="6"/>
  <c r="B62" i="6"/>
  <c r="B34" i="6"/>
  <c r="B41" i="6"/>
  <c r="B15" i="6"/>
  <c r="B70" i="6"/>
  <c r="B61" i="6"/>
  <c r="B33" i="6"/>
  <c r="B13" i="6"/>
  <c r="B20" i="6"/>
  <c r="B60" i="6"/>
  <c r="B56" i="6"/>
  <c r="B53" i="6"/>
  <c r="B43" i="6"/>
  <c r="B59" i="6"/>
  <c r="B23" i="6"/>
  <c r="B21" i="6"/>
  <c r="B26" i="6"/>
  <c r="B36" i="6"/>
  <c r="B12" i="6"/>
  <c r="B31" i="6"/>
  <c r="B66" i="6"/>
  <c r="B44" i="6"/>
  <c r="B49" i="6"/>
  <c r="B42" i="6"/>
  <c r="B65" i="6"/>
  <c r="B19" i="6"/>
  <c r="B24" i="6"/>
  <c r="B14" i="6"/>
  <c r="B45" i="6"/>
  <c r="B57" i="6"/>
  <c r="B54" i="6"/>
  <c r="B71" i="6"/>
  <c r="B38" i="6"/>
  <c r="B46" i="6"/>
  <c r="B37" i="6"/>
  <c r="B7" i="6"/>
  <c r="B25" i="6"/>
  <c r="B40" i="6"/>
  <c r="B9" i="6"/>
  <c r="B30" i="6"/>
  <c r="B32" i="6"/>
  <c r="B29" i="6"/>
  <c r="B69" i="6"/>
  <c r="B35" i="6"/>
  <c r="B18" i="6"/>
  <c r="B10" i="6"/>
  <c r="B28" i="6"/>
  <c r="B39" i="6"/>
  <c r="B55" i="6"/>
  <c r="B48" i="6"/>
  <c r="B51" i="6"/>
  <c r="B68" i="6"/>
  <c r="B22" i="6"/>
  <c r="B27" i="6"/>
  <c r="B8" i="6"/>
  <c r="B67" i="6"/>
  <c r="B58" i="6"/>
  <c r="B50" i="6"/>
  <c r="B16" i="6"/>
  <c r="B52" i="6"/>
  <c r="U49" i="4"/>
  <c r="U66" i="4"/>
  <c r="U53" i="4"/>
  <c r="U37" i="4"/>
  <c r="U52" i="4"/>
  <c r="U24" i="4"/>
  <c r="U60" i="4"/>
  <c r="U71" i="4"/>
  <c r="F9" i="7" l="1"/>
  <c r="F22" i="7"/>
  <c r="F19" i="7"/>
  <c r="F71" i="7"/>
  <c r="F70" i="7"/>
  <c r="F68" i="7"/>
  <c r="F27" i="7"/>
  <c r="F67" i="7"/>
  <c r="F47" i="7"/>
  <c r="F66" i="7"/>
  <c r="F23" i="7"/>
  <c r="F21" i="7"/>
  <c r="F49" i="7"/>
  <c r="F15" i="7"/>
  <c r="F7" i="7"/>
  <c r="F38" i="7"/>
  <c r="F33" i="7"/>
  <c r="F13" i="7"/>
  <c r="F26" i="7"/>
  <c r="F25" i="7"/>
  <c r="F8" i="7"/>
  <c r="F34" i="7"/>
  <c r="F37" i="7"/>
  <c r="F28" i="7"/>
  <c r="F10" i="7"/>
  <c r="F64" i="7"/>
  <c r="F41" i="7"/>
  <c r="F18" i="7"/>
  <c r="F11" i="7"/>
  <c r="F62" i="7"/>
  <c r="F36" i="7"/>
  <c r="F61" i="7"/>
  <c r="F44" i="7"/>
  <c r="F52" i="7"/>
  <c r="F60" i="7"/>
  <c r="F59" i="7"/>
  <c r="F58" i="7"/>
  <c r="F57" i="7"/>
  <c r="F16" i="7"/>
  <c r="F14" i="7"/>
  <c r="F56" i="7"/>
  <c r="F24" i="7"/>
  <c r="F31" i="7"/>
  <c r="F53" i="7"/>
  <c r="F12" i="7"/>
  <c r="F55" i="7"/>
  <c r="F35" i="7"/>
  <c r="F30" i="7"/>
  <c r="F39" i="7"/>
  <c r="F29" i="7"/>
  <c r="F46" i="7"/>
  <c r="F20" i="7"/>
  <c r="F17" i="7"/>
  <c r="F51" i="7"/>
  <c r="F54" i="7"/>
  <c r="F6" i="7" l="1"/>
  <c r="E25" i="7" s="1"/>
  <c r="D31" i="5"/>
  <c r="E50" i="7" l="1"/>
  <c r="C50" i="7" s="1"/>
  <c r="V71" i="4" s="1"/>
  <c r="E40" i="7"/>
  <c r="C40" i="7" s="1"/>
  <c r="V60" i="4" s="1"/>
  <c r="E69" i="7"/>
  <c r="C69" i="7" s="1"/>
  <c r="V66" i="4" s="1"/>
  <c r="E43" i="7"/>
  <c r="C43" i="7" s="1"/>
  <c r="E65" i="7"/>
  <c r="C65" i="7" s="1"/>
  <c r="E63" i="7"/>
  <c r="E32" i="7"/>
  <c r="C32" i="7" s="1"/>
  <c r="E42" i="7"/>
  <c r="E48" i="7"/>
  <c r="C48" i="7" s="1"/>
  <c r="E28" i="7"/>
  <c r="E45" i="7"/>
  <c r="C45" i="7" s="1"/>
  <c r="D6" i="5"/>
  <c r="E37" i="7"/>
  <c r="E22" i="7"/>
  <c r="E23" i="7"/>
  <c r="E26" i="7"/>
  <c r="E53" i="7"/>
  <c r="E67" i="7"/>
  <c r="E52" i="7"/>
  <c r="E38" i="7"/>
  <c r="E8" i="7"/>
  <c r="E71" i="7"/>
  <c r="E68" i="7"/>
  <c r="E49" i="7"/>
  <c r="E18" i="7"/>
  <c r="E60" i="7"/>
  <c r="E58" i="7"/>
  <c r="E16" i="7"/>
  <c r="E35" i="7"/>
  <c r="E39" i="7"/>
  <c r="E46" i="7"/>
  <c r="E17" i="7"/>
  <c r="E12" i="7"/>
  <c r="E51" i="7"/>
  <c r="E66" i="7"/>
  <c r="E7" i="7"/>
  <c r="E10" i="7"/>
  <c r="E64" i="7"/>
  <c r="C64" i="7" s="1"/>
  <c r="E56" i="7"/>
  <c r="E62" i="7"/>
  <c r="E61" i="7"/>
  <c r="E31" i="7"/>
  <c r="E70" i="7"/>
  <c r="E27" i="7"/>
  <c r="E34" i="7"/>
  <c r="E59" i="7"/>
  <c r="E55" i="7"/>
  <c r="E30" i="7"/>
  <c r="E29" i="7"/>
  <c r="E33" i="7"/>
  <c r="E57" i="7"/>
  <c r="E54" i="7"/>
  <c r="C54" i="7" s="1"/>
  <c r="E36" i="7"/>
  <c r="E11" i="7"/>
  <c r="E14" i="7"/>
  <c r="E19" i="7"/>
  <c r="E21" i="7"/>
  <c r="E9" i="7"/>
  <c r="E41" i="7"/>
  <c r="E47" i="7"/>
  <c r="E20" i="7"/>
  <c r="E15" i="7"/>
  <c r="E24" i="7"/>
  <c r="E44" i="7"/>
  <c r="E13" i="7"/>
  <c r="C41" i="7" l="1"/>
  <c r="C47" i="7"/>
  <c r="C27" i="7"/>
  <c r="C14" i="7"/>
  <c r="C46" i="7"/>
  <c r="C11" i="7"/>
  <c r="C63" i="7"/>
  <c r="V37" i="4" s="1"/>
  <c r="C66" i="7"/>
  <c r="C34" i="7"/>
  <c r="C7" i="7"/>
  <c r="C9" i="7"/>
  <c r="C71" i="7"/>
  <c r="C38" i="7"/>
  <c r="C28" i="7"/>
  <c r="C39" i="7"/>
  <c r="C35" i="7"/>
  <c r="C57" i="7"/>
  <c r="C49" i="7"/>
  <c r="C55" i="7"/>
  <c r="C51" i="7"/>
  <c r="C21" i="7"/>
  <c r="V58" i="4" s="1"/>
  <c r="C8" i="7"/>
  <c r="C19" i="7"/>
  <c r="C17" i="7"/>
  <c r="C42" i="7"/>
  <c r="C70" i="7"/>
  <c r="C52" i="7"/>
  <c r="C31" i="7"/>
  <c r="C36" i="7"/>
  <c r="C15" i="7"/>
  <c r="C30" i="7"/>
  <c r="C68" i="7"/>
  <c r="C59" i="7"/>
  <c r="C12" i="7"/>
  <c r="C25" i="7"/>
  <c r="C67" i="7"/>
  <c r="C13" i="7"/>
  <c r="C61" i="7"/>
  <c r="C53" i="7"/>
  <c r="C44" i="7"/>
  <c r="C62" i="7"/>
  <c r="C16" i="7"/>
  <c r="C26" i="7"/>
  <c r="C24" i="7"/>
  <c r="C56" i="7"/>
  <c r="C58" i="7"/>
  <c r="C23" i="7"/>
  <c r="C33" i="7"/>
  <c r="C60" i="7"/>
  <c r="C22" i="7"/>
  <c r="C20" i="7"/>
  <c r="C29" i="7"/>
  <c r="C10" i="7"/>
  <c r="C18" i="7"/>
  <c r="C37" i="7"/>
  <c r="V53" i="4"/>
  <c r="V52" i="4"/>
  <c r="V49" i="4"/>
  <c r="V24" i="4"/>
  <c r="V9" i="4"/>
  <c r="C24" i="5"/>
  <c r="C18" i="5"/>
  <c r="C71" i="5"/>
  <c r="C17" i="5"/>
  <c r="C63" i="5"/>
  <c r="C46" i="5"/>
  <c r="C27" i="5"/>
  <c r="C32" i="5"/>
  <c r="C23" i="5"/>
  <c r="C37" i="5"/>
  <c r="C28" i="5"/>
  <c r="C59" i="5"/>
  <c r="C19" i="5"/>
  <c r="C41" i="5"/>
  <c r="C47" i="5"/>
  <c r="C33" i="5"/>
  <c r="C39" i="5"/>
  <c r="C30" i="5"/>
  <c r="C11" i="5"/>
  <c r="C29" i="5"/>
  <c r="C68" i="5"/>
  <c r="C14" i="5"/>
  <c r="C25" i="5"/>
  <c r="C42" i="5"/>
  <c r="C22" i="5"/>
  <c r="C7" i="5"/>
  <c r="C36" i="5"/>
  <c r="C62" i="5"/>
  <c r="C66" i="5"/>
  <c r="C38" i="5"/>
  <c r="C9" i="5"/>
  <c r="C15" i="5"/>
  <c r="C61" i="5"/>
  <c r="C43" i="5"/>
  <c r="T60" i="4" s="1"/>
  <c r="C48" i="5"/>
  <c r="C53" i="5"/>
  <c r="C20" i="5"/>
  <c r="C8" i="5"/>
  <c r="C55" i="5"/>
  <c r="C60" i="5"/>
  <c r="C26" i="5"/>
  <c r="C57" i="5"/>
  <c r="T49" i="4" s="1"/>
  <c r="C35" i="5"/>
  <c r="C10" i="5"/>
  <c r="C69" i="5"/>
  <c r="C40" i="5"/>
  <c r="C52" i="5"/>
  <c r="C54" i="5"/>
  <c r="C51" i="5"/>
  <c r="C44" i="5"/>
  <c r="C21" i="5"/>
  <c r="C70" i="5"/>
  <c r="C67" i="5"/>
  <c r="C50" i="5"/>
  <c r="C13" i="5"/>
  <c r="C58" i="5"/>
  <c r="C65" i="5"/>
  <c r="T24" i="4" s="1"/>
  <c r="C45" i="5"/>
  <c r="C64" i="5"/>
  <c r="T53" i="4" s="1"/>
  <c r="C16" i="5"/>
  <c r="C34" i="5"/>
  <c r="C12" i="5"/>
  <c r="C49" i="5"/>
  <c r="C56" i="5"/>
  <c r="T37" i="4" s="1"/>
  <c r="C31" i="5"/>
  <c r="T28" i="4" l="1"/>
  <c r="T40" i="4"/>
  <c r="T52" i="4"/>
  <c r="T66" i="4"/>
  <c r="AE66" i="4" s="1"/>
  <c r="T10" i="4"/>
  <c r="T44" i="4"/>
  <c r="T61" i="4"/>
  <c r="T41" i="4"/>
  <c r="T27" i="4"/>
  <c r="T30" i="4"/>
  <c r="T15" i="4"/>
  <c r="T36" i="4"/>
  <c r="T67" i="4"/>
  <c r="T71" i="4"/>
  <c r="T69" i="4"/>
  <c r="T51" i="4"/>
  <c r="T58" i="4"/>
  <c r="T64" i="4"/>
  <c r="T31" i="4"/>
  <c r="T43" i="4"/>
  <c r="C60" i="4"/>
  <c r="AE60" i="4"/>
  <c r="C49" i="4"/>
  <c r="AE49" i="4"/>
  <c r="C24" i="4"/>
  <c r="AE24" i="4"/>
  <c r="C52" i="4"/>
  <c r="AE52" i="4"/>
  <c r="AE71" i="4"/>
  <c r="C71" i="4"/>
  <c r="C53" i="4"/>
  <c r="AE53" i="4"/>
  <c r="C37" i="4"/>
  <c r="AE37" i="4"/>
  <c r="B40" i="7"/>
  <c r="B16" i="7"/>
  <c r="B58" i="7"/>
  <c r="B51" i="7"/>
  <c r="B7" i="7"/>
  <c r="B47" i="7"/>
  <c r="B46" i="7"/>
  <c r="B27" i="7"/>
  <c r="B31" i="7"/>
  <c r="B56" i="7"/>
  <c r="B42" i="7"/>
  <c r="B25" i="7"/>
  <c r="B14" i="7"/>
  <c r="B35" i="7"/>
  <c r="B43" i="7"/>
  <c r="B50" i="7"/>
  <c r="B36" i="7"/>
  <c r="B44" i="7"/>
  <c r="B10" i="7"/>
  <c r="B32" i="7"/>
  <c r="B23" i="7"/>
  <c r="B24" i="7"/>
  <c r="B19" i="7"/>
  <c r="B29" i="7"/>
  <c r="B8" i="7"/>
  <c r="B9" i="7"/>
  <c r="B68" i="7"/>
  <c r="B28" i="7"/>
  <c r="B38" i="7"/>
  <c r="B52" i="7"/>
  <c r="B66" i="7"/>
  <c r="B62" i="7"/>
  <c r="B21" i="7"/>
  <c r="V72" i="4"/>
  <c r="B65" i="7"/>
  <c r="V14" i="4"/>
  <c r="V19" i="4"/>
  <c r="V46" i="4"/>
  <c r="V55" i="4"/>
  <c r="B22" i="7"/>
  <c r="B18" i="7"/>
  <c r="B39" i="7"/>
  <c r="B12" i="7"/>
  <c r="B33" i="7"/>
  <c r="V12" i="4"/>
  <c r="V59" i="4"/>
  <c r="B70" i="7"/>
  <c r="B61" i="7"/>
  <c r="B71" i="7"/>
  <c r="B69" i="7"/>
  <c r="V8" i="4"/>
  <c r="B59" i="7"/>
  <c r="B41" i="7"/>
  <c r="B34" i="7"/>
  <c r="B17" i="7"/>
  <c r="B45" i="7"/>
  <c r="B48" i="7"/>
  <c r="B53" i="7"/>
  <c r="B15" i="7"/>
  <c r="B49" i="7"/>
  <c r="B54" i="7"/>
  <c r="B20" i="7"/>
  <c r="B67" i="7"/>
  <c r="B63" i="7"/>
  <c r="B11" i="7"/>
  <c r="B57" i="7"/>
  <c r="B26" i="7"/>
  <c r="B30" i="7"/>
  <c r="B37" i="7"/>
  <c r="B55" i="7"/>
  <c r="B60" i="7"/>
  <c r="B64" i="7"/>
  <c r="B13" i="7"/>
  <c r="T68" i="4"/>
  <c r="T8" i="4"/>
  <c r="T72" i="4"/>
  <c r="U72" i="4"/>
  <c r="W72" i="4"/>
  <c r="X72" i="4"/>
  <c r="Y72" i="4"/>
  <c r="Z72" i="4"/>
  <c r="AA72" i="4"/>
  <c r="AB72" i="4"/>
  <c r="AC72" i="4"/>
  <c r="T70" i="4"/>
  <c r="U70" i="4"/>
  <c r="V70" i="4"/>
  <c r="W70" i="4"/>
  <c r="X70" i="4"/>
  <c r="Y70" i="4"/>
  <c r="Z70" i="4"/>
  <c r="AA70" i="4"/>
  <c r="AB70" i="4"/>
  <c r="AC70" i="4"/>
  <c r="U69" i="4"/>
  <c r="V69" i="4"/>
  <c r="W69" i="4"/>
  <c r="X69" i="4"/>
  <c r="Y69" i="4"/>
  <c r="Z69" i="4"/>
  <c r="AA69" i="4"/>
  <c r="AB69" i="4"/>
  <c r="AC69" i="4"/>
  <c r="U68" i="4"/>
  <c r="V68" i="4"/>
  <c r="W68" i="4"/>
  <c r="X68" i="4"/>
  <c r="Y68" i="4"/>
  <c r="Z68" i="4"/>
  <c r="AA68" i="4"/>
  <c r="AB68" i="4"/>
  <c r="AC68" i="4"/>
  <c r="U67" i="4"/>
  <c r="V67" i="4"/>
  <c r="W67" i="4"/>
  <c r="X67" i="4"/>
  <c r="Y67" i="4"/>
  <c r="Z67" i="4"/>
  <c r="AA67" i="4"/>
  <c r="AB67" i="4"/>
  <c r="AC67" i="4"/>
  <c r="T65" i="4"/>
  <c r="U65" i="4"/>
  <c r="V65" i="4"/>
  <c r="W65" i="4"/>
  <c r="X65" i="4"/>
  <c r="Y65" i="4"/>
  <c r="Z65" i="4"/>
  <c r="AA65" i="4"/>
  <c r="AB65" i="4"/>
  <c r="AC65" i="4"/>
  <c r="U64" i="4"/>
  <c r="V64" i="4"/>
  <c r="W64" i="4"/>
  <c r="X64" i="4"/>
  <c r="Y64" i="4"/>
  <c r="Z64" i="4"/>
  <c r="AA64" i="4"/>
  <c r="AB64" i="4"/>
  <c r="AC64" i="4"/>
  <c r="T63" i="4"/>
  <c r="U63" i="4"/>
  <c r="V63" i="4"/>
  <c r="W63" i="4"/>
  <c r="X63" i="4"/>
  <c r="Y63" i="4"/>
  <c r="Z63" i="4"/>
  <c r="AA63" i="4"/>
  <c r="AB63" i="4"/>
  <c r="AC63" i="4"/>
  <c r="T62" i="4"/>
  <c r="U62" i="4"/>
  <c r="V62" i="4"/>
  <c r="W62" i="4"/>
  <c r="X62" i="4"/>
  <c r="Y62" i="4"/>
  <c r="Z62" i="4"/>
  <c r="AA62" i="4"/>
  <c r="AB62" i="4"/>
  <c r="AC62" i="4"/>
  <c r="U61" i="4"/>
  <c r="V61" i="4"/>
  <c r="W61" i="4"/>
  <c r="X61" i="4"/>
  <c r="Y61" i="4"/>
  <c r="Z61" i="4"/>
  <c r="AA61" i="4"/>
  <c r="AB61" i="4"/>
  <c r="AC61" i="4"/>
  <c r="T59" i="4"/>
  <c r="U59" i="4"/>
  <c r="W59" i="4"/>
  <c r="X59" i="4"/>
  <c r="Y59" i="4"/>
  <c r="Z59" i="4"/>
  <c r="AA59" i="4"/>
  <c r="AB59" i="4"/>
  <c r="AC59" i="4"/>
  <c r="U58" i="4"/>
  <c r="W58" i="4"/>
  <c r="X58" i="4"/>
  <c r="Y58" i="4"/>
  <c r="Z58" i="4"/>
  <c r="AA58" i="4"/>
  <c r="AB58" i="4"/>
  <c r="AC58" i="4"/>
  <c r="T57" i="4"/>
  <c r="U57" i="4"/>
  <c r="V57" i="4"/>
  <c r="W57" i="4"/>
  <c r="X57" i="4"/>
  <c r="Y57" i="4"/>
  <c r="Z57" i="4"/>
  <c r="AA57" i="4"/>
  <c r="AB57" i="4"/>
  <c r="AC57" i="4"/>
  <c r="T56" i="4"/>
  <c r="U56" i="4"/>
  <c r="V56" i="4"/>
  <c r="W56" i="4"/>
  <c r="X56" i="4"/>
  <c r="Y56" i="4"/>
  <c r="Z56" i="4"/>
  <c r="AA56" i="4"/>
  <c r="AB56" i="4"/>
  <c r="AC56" i="4"/>
  <c r="T55" i="4"/>
  <c r="U55" i="4"/>
  <c r="W55" i="4"/>
  <c r="X55" i="4"/>
  <c r="Y55" i="4"/>
  <c r="Z55" i="4"/>
  <c r="AA55" i="4"/>
  <c r="AB55" i="4"/>
  <c r="AC55" i="4"/>
  <c r="T54" i="4"/>
  <c r="U54" i="4"/>
  <c r="V54" i="4"/>
  <c r="W54" i="4"/>
  <c r="X54" i="4"/>
  <c r="Y54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5" i="4"/>
  <c r="Y26" i="4"/>
  <c r="Y27" i="4"/>
  <c r="Y28" i="4"/>
  <c r="Y29" i="4"/>
  <c r="Y30" i="4"/>
  <c r="Y31" i="4"/>
  <c r="Y32" i="4"/>
  <c r="Y33" i="4"/>
  <c r="Y34" i="4"/>
  <c r="Y35" i="4"/>
  <c r="Y36" i="4"/>
  <c r="Y38" i="4"/>
  <c r="Y39" i="4"/>
  <c r="Y40" i="4"/>
  <c r="Y41" i="4"/>
  <c r="Y42" i="4"/>
  <c r="Y43" i="4"/>
  <c r="Y44" i="4"/>
  <c r="Y45" i="4"/>
  <c r="Y46" i="4"/>
  <c r="Y47" i="4"/>
  <c r="Y48" i="4"/>
  <c r="Y50" i="4"/>
  <c r="Y51" i="4"/>
  <c r="Z54" i="4"/>
  <c r="AA54" i="4"/>
  <c r="AB54" i="4"/>
  <c r="AB39" i="4"/>
  <c r="AB30" i="4"/>
  <c r="AB17" i="4"/>
  <c r="AB23" i="4"/>
  <c r="AB12" i="4"/>
  <c r="AB42" i="4"/>
  <c r="AB16" i="4"/>
  <c r="AB22" i="4"/>
  <c r="AB45" i="4"/>
  <c r="AB26" i="4"/>
  <c r="AB11" i="4"/>
  <c r="AB10" i="4"/>
  <c r="AB46" i="4"/>
  <c r="AB31" i="4"/>
  <c r="AB44" i="4"/>
  <c r="AB38" i="4"/>
  <c r="AB47" i="4"/>
  <c r="AB19" i="4"/>
  <c r="AB41" i="4"/>
  <c r="AB36" i="4"/>
  <c r="AB48" i="4"/>
  <c r="AB29" i="4"/>
  <c r="AB33" i="4"/>
  <c r="AB27" i="4"/>
  <c r="AB51" i="4"/>
  <c r="AB28" i="4"/>
  <c r="AB21" i="4"/>
  <c r="AB20" i="4"/>
  <c r="AB34" i="4"/>
  <c r="AB15" i="4"/>
  <c r="AB50" i="4"/>
  <c r="AB18" i="4"/>
  <c r="AB40" i="4"/>
  <c r="AB14" i="4"/>
  <c r="AB8" i="4"/>
  <c r="AB35" i="4"/>
  <c r="AB32" i="4"/>
  <c r="AB25" i="4"/>
  <c r="AB13" i="4"/>
  <c r="AB9" i="4"/>
  <c r="AB43" i="4"/>
  <c r="AC54" i="4"/>
  <c r="U51" i="4"/>
  <c r="V51" i="4"/>
  <c r="W51" i="4"/>
  <c r="X51" i="4"/>
  <c r="Z51" i="4"/>
  <c r="AA51" i="4"/>
  <c r="AC51" i="4"/>
  <c r="T50" i="4"/>
  <c r="U50" i="4"/>
  <c r="V50" i="4"/>
  <c r="W50" i="4"/>
  <c r="X50" i="4"/>
  <c r="Z50" i="4"/>
  <c r="AA50" i="4"/>
  <c r="AC50" i="4"/>
  <c r="T48" i="4"/>
  <c r="U48" i="4"/>
  <c r="V48" i="4"/>
  <c r="W48" i="4"/>
  <c r="X48" i="4"/>
  <c r="Z48" i="4"/>
  <c r="AA48" i="4"/>
  <c r="AC48" i="4"/>
  <c r="T47" i="4"/>
  <c r="U47" i="4"/>
  <c r="V47" i="4"/>
  <c r="W47" i="4"/>
  <c r="X47" i="4"/>
  <c r="Z47" i="4"/>
  <c r="AA47" i="4"/>
  <c r="AC47" i="4"/>
  <c r="T46" i="4"/>
  <c r="U46" i="4"/>
  <c r="W46" i="4"/>
  <c r="X46" i="4"/>
  <c r="Z46" i="4"/>
  <c r="AA46" i="4"/>
  <c r="AC46" i="4"/>
  <c r="T45" i="4"/>
  <c r="U45" i="4"/>
  <c r="V45" i="4"/>
  <c r="W45" i="4"/>
  <c r="X45" i="4"/>
  <c r="Z45" i="4"/>
  <c r="AA45" i="4"/>
  <c r="AC45" i="4"/>
  <c r="U44" i="4"/>
  <c r="V44" i="4"/>
  <c r="W44" i="4"/>
  <c r="X44" i="4"/>
  <c r="Z44" i="4"/>
  <c r="AA44" i="4"/>
  <c r="AC44" i="4"/>
  <c r="U43" i="4"/>
  <c r="V43" i="4"/>
  <c r="W43" i="4"/>
  <c r="X43" i="4"/>
  <c r="Z43" i="4"/>
  <c r="AA43" i="4"/>
  <c r="AC43" i="4"/>
  <c r="T42" i="4"/>
  <c r="U42" i="4"/>
  <c r="V42" i="4"/>
  <c r="W42" i="4"/>
  <c r="X42" i="4"/>
  <c r="Z42" i="4"/>
  <c r="AA42" i="4"/>
  <c r="AC42" i="4"/>
  <c r="U41" i="4"/>
  <c r="V41" i="4"/>
  <c r="W41" i="4"/>
  <c r="X41" i="4"/>
  <c r="Z41" i="4"/>
  <c r="AA41" i="4"/>
  <c r="AC41" i="4"/>
  <c r="U40" i="4"/>
  <c r="V40" i="4"/>
  <c r="W40" i="4"/>
  <c r="X40" i="4"/>
  <c r="Z40" i="4"/>
  <c r="AA40" i="4"/>
  <c r="AC40" i="4"/>
  <c r="T39" i="4"/>
  <c r="U39" i="4"/>
  <c r="V39" i="4"/>
  <c r="W39" i="4"/>
  <c r="X39" i="4"/>
  <c r="Z39" i="4"/>
  <c r="AA39" i="4"/>
  <c r="AC39" i="4"/>
  <c r="T38" i="4"/>
  <c r="U38" i="4"/>
  <c r="V38" i="4"/>
  <c r="W38" i="4"/>
  <c r="X38" i="4"/>
  <c r="Z38" i="4"/>
  <c r="AA38" i="4"/>
  <c r="AC38" i="4"/>
  <c r="U36" i="4"/>
  <c r="V36" i="4"/>
  <c r="W36" i="4"/>
  <c r="X36" i="4"/>
  <c r="Z36" i="4"/>
  <c r="AA36" i="4"/>
  <c r="AC36" i="4"/>
  <c r="T35" i="4"/>
  <c r="U35" i="4"/>
  <c r="V35" i="4"/>
  <c r="W35" i="4"/>
  <c r="X35" i="4"/>
  <c r="Z35" i="4"/>
  <c r="AA35" i="4"/>
  <c r="AC35" i="4"/>
  <c r="T34" i="4"/>
  <c r="U34" i="4"/>
  <c r="V34" i="4"/>
  <c r="W34" i="4"/>
  <c r="X34" i="4"/>
  <c r="Z34" i="4"/>
  <c r="AA34" i="4"/>
  <c r="AC34" i="4"/>
  <c r="T33" i="4"/>
  <c r="U33" i="4"/>
  <c r="V33" i="4"/>
  <c r="W33" i="4"/>
  <c r="X33" i="4"/>
  <c r="Z33" i="4"/>
  <c r="AA33" i="4"/>
  <c r="AC33" i="4"/>
  <c r="T32" i="4"/>
  <c r="U32" i="4"/>
  <c r="V32" i="4"/>
  <c r="W32" i="4"/>
  <c r="X32" i="4"/>
  <c r="Z32" i="4"/>
  <c r="AA32" i="4"/>
  <c r="AC32" i="4"/>
  <c r="U31" i="4"/>
  <c r="V31" i="4"/>
  <c r="W31" i="4"/>
  <c r="X31" i="4"/>
  <c r="Z31" i="4"/>
  <c r="AA31" i="4"/>
  <c r="AC31" i="4"/>
  <c r="U30" i="4"/>
  <c r="V30" i="4"/>
  <c r="V10" i="4"/>
  <c r="V11" i="4"/>
  <c r="T12" i="4"/>
  <c r="U12" i="4"/>
  <c r="W12" i="4"/>
  <c r="X12" i="4"/>
  <c r="Z12" i="4"/>
  <c r="AA12" i="4"/>
  <c r="AC12" i="4"/>
  <c r="V13" i="4"/>
  <c r="V15" i="4"/>
  <c r="V16" i="4"/>
  <c r="V17" i="4"/>
  <c r="V18" i="4"/>
  <c r="T18" i="4"/>
  <c r="U18" i="4"/>
  <c r="W18" i="4"/>
  <c r="X18" i="4"/>
  <c r="Z18" i="4"/>
  <c r="AA18" i="4"/>
  <c r="AC18" i="4"/>
  <c r="V20" i="4"/>
  <c r="V21" i="4"/>
  <c r="V22" i="4"/>
  <c r="V23" i="4"/>
  <c r="V25" i="4"/>
  <c r="V26" i="4"/>
  <c r="V27" i="4"/>
  <c r="V28" i="4"/>
  <c r="V29" i="4"/>
  <c r="W30" i="4"/>
  <c r="X30" i="4"/>
  <c r="Z30" i="4"/>
  <c r="Z17" i="4"/>
  <c r="Z23" i="4"/>
  <c r="Z16" i="4"/>
  <c r="Z22" i="4"/>
  <c r="Z26" i="4"/>
  <c r="Z11" i="4"/>
  <c r="Z10" i="4"/>
  <c r="Z19" i="4"/>
  <c r="Z29" i="4"/>
  <c r="Z27" i="4"/>
  <c r="Z28" i="4"/>
  <c r="Z21" i="4"/>
  <c r="Z20" i="4"/>
  <c r="Z15" i="4"/>
  <c r="Z14" i="4"/>
  <c r="Z8" i="4"/>
  <c r="Z25" i="4"/>
  <c r="Z13" i="4"/>
  <c r="Z9" i="4"/>
  <c r="AA30" i="4"/>
  <c r="AC30" i="4"/>
  <c r="T29" i="4"/>
  <c r="U29" i="4"/>
  <c r="W29" i="4"/>
  <c r="X29" i="4"/>
  <c r="AA29" i="4"/>
  <c r="AC29" i="4"/>
  <c r="U28" i="4"/>
  <c r="W28" i="4"/>
  <c r="X28" i="4"/>
  <c r="AA28" i="4"/>
  <c r="AC28" i="4"/>
  <c r="U27" i="4"/>
  <c r="W27" i="4"/>
  <c r="X27" i="4"/>
  <c r="AA27" i="4"/>
  <c r="AC27" i="4"/>
  <c r="T26" i="4"/>
  <c r="U26" i="4"/>
  <c r="W26" i="4"/>
  <c r="X26" i="4"/>
  <c r="AA26" i="4"/>
  <c r="AC26" i="4"/>
  <c r="T25" i="4"/>
  <c r="U25" i="4"/>
  <c r="W25" i="4"/>
  <c r="X25" i="4"/>
  <c r="AA25" i="4"/>
  <c r="AC25" i="4"/>
  <c r="T23" i="4"/>
  <c r="U23" i="4"/>
  <c r="W23" i="4"/>
  <c r="X23" i="4"/>
  <c r="AA23" i="4"/>
  <c r="AC23" i="4"/>
  <c r="T22" i="4"/>
  <c r="U22" i="4"/>
  <c r="W22" i="4"/>
  <c r="X22" i="4"/>
  <c r="AA22" i="4"/>
  <c r="AC22" i="4"/>
  <c r="T21" i="4"/>
  <c r="U21" i="4"/>
  <c r="W21" i="4"/>
  <c r="X21" i="4"/>
  <c r="AA21" i="4"/>
  <c r="AC21" i="4"/>
  <c r="T20" i="4"/>
  <c r="U20" i="4"/>
  <c r="W20" i="4"/>
  <c r="X20" i="4"/>
  <c r="AA20" i="4"/>
  <c r="AC20" i="4"/>
  <c r="T19" i="4"/>
  <c r="U19" i="4"/>
  <c r="W19" i="4"/>
  <c r="X19" i="4"/>
  <c r="AA19" i="4"/>
  <c r="AC19" i="4"/>
  <c r="T17" i="4"/>
  <c r="U17" i="4"/>
  <c r="W17" i="4"/>
  <c r="X17" i="4"/>
  <c r="AA17" i="4"/>
  <c r="AC17" i="4"/>
  <c r="T16" i="4"/>
  <c r="U16" i="4"/>
  <c r="W16" i="4"/>
  <c r="X16" i="4"/>
  <c r="AA16" i="4"/>
  <c r="AC16" i="4"/>
  <c r="U15" i="4"/>
  <c r="W15" i="4"/>
  <c r="X15" i="4"/>
  <c r="AA15" i="4"/>
  <c r="AC15" i="4"/>
  <c r="T14" i="4"/>
  <c r="U14" i="4"/>
  <c r="W14" i="4"/>
  <c r="X14" i="4"/>
  <c r="AA14" i="4"/>
  <c r="AC14" i="4"/>
  <c r="T13" i="4"/>
  <c r="U13" i="4"/>
  <c r="W13" i="4"/>
  <c r="X13" i="4"/>
  <c r="AA13" i="4"/>
  <c r="AC13" i="4"/>
  <c r="T11" i="4"/>
  <c r="U11" i="4"/>
  <c r="W11" i="4"/>
  <c r="X11" i="4"/>
  <c r="AA11" i="4"/>
  <c r="AC11" i="4"/>
  <c r="U10" i="4"/>
  <c r="W10" i="4"/>
  <c r="X10" i="4"/>
  <c r="AA10" i="4"/>
  <c r="AC10" i="4"/>
  <c r="T9" i="4"/>
  <c r="U9" i="4"/>
  <c r="W9" i="4"/>
  <c r="X9" i="4"/>
  <c r="AA9" i="4"/>
  <c r="AC9" i="4"/>
  <c r="U8" i="4"/>
  <c r="W8" i="4"/>
  <c r="X8" i="4"/>
  <c r="AA8" i="4"/>
  <c r="AC8" i="4"/>
  <c r="S7" i="4"/>
  <c r="C66" i="4" l="1"/>
  <c r="C8" i="4"/>
  <c r="Q8" i="51" s="1"/>
  <c r="AE58" i="4"/>
  <c r="AE59" i="4"/>
  <c r="B68" i="8"/>
  <c r="B33" i="8"/>
  <c r="B63" i="8"/>
  <c r="B9" i="8"/>
  <c r="B27" i="8"/>
  <c r="B50" i="8"/>
  <c r="B17" i="8"/>
  <c r="B23" i="8"/>
  <c r="AE8" i="4"/>
  <c r="AE9" i="4"/>
  <c r="AE18" i="4"/>
  <c r="C28" i="4"/>
  <c r="Q28" i="51" s="1"/>
  <c r="C45" i="4"/>
  <c r="Q45" i="51" s="1"/>
  <c r="C46" i="4"/>
  <c r="Q46" i="51" s="1"/>
  <c r="C38" i="4"/>
  <c r="Q38" i="51" s="1"/>
  <c r="C47" i="4"/>
  <c r="Q47" i="51" s="1"/>
  <c r="AE70" i="4"/>
  <c r="AE68" i="4"/>
  <c r="C33" i="4"/>
  <c r="Q33" i="51" s="1"/>
  <c r="AE14" i="4"/>
  <c r="C62" i="4"/>
  <c r="Q62" i="51" s="1"/>
  <c r="AE72" i="4"/>
  <c r="AE19" i="4"/>
  <c r="C14" i="4"/>
  <c r="Q14" i="51" s="1"/>
  <c r="C69" i="4"/>
  <c r="Q69" i="51" s="1"/>
  <c r="C22" i="4"/>
  <c r="Q22" i="51" s="1"/>
  <c r="AE30" i="4"/>
  <c r="AE29" i="4"/>
  <c r="C23" i="4"/>
  <c r="Q23" i="51" s="1"/>
  <c r="AE11" i="4"/>
  <c r="AE47" i="4"/>
  <c r="AE48" i="4"/>
  <c r="AE23" i="4"/>
  <c r="C29" i="4"/>
  <c r="Q29" i="51" s="1"/>
  <c r="B38" i="8"/>
  <c r="B69" i="8"/>
  <c r="B30" i="8"/>
  <c r="B35" i="8"/>
  <c r="B49" i="8"/>
  <c r="AE33" i="4"/>
  <c r="AE36" i="4"/>
  <c r="AE38" i="4"/>
  <c r="C39" i="4"/>
  <c r="Q39" i="51" s="1"/>
  <c r="C40" i="4"/>
  <c r="Q40" i="51" s="1"/>
  <c r="C41" i="4"/>
  <c r="Q41" i="51" s="1"/>
  <c r="AE42" i="4"/>
  <c r="C43" i="4"/>
  <c r="Q43" i="51" s="1"/>
  <c r="C44" i="4"/>
  <c r="Q44" i="51" s="1"/>
  <c r="C61" i="4"/>
  <c r="Q61" i="51" s="1"/>
  <c r="AE62" i="4"/>
  <c r="C63" i="4"/>
  <c r="Q63" i="51" s="1"/>
  <c r="C64" i="4"/>
  <c r="Q64" i="51" s="1"/>
  <c r="AE65" i="4"/>
  <c r="AE67" i="4"/>
  <c r="AE32" i="4"/>
  <c r="AE50" i="4"/>
  <c r="C58" i="4"/>
  <c r="Q58" i="51" s="1"/>
  <c r="AE31" i="4"/>
  <c r="C35" i="4"/>
  <c r="Q35" i="51" s="1"/>
  <c r="AE56" i="4"/>
  <c r="AE10" i="4"/>
  <c r="C10" i="4"/>
  <c r="Q10" i="51" s="1"/>
  <c r="C12" i="4"/>
  <c r="Q12" i="51" s="1"/>
  <c r="AE54" i="4"/>
  <c r="C55" i="4"/>
  <c r="Q55" i="51" s="1"/>
  <c r="AE28" i="4"/>
  <c r="C19" i="4"/>
  <c r="Q19" i="51" s="1"/>
  <c r="C21" i="4"/>
  <c r="Q21" i="51" s="1"/>
  <c r="AE20" i="4"/>
  <c r="C18" i="4"/>
  <c r="Q18" i="51" s="1"/>
  <c r="C50" i="4"/>
  <c r="Q50" i="51" s="1"/>
  <c r="C51" i="4"/>
  <c r="Q51" i="51" s="1"/>
  <c r="C34" i="4"/>
  <c r="Q34" i="51" s="1"/>
  <c r="AE57" i="4"/>
  <c r="AE13" i="4"/>
  <c r="C15" i="4"/>
  <c r="Q15" i="51" s="1"/>
  <c r="C16" i="4"/>
  <c r="Q16" i="51" s="1"/>
  <c r="C17" i="4"/>
  <c r="Q17" i="51" s="1"/>
  <c r="AE22" i="4"/>
  <c r="AE26" i="4"/>
  <c r="C27" i="4"/>
  <c r="Q27" i="51" s="1"/>
  <c r="C48" i="4"/>
  <c r="Q48" i="51" s="1"/>
  <c r="C30" i="4"/>
  <c r="Q30" i="51" s="1"/>
  <c r="AE25" i="4"/>
  <c r="AE41" i="4"/>
  <c r="AE34" i="4"/>
  <c r="AE40" i="4"/>
  <c r="AE63" i="4"/>
  <c r="C11" i="4"/>
  <c r="Q11" i="51" s="1"/>
  <c r="C65" i="4"/>
  <c r="Q65" i="51" s="1"/>
  <c r="AE21" i="4"/>
  <c r="AE27" i="4"/>
  <c r="AE12" i="4"/>
  <c r="C13" i="4"/>
  <c r="Q13" i="51" s="1"/>
  <c r="AE16" i="4"/>
  <c r="C31" i="4"/>
  <c r="Q31" i="51" s="1"/>
  <c r="C25" i="4"/>
  <c r="Q25" i="51" s="1"/>
  <c r="AE39" i="4"/>
  <c r="C36" i="4"/>
  <c r="Q36" i="51" s="1"/>
  <c r="C57" i="4"/>
  <c r="Q57" i="51" s="1"/>
  <c r="C32" i="4"/>
  <c r="Q32" i="51" s="1"/>
  <c r="AE15" i="4"/>
  <c r="C20" i="4"/>
  <c r="Q20" i="51" s="1"/>
  <c r="C9" i="4"/>
  <c r="Q9" i="51" s="1"/>
  <c r="C67" i="4"/>
  <c r="Q67" i="51" s="1"/>
  <c r="C54" i="4"/>
  <c r="Q54" i="51" s="1"/>
  <c r="AE64" i="4"/>
  <c r="C56" i="4"/>
  <c r="Q56" i="51" s="1"/>
  <c r="AE17" i="4"/>
  <c r="AE45" i="4"/>
  <c r="C70" i="4"/>
  <c r="Q70" i="51" s="1"/>
  <c r="AE43" i="4"/>
  <c r="AE61" i="4"/>
  <c r="AE51" i="4"/>
  <c r="C59" i="4"/>
  <c r="Q59" i="51" s="1"/>
  <c r="C68" i="4"/>
  <c r="Q68" i="51" s="1"/>
  <c r="AE46" i="4"/>
  <c r="AE69" i="4"/>
  <c r="C72" i="4"/>
  <c r="Q72" i="51" s="1"/>
  <c r="C26" i="4"/>
  <c r="Q26" i="51" s="1"/>
  <c r="AE44" i="4"/>
  <c r="C42" i="4"/>
  <c r="Q42" i="51" s="1"/>
  <c r="AE35" i="4"/>
  <c r="AE55" i="4"/>
  <c r="B29" i="8"/>
  <c r="B57" i="8"/>
  <c r="B54" i="8"/>
  <c r="B70" i="8"/>
  <c r="B8" i="8"/>
  <c r="B15" i="8"/>
  <c r="B26" i="8"/>
  <c r="B45" i="8"/>
  <c r="B46" i="8"/>
  <c r="B42" i="8"/>
  <c r="B58" i="8"/>
  <c r="B62" i="8"/>
  <c r="B13" i="8"/>
  <c r="B47" i="8"/>
  <c r="B18" i="8"/>
  <c r="B53" i="8"/>
  <c r="B55" i="8"/>
  <c r="B21" i="8"/>
  <c r="B64" i="8"/>
  <c r="B25" i="8"/>
  <c r="B34" i="8"/>
  <c r="B11" i="8"/>
  <c r="B39" i="8"/>
  <c r="B19" i="8"/>
  <c r="B65" i="8"/>
  <c r="B7" i="8"/>
  <c r="B22" i="8"/>
  <c r="B24" i="8"/>
  <c r="B12" i="8"/>
  <c r="B10" i="8"/>
  <c r="B43" i="8"/>
  <c r="B66" i="8"/>
  <c r="B14" i="8"/>
  <c r="B71" i="8"/>
  <c r="B51" i="8"/>
  <c r="B40" i="8"/>
  <c r="B20" i="8"/>
  <c r="B59" i="8"/>
  <c r="B44" i="8"/>
  <c r="B67" i="8"/>
  <c r="B48" i="8"/>
  <c r="B36" i="8"/>
  <c r="B37" i="8"/>
  <c r="B28" i="8"/>
  <c r="B60" i="8"/>
  <c r="B31" i="8"/>
  <c r="B16" i="8"/>
  <c r="B52" i="8"/>
  <c r="B41" i="8"/>
  <c r="B56" i="8"/>
  <c r="B61" i="8"/>
  <c r="B32" i="8"/>
  <c r="S24" i="51" l="1"/>
  <c r="T24" i="51" s="1"/>
  <c r="S53" i="51"/>
  <c r="T53" i="51" s="1"/>
  <c r="S37" i="51"/>
  <c r="T37" i="51" s="1"/>
  <c r="S52" i="51"/>
  <c r="T52" i="51" s="1"/>
  <c r="S60" i="51"/>
  <c r="T60" i="51" s="1"/>
  <c r="S71" i="51"/>
  <c r="T71" i="51" s="1"/>
  <c r="S49" i="51"/>
  <c r="T49" i="51" s="1"/>
  <c r="S66" i="51"/>
  <c r="T66" i="51" s="1"/>
  <c r="S23" i="51"/>
  <c r="T23" i="51" s="1"/>
  <c r="R59" i="51"/>
  <c r="S59" i="51"/>
  <c r="T59" i="51" s="1"/>
  <c r="R20" i="51"/>
  <c r="S20" i="51"/>
  <c r="T20" i="51" s="1"/>
  <c r="S36" i="51"/>
  <c r="T36" i="51" s="1"/>
  <c r="R36" i="51"/>
  <c r="R30" i="51"/>
  <c r="S30" i="51"/>
  <c r="T30" i="51" s="1"/>
  <c r="R50" i="51"/>
  <c r="S50" i="51"/>
  <c r="T50" i="51" s="1"/>
  <c r="R19" i="51"/>
  <c r="S19" i="51"/>
  <c r="T19" i="51" s="1"/>
  <c r="R12" i="51"/>
  <c r="S12" i="51"/>
  <c r="T12" i="51" s="1"/>
  <c r="R35" i="51"/>
  <c r="S35" i="51"/>
  <c r="T35" i="51" s="1"/>
  <c r="R63" i="51"/>
  <c r="S63" i="51"/>
  <c r="T63" i="51" s="1"/>
  <c r="R43" i="51"/>
  <c r="S43" i="51"/>
  <c r="T43" i="51" s="1"/>
  <c r="S39" i="51"/>
  <c r="T39" i="51" s="1"/>
  <c r="R39" i="51"/>
  <c r="S47" i="51"/>
  <c r="T47" i="51" s="1"/>
  <c r="R47" i="51"/>
  <c r="R28" i="51"/>
  <c r="S28" i="51"/>
  <c r="T28" i="51" s="1"/>
  <c r="R70" i="51"/>
  <c r="S70" i="51"/>
  <c r="T70" i="51" s="1"/>
  <c r="R42" i="51"/>
  <c r="S42" i="51"/>
  <c r="T42" i="51" s="1"/>
  <c r="R54" i="51"/>
  <c r="S54" i="51"/>
  <c r="T54" i="51" s="1"/>
  <c r="R13" i="51"/>
  <c r="S13" i="51"/>
  <c r="T13" i="51" s="1"/>
  <c r="R65" i="51"/>
  <c r="S65" i="51"/>
  <c r="T65" i="51" s="1"/>
  <c r="R48" i="51"/>
  <c r="S48" i="51"/>
  <c r="T48" i="51" s="1"/>
  <c r="R17" i="51"/>
  <c r="S17" i="51"/>
  <c r="T17" i="51" s="1"/>
  <c r="R18" i="51"/>
  <c r="S18" i="51"/>
  <c r="T18" i="51" s="1"/>
  <c r="R10" i="51"/>
  <c r="S10" i="51"/>
  <c r="T10" i="51" s="1"/>
  <c r="R29" i="51"/>
  <c r="S29" i="51"/>
  <c r="T29" i="51" s="1"/>
  <c r="R22" i="51"/>
  <c r="S22" i="51"/>
  <c r="T22" i="51" s="1"/>
  <c r="R33" i="51"/>
  <c r="S33" i="51"/>
  <c r="T33" i="51" s="1"/>
  <c r="R38" i="51"/>
  <c r="S38" i="51"/>
  <c r="T38" i="51" s="1"/>
  <c r="R72" i="51"/>
  <c r="S72" i="51"/>
  <c r="T72" i="51" s="1"/>
  <c r="R67" i="51"/>
  <c r="S67" i="51"/>
  <c r="T67" i="51" s="1"/>
  <c r="S32" i="51"/>
  <c r="T32" i="51" s="1"/>
  <c r="R32" i="51"/>
  <c r="R25" i="51"/>
  <c r="S25" i="51"/>
  <c r="T25" i="51" s="1"/>
  <c r="S11" i="51"/>
  <c r="T11" i="51" s="1"/>
  <c r="R11" i="51"/>
  <c r="R27" i="51"/>
  <c r="S27" i="51"/>
  <c r="T27" i="51" s="1"/>
  <c r="R16" i="51"/>
  <c r="S16" i="51"/>
  <c r="T16" i="51" s="1"/>
  <c r="R34" i="51"/>
  <c r="S34" i="51"/>
  <c r="T34" i="51" s="1"/>
  <c r="R55" i="51"/>
  <c r="S55" i="51"/>
  <c r="T55" i="51" s="1"/>
  <c r="R58" i="51"/>
  <c r="S58" i="51"/>
  <c r="T58" i="51" s="1"/>
  <c r="R61" i="51"/>
  <c r="S61" i="51"/>
  <c r="T61" i="51" s="1"/>
  <c r="S41" i="51"/>
  <c r="T41" i="51" s="1"/>
  <c r="R41" i="51"/>
  <c r="R23" i="51"/>
  <c r="R69" i="51"/>
  <c r="S69" i="51"/>
  <c r="T69" i="51" s="1"/>
  <c r="R62" i="51"/>
  <c r="S62" i="51"/>
  <c r="T62" i="51" s="1"/>
  <c r="R46" i="51"/>
  <c r="S46" i="51"/>
  <c r="T46" i="51" s="1"/>
  <c r="R8" i="51"/>
  <c r="S8" i="51"/>
  <c r="T8" i="51" s="1"/>
  <c r="R26" i="51"/>
  <c r="S26" i="51"/>
  <c r="T26" i="51" s="1"/>
  <c r="S68" i="51"/>
  <c r="T68" i="51" s="1"/>
  <c r="R68" i="51"/>
  <c r="S56" i="51"/>
  <c r="T56" i="51" s="1"/>
  <c r="R56" i="51"/>
  <c r="R9" i="51"/>
  <c r="S9" i="51"/>
  <c r="T9" i="51" s="1"/>
  <c r="R57" i="51"/>
  <c r="S57" i="51"/>
  <c r="T57" i="51" s="1"/>
  <c r="S31" i="51"/>
  <c r="T31" i="51" s="1"/>
  <c r="R31" i="51"/>
  <c r="S15" i="51"/>
  <c r="T15" i="51" s="1"/>
  <c r="R15" i="51"/>
  <c r="R51" i="51"/>
  <c r="S51" i="51"/>
  <c r="T51" i="51" s="1"/>
  <c r="S21" i="51"/>
  <c r="T21" i="51" s="1"/>
  <c r="R21" i="51"/>
  <c r="R64" i="51"/>
  <c r="S64" i="51"/>
  <c r="T64" i="51" s="1"/>
  <c r="R44" i="51"/>
  <c r="S44" i="51"/>
  <c r="T44" i="51" s="1"/>
  <c r="R40" i="51"/>
  <c r="S40" i="51"/>
  <c r="T40" i="51" s="1"/>
  <c r="S14" i="51"/>
  <c r="T14" i="51" s="1"/>
  <c r="R14" i="51"/>
  <c r="R45" i="51"/>
  <c r="S45" i="51"/>
  <c r="T45" i="51" s="1"/>
  <c r="AD55" i="4"/>
  <c r="AD45" i="4"/>
  <c r="AD63" i="4"/>
  <c r="B57" i="4"/>
  <c r="AD43" i="4"/>
  <c r="B52" i="4"/>
  <c r="AD52" i="4"/>
  <c r="B15" i="4"/>
  <c r="B70" i="4"/>
  <c r="B36" i="4"/>
  <c r="AD40" i="4"/>
  <c r="AD13" i="4"/>
  <c r="B12" i="4"/>
  <c r="B63" i="4"/>
  <c r="AD30" i="4"/>
  <c r="B47" i="4"/>
  <c r="B49" i="4"/>
  <c r="AD29" i="4"/>
  <c r="AD57" i="4"/>
  <c r="AD41" i="4"/>
  <c r="B34" i="4"/>
  <c r="AD10" i="4"/>
  <c r="B61" i="4"/>
  <c r="B69" i="4"/>
  <c r="B46" i="4"/>
  <c r="AD66" i="4"/>
  <c r="B44" i="4"/>
  <c r="B14" i="4"/>
  <c r="B45" i="4"/>
  <c r="B24" i="4"/>
  <c r="AD37" i="4"/>
  <c r="B22" i="4"/>
  <c r="B50" i="4"/>
  <c r="AD19" i="4"/>
  <c r="B28" i="4"/>
  <c r="AD59" i="4"/>
  <c r="AD24" i="4"/>
  <c r="AD33" i="4"/>
  <c r="B42" i="4"/>
  <c r="AD49" i="4"/>
  <c r="AD25" i="4"/>
  <c r="B43" i="4"/>
  <c r="B13" i="4"/>
  <c r="B48" i="4"/>
  <c r="B18" i="4"/>
  <c r="AD31" i="4"/>
  <c r="AD42" i="4"/>
  <c r="B29" i="4"/>
  <c r="AD72" i="4"/>
  <c r="AD18" i="4"/>
  <c r="AD58" i="4"/>
  <c r="AD35" i="4"/>
  <c r="B10" i="4"/>
  <c r="B25" i="4"/>
  <c r="B56" i="4"/>
  <c r="B35" i="4"/>
  <c r="AD46" i="4"/>
  <c r="B67" i="4"/>
  <c r="AD12" i="4"/>
  <c r="B27" i="4"/>
  <c r="AD20" i="4"/>
  <c r="B58" i="4"/>
  <c r="B41" i="4"/>
  <c r="AD23" i="4"/>
  <c r="B62" i="4"/>
  <c r="AD9" i="4"/>
  <c r="B8" i="4"/>
  <c r="AD54" i="4"/>
  <c r="AD34" i="4"/>
  <c r="AD17" i="4"/>
  <c r="B26" i="4"/>
  <c r="B30" i="4"/>
  <c r="AD27" i="4"/>
  <c r="B21" i="4"/>
  <c r="B40" i="4"/>
  <c r="AD48" i="4"/>
  <c r="AD14" i="4"/>
  <c r="AD8" i="4"/>
  <c r="B66" i="4"/>
  <c r="AD71" i="4"/>
  <c r="AD70" i="4"/>
  <c r="B38" i="4"/>
  <c r="B31" i="4"/>
  <c r="AD16" i="4"/>
  <c r="B68" i="4"/>
  <c r="AD50" i="4"/>
  <c r="B59" i="4"/>
  <c r="B20" i="4"/>
  <c r="AD21" i="4"/>
  <c r="AD22" i="4"/>
  <c r="B19" i="4"/>
  <c r="AD32" i="4"/>
  <c r="B39" i="4"/>
  <c r="AD47" i="4"/>
  <c r="B60" i="4"/>
  <c r="B71" i="4"/>
  <c r="AD62" i="4"/>
  <c r="AD56" i="4"/>
  <c r="AD64" i="4"/>
  <c r="B54" i="4"/>
  <c r="B9" i="4"/>
  <c r="AD51" i="4"/>
  <c r="AD15" i="4"/>
  <c r="B65" i="4"/>
  <c r="B17" i="4"/>
  <c r="AD28" i="4"/>
  <c r="AD67" i="4"/>
  <c r="AD38" i="4"/>
  <c r="AD11" i="4"/>
  <c r="B33" i="4"/>
  <c r="B37" i="4"/>
  <c r="B53" i="4"/>
  <c r="B64" i="4"/>
  <c r="AD39" i="4"/>
  <c r="AD44" i="4"/>
  <c r="B51" i="4"/>
  <c r="B72" i="4"/>
  <c r="AD69" i="4"/>
  <c r="AD26" i="4"/>
  <c r="AD61" i="4"/>
  <c r="B32" i="4"/>
  <c r="B11" i="4"/>
  <c r="B16" i="4"/>
  <c r="B55" i="4"/>
  <c r="AD65" i="4"/>
  <c r="AD36" i="4"/>
  <c r="B23" i="4"/>
  <c r="AD68" i="4"/>
  <c r="AD60" i="4"/>
  <c r="AD53" i="4"/>
</calcChain>
</file>

<file path=xl/sharedStrings.xml><?xml version="1.0" encoding="utf-8"?>
<sst xmlns="http://schemas.openxmlformats.org/spreadsheetml/2006/main" count="1991" uniqueCount="546">
  <si>
    <t>Comm</t>
  </si>
  <si>
    <t xml:space="preserve">Factor </t>
  </si>
  <si>
    <t>Score</t>
  </si>
  <si>
    <t>Rank</t>
  </si>
  <si>
    <t>Species</t>
  </si>
  <si>
    <t>Black rockfish</t>
  </si>
  <si>
    <t>Dover sole</t>
  </si>
  <si>
    <t>Petrale sole</t>
  </si>
  <si>
    <t>Longnose Skate</t>
  </si>
  <si>
    <t>Cabezon</t>
  </si>
  <si>
    <t>Arrowtooth flounder</t>
  </si>
  <si>
    <t>Rex Sole</t>
  </si>
  <si>
    <t>Widow Rockfish</t>
  </si>
  <si>
    <t>Darkblotched rockfish</t>
  </si>
  <si>
    <t>Canary rockfish</t>
  </si>
  <si>
    <t>Sand Sole</t>
  </si>
  <si>
    <t>English sole</t>
  </si>
  <si>
    <t>Pacific ocean perch</t>
  </si>
  <si>
    <t>Starry flounder</t>
  </si>
  <si>
    <t>Splitnose Rockfish</t>
  </si>
  <si>
    <t>Rock Sole</t>
  </si>
  <si>
    <t>Big Skate</t>
  </si>
  <si>
    <t>Curlfin sole</t>
  </si>
  <si>
    <t>Flathead Sole</t>
  </si>
  <si>
    <t>Total</t>
  </si>
  <si>
    <t>CA</t>
  </si>
  <si>
    <t>OR</t>
  </si>
  <si>
    <t>WA</t>
  </si>
  <si>
    <t>Category</t>
  </si>
  <si>
    <t>FISHERY Importance</t>
  </si>
  <si>
    <t>0-10</t>
  </si>
  <si>
    <t xml:space="preserve"> </t>
  </si>
  <si>
    <t>Importance to Subsistence</t>
  </si>
  <si>
    <t>Rebuilding Status</t>
  </si>
  <si>
    <t>STOCK Status</t>
  </si>
  <si>
    <t>Relative Stock Abundance</t>
  </si>
  <si>
    <t>1-10</t>
  </si>
  <si>
    <t>Relative Fishing Mortality</t>
  </si>
  <si>
    <t>Relevant New Type of Information Available</t>
  </si>
  <si>
    <t>TARGET Freq</t>
  </si>
  <si>
    <t>Extraction from assessment data</t>
  </si>
  <si>
    <t>Value</t>
  </si>
  <si>
    <t>Stock Variability</t>
  </si>
  <si>
    <t>-1 to +1</t>
  </si>
  <si>
    <t>Fishery Importance</t>
  </si>
  <si>
    <t>Ecosystem Importance</t>
  </si>
  <si>
    <t>Weighted Factor Scores</t>
  </si>
  <si>
    <t>Tribal</t>
  </si>
  <si>
    <t>Rebuild</t>
  </si>
  <si>
    <t>Depl</t>
  </si>
  <si>
    <t xml:space="preserve">Harvest </t>
  </si>
  <si>
    <t>New</t>
  </si>
  <si>
    <t>Weighted</t>
  </si>
  <si>
    <t>Last</t>
  </si>
  <si>
    <t>Factor</t>
  </si>
  <si>
    <t>Status</t>
  </si>
  <si>
    <t>Info</t>
  </si>
  <si>
    <t>Assessment</t>
  </si>
  <si>
    <t>score</t>
  </si>
  <si>
    <t>Max value</t>
  </si>
  <si>
    <t>Relative weights</t>
  </si>
  <si>
    <t>Pseudo values</t>
  </si>
  <si>
    <t>(landed mts * rel. weights)</t>
  </si>
  <si>
    <t>to anglers)</t>
  </si>
  <si>
    <t>Coastwide</t>
  </si>
  <si>
    <t>Subsistence</t>
  </si>
  <si>
    <t>Initial</t>
  </si>
  <si>
    <t>Rebuilding</t>
  </si>
  <si>
    <t>Stock</t>
  </si>
  <si>
    <t>PSA</t>
  </si>
  <si>
    <t>no OFLc</t>
  </si>
  <si>
    <t>Yellowtail Rockfish</t>
  </si>
  <si>
    <t xml:space="preserve">New </t>
  </si>
  <si>
    <t>Prior</t>
  </si>
  <si>
    <t>addressed</t>
  </si>
  <si>
    <t xml:space="preserve">Additive adjustments for </t>
  </si>
  <si>
    <t xml:space="preserve">Mean age in Catch </t>
  </si>
  <si>
    <t>Rounded to 2 years</t>
  </si>
  <si>
    <t>Year of last asmt</t>
  </si>
  <si>
    <t>Years since last asmt</t>
  </si>
  <si>
    <t>Sablefish</t>
  </si>
  <si>
    <t>Longspine thornyhead</t>
  </si>
  <si>
    <t xml:space="preserve">Shortspine thornyhead </t>
  </si>
  <si>
    <t>Lingcod</t>
  </si>
  <si>
    <t xml:space="preserve">Lingcod </t>
  </si>
  <si>
    <t>California scorpionfish</t>
  </si>
  <si>
    <t xml:space="preserve">Sablefish </t>
  </si>
  <si>
    <t xml:space="preserve">Cowcod </t>
  </si>
  <si>
    <t>Pacific cod</t>
  </si>
  <si>
    <t>Bocaccio</t>
  </si>
  <si>
    <t xml:space="preserve">Notes on Scoring </t>
  </si>
  <si>
    <t xml:space="preserve">Chilipepper rockfish </t>
  </si>
  <si>
    <t>Longnose skate</t>
  </si>
  <si>
    <t>Widow rockfish</t>
  </si>
  <si>
    <t>China rockfish</t>
  </si>
  <si>
    <t>Greenspotted rockfish</t>
  </si>
  <si>
    <t>Greenstriped rockfish</t>
  </si>
  <si>
    <t>Bank rockfish</t>
  </si>
  <si>
    <t>Big skate</t>
  </si>
  <si>
    <t>Brown rockfish</t>
  </si>
  <si>
    <t>Copper rockfish</t>
  </si>
  <si>
    <t>Flag rockfish</t>
  </si>
  <si>
    <t>Grass rockfish</t>
  </si>
  <si>
    <t>Honeycomb rockfish</t>
  </si>
  <si>
    <t>Olive rockfish</t>
  </si>
  <si>
    <t>Pacific sanddab</t>
  </si>
  <si>
    <t>Quillback rockfish</t>
  </si>
  <si>
    <t>Redbanded rockfish</t>
  </si>
  <si>
    <t>Shortraker rockfish</t>
  </si>
  <si>
    <t>Speckled rockfish</t>
  </si>
  <si>
    <t>Squarespot rockfish</t>
  </si>
  <si>
    <t>Starry rockfish</t>
  </si>
  <si>
    <t>Steepness</t>
  </si>
  <si>
    <t>trans-formed Mean catch age</t>
  </si>
  <si>
    <t>Rec</t>
  </si>
  <si>
    <t>Source/Basis</t>
  </si>
  <si>
    <t>Range</t>
  </si>
  <si>
    <t>Recreational Fishery Importance</t>
  </si>
  <si>
    <t>Key Role in Ecosystem</t>
  </si>
  <si>
    <t>Importance related to rebuilding status of a stock</t>
  </si>
  <si>
    <t>Importance of relative stock abundance</t>
  </si>
  <si>
    <t>assessment</t>
  </si>
  <si>
    <t>Issues can be</t>
  </si>
  <si>
    <t>information</t>
  </si>
  <si>
    <t>on stock</t>
  </si>
  <si>
    <t>structure/</t>
  </si>
  <si>
    <t>dynamics</t>
  </si>
  <si>
    <t>Importance of new and relevant sources or types of information or methods</t>
  </si>
  <si>
    <t>Fishery Factors</t>
  </si>
  <si>
    <t xml:space="preserve">Commercial Fishery Importance </t>
  </si>
  <si>
    <t>Constituent Demand/ 
Choke Stock</t>
  </si>
  <si>
    <t>Unexpected Stock Trends</t>
  </si>
  <si>
    <t>Assessed Status + Rebuilding Proj.</t>
  </si>
  <si>
    <t>Groundfish Mortality Reports</t>
  </si>
  <si>
    <t>Updated Steepness Prior; New availability of trend or comp data; Ability to fix prior assmt. issues</t>
  </si>
  <si>
    <t>Latest assessed depletion or PSA</t>
  </si>
  <si>
    <t>Mean Age in Catch 
(with regional modification)</t>
  </si>
  <si>
    <t>Recruitment variability (Sigma-r) from last assessment</t>
  </si>
  <si>
    <t>Sum of weighted scores for Fishery Factors (listed above)</t>
  </si>
  <si>
    <t>ASSMT Info</t>
  </si>
  <si>
    <t>Landed Ex-vessel Revenue, from PacFIN (transformed)</t>
  </si>
  <si>
    <t>Tribal Comm Revenue + Subsistence input from Habitat Assmt. &amp; Tribes</t>
  </si>
  <si>
    <t>(http://www.st.nmfs.noaa.gov/Assets/stock/documents/PrioritizingFishStockAssessments_FinalWeb.pdf)</t>
  </si>
  <si>
    <t xml:space="preserve"> Fishing mortality (mt)</t>
  </si>
  <si>
    <t>Factor summarization, weighting, and ranking of total scores</t>
  </si>
  <si>
    <t>Choke Sp</t>
  </si>
  <si>
    <t>Const. Dem/</t>
  </si>
  <si>
    <t>Overview of Factors included in this analysis of stock assessment priorities</t>
  </si>
  <si>
    <t>Aurora rockfish</t>
  </si>
  <si>
    <t>Blackgill rockfish</t>
  </si>
  <si>
    <t>Sharpchin rockfish</t>
  </si>
  <si>
    <t>Shortspine thornyhead</t>
  </si>
  <si>
    <t>Splitnose rockfish</t>
  </si>
  <si>
    <t>Yelloweye rockfish</t>
  </si>
  <si>
    <t>Yellowtail rockfish</t>
  </si>
  <si>
    <t>Canary Rockfish</t>
  </si>
  <si>
    <t>Retained catch mts</t>
  </si>
  <si>
    <t>Factor Score</t>
  </si>
  <si>
    <t>TWL</t>
  </si>
  <si>
    <t>NTWL</t>
  </si>
  <si>
    <t>Eco-</t>
  </si>
  <si>
    <t>system</t>
  </si>
  <si>
    <t>Top-down Score</t>
  </si>
  <si>
    <t>slope rockfish</t>
  </si>
  <si>
    <t>NA</t>
  </si>
  <si>
    <t>skates</t>
  </si>
  <si>
    <t>nearshore rockfish</t>
  </si>
  <si>
    <t>shelf rockfish</t>
  </si>
  <si>
    <t>flatfish</t>
  </si>
  <si>
    <t>Pacific Ocean Perch</t>
  </si>
  <si>
    <t>dogfish</t>
  </si>
  <si>
    <t>Raw</t>
  </si>
  <si>
    <t>Emphasis on rebuilding species (and degree of constraint), with lesser additions for state/fleet rankings that are much higher than overall</t>
  </si>
  <si>
    <t>Top-down and bottom-up diet impacts on managed/protected sp.</t>
  </si>
  <si>
    <t>Factor score from above</t>
  </si>
  <si>
    <r>
      <t>Score = [(Revenue)</t>
    </r>
    <r>
      <rPr>
        <vertAlign val="superscript"/>
        <sz val="13"/>
        <color theme="1"/>
        <rFont val="Calibri"/>
        <family val="2"/>
        <scheme val="minor"/>
      </rPr>
      <t xml:space="preserve"> </t>
    </r>
    <r>
      <rPr>
        <vertAlign val="superscript"/>
        <sz val="14"/>
        <color theme="1"/>
        <rFont val="Calibri"/>
        <family val="2"/>
        <scheme val="minor"/>
      </rPr>
      <t>(0.18)</t>
    </r>
    <r>
      <rPr>
        <sz val="13"/>
        <color theme="1"/>
        <rFont val="Calibri"/>
        <family val="2"/>
        <scheme val="minor"/>
      </rPr>
      <t>] * 10/(Largest [initial value])</t>
    </r>
  </si>
  <si>
    <r>
      <t>Score = [(Pseudo-Revenue)</t>
    </r>
    <r>
      <rPr>
        <vertAlign val="superscript"/>
        <sz val="13"/>
        <color theme="1"/>
        <rFont val="Calibri"/>
        <family val="2"/>
        <scheme val="minor"/>
      </rPr>
      <t xml:space="preserve"> </t>
    </r>
    <r>
      <rPr>
        <vertAlign val="superscript"/>
        <sz val="14"/>
        <color theme="1"/>
        <rFont val="Calibri"/>
        <family val="2"/>
        <scheme val="minor"/>
      </rPr>
      <t>(0.18)</t>
    </r>
    <r>
      <rPr>
        <sz val="13"/>
        <color theme="1"/>
        <rFont val="Calibri"/>
        <family val="2"/>
        <scheme val="minor"/>
      </rPr>
      <t>] * 10/((Largest [initial value])</t>
    </r>
  </si>
  <si>
    <t xml:space="preserve">Based on the process described in: Prioritizing Fish Stock Assessments. U.S. Dep. Commer., NOAA Tech. Memo. NMFS-F/SPO-
152, 31 p  </t>
  </si>
  <si>
    <r>
      <t>Score = [(Revenue)</t>
    </r>
    <r>
      <rPr>
        <vertAlign val="superscript"/>
        <sz val="13"/>
        <color theme="1"/>
        <rFont val="Calibri"/>
        <family val="2"/>
        <scheme val="minor"/>
      </rPr>
      <t xml:space="preserve"> </t>
    </r>
    <r>
      <rPr>
        <vertAlign val="superscript"/>
        <sz val="14"/>
        <color theme="1"/>
        <rFont val="Calibri"/>
        <family val="2"/>
        <scheme val="minor"/>
      </rPr>
      <t>(0.18)</t>
    </r>
    <r>
      <rPr>
        <sz val="13"/>
        <color theme="1"/>
        <rFont val="Calibri"/>
        <family val="2"/>
        <scheme val="minor"/>
      </rPr>
      <t>] * 7/(Largest [initial value]) + subsistence values scored [0-3] with Tribal input</t>
    </r>
  </si>
  <si>
    <t>Exponent</t>
  </si>
  <si>
    <t xml:space="preserve"> (value of species</t>
  </si>
  <si>
    <t>Bottom-up Score</t>
  </si>
  <si>
    <t>Ecosystem Importance Score</t>
  </si>
  <si>
    <t>Ecopath functional group</t>
  </si>
  <si>
    <t>quantile</t>
  </si>
  <si>
    <t>Change to assessment frequency</t>
  </si>
  <si>
    <t>lingcod</t>
  </si>
  <si>
    <t>Factor weights times Factor Scores</t>
  </si>
  <si>
    <t>wts</t>
  </si>
  <si>
    <t xml:space="preserve">Sum </t>
  </si>
  <si>
    <t>Top-down + bottom-up scores</t>
  </si>
  <si>
    <t>Target Frequency:</t>
  </si>
  <si>
    <t>Assess.</t>
  </si>
  <si>
    <t>Freq.</t>
  </si>
  <si>
    <t xml:space="preserve">of </t>
  </si>
  <si>
    <t>Importance of fishing mortality relative to catch limit or related benchmark</t>
  </si>
  <si>
    <t>Min = 4</t>
  </si>
  <si>
    <t>Year</t>
  </si>
  <si>
    <t>Assmnt.</t>
  </si>
  <si>
    <t xml:space="preserve">Transformed </t>
  </si>
  <si>
    <t>Assessment Target Frequency, relationship to last assessment, and auxilliary elements</t>
  </si>
  <si>
    <t xml:space="preserve">=(E5*F3)^F$4
</t>
  </si>
  <si>
    <t>Referred to in the text as Proportion of consumer biomass</t>
  </si>
  <si>
    <t>Update</t>
  </si>
  <si>
    <t>F</t>
  </si>
  <si>
    <t>U</t>
  </si>
  <si>
    <t>Commercial importance of species, based on coastwide ex-vessel revenue</t>
  </si>
  <si>
    <r>
      <t>From</t>
    </r>
    <r>
      <rPr>
        <b/>
        <sz val="14"/>
        <color theme="1"/>
        <rFont val="Calibri"/>
        <family val="2"/>
        <scheme val="minor"/>
      </rPr>
      <t xml:space="preserve"> Fishing Mortality</t>
    </r>
    <r>
      <rPr>
        <sz val="14"/>
        <color theme="1"/>
        <rFont val="Calibri"/>
        <family val="2"/>
        <scheme val="minor"/>
      </rPr>
      <t xml:space="preserve"> Tab</t>
    </r>
  </si>
  <si>
    <t>SSC recommendation of 'Update' for next assessment</t>
  </si>
  <si>
    <t>(-3)-10</t>
  </si>
  <si>
    <t>Type</t>
  </si>
  <si>
    <t>D-M</t>
  </si>
  <si>
    <t>d-p</t>
  </si>
  <si>
    <t>N'shore; 1-area</t>
  </si>
  <si>
    <t>N'shore; 3-area</t>
  </si>
  <si>
    <t>1-area</t>
  </si>
  <si>
    <t>1-area; Trawl survey</t>
  </si>
  <si>
    <t>2-3 areas; Trawl survey</t>
  </si>
  <si>
    <t>2-3 areas; w/ Sunset</t>
  </si>
  <si>
    <t>Unsorted fishery catch</t>
  </si>
  <si>
    <t>Notes</t>
  </si>
  <si>
    <t xml:space="preserve"> Score</t>
  </si>
  <si>
    <t>Rec. Factor</t>
  </si>
  <si>
    <t>Weighted Landed catch, from RecFIN (transformed)</t>
  </si>
  <si>
    <t xml:space="preserve">No scoring system yet. Only sabl. &amp; petrale updated since 2016.  </t>
  </si>
  <si>
    <r>
      <rPr>
        <b/>
        <sz val="16"/>
        <color theme="1"/>
        <rFont val="Calibri"/>
        <family val="2"/>
        <scheme val="minor"/>
      </rPr>
      <t>Factor Score for Choke Species and Constituent Demand</t>
    </r>
  </si>
  <si>
    <t>Higher Value to fleet or area 
&amp; Constraining Species</t>
  </si>
  <si>
    <r>
      <t xml:space="preserve">Years Since Assessment relative to </t>
    </r>
    <r>
      <rPr>
        <b/>
        <sz val="16"/>
        <color theme="1"/>
        <rFont val="Calibri"/>
        <family val="2"/>
        <scheme val="minor"/>
      </rPr>
      <t>Target Frequency</t>
    </r>
    <r>
      <rPr>
        <sz val="16"/>
        <color theme="1"/>
        <rFont val="Calibri"/>
        <family val="2"/>
        <scheme val="minor"/>
      </rPr>
      <t>, adjusted</t>
    </r>
  </si>
  <si>
    <t>ECOSYSTEM Importance</t>
  </si>
  <si>
    <t>= initial value for species which  have not been assessed as benchmark, or are lacking the data used in the formula</t>
  </si>
  <si>
    <t>N'shore; 3-area + d-p</t>
  </si>
  <si>
    <t>Kelp rockfish</t>
  </si>
  <si>
    <t>Treefish rockfish</t>
  </si>
  <si>
    <t>Blue/Deacon rockfish</t>
  </si>
  <si>
    <t>Tribal fishery importance, based on commercial ex-vessel revenue and subsistence importance</t>
  </si>
  <si>
    <t>Pacific spiny dogfish</t>
  </si>
  <si>
    <t>25-50%</t>
  </si>
  <si>
    <t>50-75%</t>
  </si>
  <si>
    <t>75-100%</t>
  </si>
  <si>
    <t>&gt;100%</t>
  </si>
  <si>
    <t>10-25%</t>
  </si>
  <si>
    <t>&lt;10%</t>
  </si>
  <si>
    <t>Kelp greenling</t>
  </si>
  <si>
    <t>Pacific Ocean perch</t>
  </si>
  <si>
    <t>adjusted,</t>
  </si>
  <si>
    <t>If asmt age 
&gt;= 10,
 +1</t>
  </si>
  <si>
    <t>If sp.</t>
  </si>
  <si>
    <t>at or beyond traget freq.</t>
  </si>
  <si>
    <r>
      <t>-</t>
    </r>
    <r>
      <rPr>
        <b/>
        <sz val="14"/>
        <color theme="1"/>
        <rFont val="Calibri"/>
        <family val="2"/>
        <scheme val="minor"/>
      </rPr>
      <t>1</t>
    </r>
    <r>
      <rPr>
        <sz val="14"/>
        <color theme="1"/>
        <rFont val="Calibri"/>
        <family val="2"/>
        <scheme val="minor"/>
      </rPr>
      <t xml:space="preserve"> if less than 6 years since last assessment and 'Update' recommended for next assessment</t>
    </r>
  </si>
  <si>
    <t>Assessment output, Fishery and Ecosystem Factor scores, recent mortality vs draft 2022 ABCs</t>
  </si>
  <si>
    <t>= Initial value if 'assessed last cycle'</t>
  </si>
  <si>
    <t>ABCs not used in scoring</t>
  </si>
  <si>
    <t>Vermilion/Sunset rockfish</t>
  </si>
  <si>
    <t>(Benchmark)</t>
  </si>
  <si>
    <t>Last Full</t>
  </si>
  <si>
    <t>Updated</t>
  </si>
  <si>
    <t>Rockfish</t>
  </si>
  <si>
    <t>New ecosystem driver of recruitment available</t>
  </si>
  <si>
    <r>
      <t xml:space="preserve">Individual Factor Scores for each species, with </t>
    </r>
    <r>
      <rPr>
        <b/>
        <sz val="12"/>
        <color rgb="FF0000CC"/>
        <rFont val="Calibri"/>
        <family val="2"/>
        <scheme val="minor"/>
      </rPr>
      <t>factor weights shown in row 7</t>
    </r>
  </si>
  <si>
    <t>adjusts</t>
  </si>
  <si>
    <t xml:space="preserve">Based on the most recently assessed % of Unfished Spawning Biomass/Output, calculated at a coastwide level, except where benchmark-derived OFLs do not </t>
  </si>
  <si>
    <t>Est.</t>
  </si>
  <si>
    <t>Target</t>
  </si>
  <si>
    <t xml:space="preserve">Mean Catch-Age </t>
  </si>
  <si>
    <t>Wt.'d</t>
  </si>
  <si>
    <t>Asmnt</t>
  </si>
  <si>
    <t>Options</t>
  </si>
  <si>
    <t>Full/Upd</t>
  </si>
  <si>
    <t>F/D-M</t>
  </si>
  <si>
    <t xml:space="preserve">This modifier is included in the final score for </t>
  </si>
  <si>
    <t>√</t>
  </si>
  <si>
    <t>When a suite of species is selected for assessments in 2019, by placing Xs in their rows in column F, a new score is calculated in column Q, through adjusting scores of the "Target Frequency" and "New Information" Factors</t>
  </si>
  <si>
    <t>2021 Base</t>
  </si>
  <si>
    <t>Scoring of "Target Frequency" Factor</t>
  </si>
  <si>
    <t>Scoring of "New Info" Factor</t>
  </si>
  <si>
    <t>Weight</t>
  </si>
  <si>
    <t>2023 Factor Score</t>
  </si>
  <si>
    <t>Overall Score</t>
  </si>
  <si>
    <t>Weighted Diff-erence</t>
  </si>
  <si>
    <t>2-3 areas</t>
  </si>
  <si>
    <t>2-area; CalCOFI genetic ID</t>
  </si>
  <si>
    <t>Vermilion rockfish</t>
  </si>
  <si>
    <t>Currently</t>
  </si>
  <si>
    <t>checked as</t>
  </si>
  <si>
    <t>examples</t>
  </si>
  <si>
    <t>Attachment 2 (Electronic Only)</t>
  </si>
  <si>
    <t>Agenda Item F.2</t>
  </si>
  <si>
    <t>March 2022</t>
  </si>
  <si>
    <t>Full</t>
  </si>
  <si>
    <t>Avg mts, (2018-20)</t>
  </si>
  <si>
    <t>Average over 2018-20</t>
  </si>
  <si>
    <r>
      <t>2018-20 avg. OFL (</t>
    </r>
    <r>
      <rPr>
        <i/>
        <sz val="14"/>
        <color theme="1"/>
        <rFont val="Times New Roman"/>
        <family val="1"/>
      </rPr>
      <t>or OFL contribution</t>
    </r>
    <r>
      <rPr>
        <sz val="14"/>
        <color theme="1"/>
        <rFont val="Calibri"/>
        <family val="2"/>
        <scheme val="minor"/>
      </rPr>
      <t>)</t>
    </r>
  </si>
  <si>
    <t>Average 2018-20</t>
  </si>
  <si>
    <t>Avg mts, 2018-20</t>
  </si>
  <si>
    <t>to Initial</t>
  </si>
  <si>
    <t>Max Value</t>
  </si>
  <si>
    <t>Rougheye/Blackspotted rockfish</t>
  </si>
  <si>
    <t xml:space="preserve">Unfished </t>
  </si>
  <si>
    <t>% Fraction</t>
  </si>
  <si>
    <t>Manage.</t>
  </si>
  <si>
    <t>Gopher/Black and yellow rockfish</t>
  </si>
  <si>
    <t>Recreatiol importance of species, based on coastwide landed tonge and weighting reflecting relative species desirability</t>
  </si>
  <si>
    <t>Cary rockfish</t>
  </si>
  <si>
    <t>Fishing</t>
  </si>
  <si>
    <t>Mortality</t>
  </si>
  <si>
    <t>Removed from detailed analysis due to very low average fishing mortality during 2018-2020</t>
  </si>
  <si>
    <t>Bronzespotted rockfish</t>
  </si>
  <si>
    <t>Butter sole</t>
  </si>
  <si>
    <t>Calico rockfish</t>
  </si>
  <si>
    <t>Chameleon rockfish</t>
  </si>
  <si>
    <t>Dusky rockfish</t>
  </si>
  <si>
    <t>Freckled rockfish</t>
  </si>
  <si>
    <t>Greenblotched rockfish</t>
  </si>
  <si>
    <t>Halfbanded rockfish</t>
  </si>
  <si>
    <t>Dwarf-red rockfish</t>
  </si>
  <si>
    <t>Harlequin rockfish</t>
  </si>
  <si>
    <t>Leopard shark</t>
  </si>
  <si>
    <t>Mexican rockfish</t>
  </si>
  <si>
    <t>Pink rockfish</t>
  </si>
  <si>
    <t>Pinkrose rockfish</t>
  </si>
  <si>
    <t>Pygmy rockfish</t>
  </si>
  <si>
    <t>Redstripe rockfish</t>
  </si>
  <si>
    <t>Rosethorn rockfish</t>
  </si>
  <si>
    <t>Rosy rockfish</t>
  </si>
  <si>
    <t>Silvergray rockfish</t>
  </si>
  <si>
    <t>Stripetail rockfish</t>
  </si>
  <si>
    <t>Swordspine rockfish</t>
  </si>
  <si>
    <t>Tiger rockfish</t>
  </si>
  <si>
    <t>Yellowmouth rockfish</t>
  </si>
  <si>
    <t>Redstriped rockfish</t>
  </si>
  <si>
    <t>Silvergrey rockfish</t>
  </si>
  <si>
    <t>Yellowmouth rockfsih</t>
  </si>
  <si>
    <t>Rex sole</t>
  </si>
  <si>
    <t>Rock sole</t>
  </si>
  <si>
    <t>Sand sole</t>
  </si>
  <si>
    <t>Flathead sole</t>
  </si>
  <si>
    <t>cover the entire coast (e.g. bocaccio, yellowtail); or, on the stock's PSA (Vulnerability) score, where the fraction unfished has not been estimated</t>
  </si>
  <si>
    <t>Based on the percent of OFL attainment, calculated at a coastwide level</t>
  </si>
  <si>
    <t xml:space="preserve">Min. Stock </t>
  </si>
  <si>
    <t>Size Thres.</t>
  </si>
  <si>
    <t>Trend</t>
  </si>
  <si>
    <t>Commercial fleet rankings used to evaluate Consituent Demand</t>
  </si>
  <si>
    <t>Recreational state rankings used to evaluate Consituent Demand</t>
  </si>
  <si>
    <t>State-level ranks</t>
  </si>
  <si>
    <t>Gear ranks</t>
  </si>
  <si>
    <t>Sum of Modifiers</t>
  </si>
  <si>
    <t>Choke Stock</t>
  </si>
  <si>
    <t>Component Scores</t>
  </si>
  <si>
    <t xml:space="preserve"> / OFL (2024) </t>
  </si>
  <si>
    <r>
      <rPr>
        <b/>
        <sz val="14"/>
        <color theme="1"/>
        <rFont val="Calibri"/>
        <family val="2"/>
        <scheme val="minor"/>
      </rPr>
      <t>OFL (2024)</t>
    </r>
    <r>
      <rPr>
        <sz val="14"/>
        <color theme="1"/>
        <rFont val="Calibri"/>
        <family val="2"/>
        <scheme val="minor"/>
      </rPr>
      <t xml:space="preserve">, or </t>
    </r>
    <r>
      <rPr>
        <i/>
        <sz val="14"/>
        <color theme="1"/>
        <rFont val="Cambria"/>
        <family val="1"/>
        <scheme val="major"/>
      </rPr>
      <t>contrib.</t>
    </r>
  </si>
  <si>
    <t>New forward look at degree to which recent catches would be constrained by 2024 draft SPEX.</t>
  </si>
  <si>
    <t>Final Modifier</t>
  </si>
  <si>
    <t>~50K lengths and ~28K otoliths collected</t>
  </si>
  <si>
    <t>~84K lengths and ~1K otoliths have been collected</t>
  </si>
  <si>
    <t>~10K lengths, ~5k otoliths collected since 2013 by the NWFSC WCGBT survey</t>
  </si>
  <si>
    <t>~150K lengths, ~14k, ages and ~21K otoliths collected since 2015</t>
  </si>
  <si>
    <t>~208K lengths, ~80K ages not used in 2013 D-M assessment (~22K otoliths available from 2010-2021)</t>
  </si>
  <si>
    <t>~27K lengths and ~11K otoliths collected since last assessment</t>
  </si>
  <si>
    <t>~17K lengths and ~2K otoliths collected since last assessment</t>
  </si>
  <si>
    <t>~35K lengths and ~15K otoltish have been collected</t>
  </si>
  <si>
    <t>~64K lengths collected since last assessment</t>
  </si>
  <si>
    <t>~73K lengths collected since last assessment</t>
  </si>
  <si>
    <t>~19K lengths and 9K otoliths collected since last assessment</t>
  </si>
  <si>
    <t>~28K lengths and ~9K otoliths collected (none used in 2013 D-M assessment)</t>
  </si>
  <si>
    <t>~38K lengths and 16K otoliths collected since last assessment</t>
  </si>
  <si>
    <t>~7K lengths and 3K otoliths collected since last assessmnet</t>
  </si>
  <si>
    <t>~1K lengths, 500 aged, and 679 otoliths collected since the last assessment</t>
  </si>
  <si>
    <t>~17K lengths and ~5K otoliths collected since the last assessment</t>
  </si>
  <si>
    <t>~59K lengths, ~7k aged, and ~17K otoliths collected since the last assessment</t>
  </si>
  <si>
    <t>~25K lengths and ~6K otoliths collected since the last assessment</t>
  </si>
  <si>
    <t>~1K lengths and 289 otoliths collected</t>
  </si>
  <si>
    <t>~13k lengths and 583 otoliths collected</t>
  </si>
  <si>
    <t>~11K lengths and ~3k otoliths collected</t>
  </si>
  <si>
    <t>~13k lengths collected</t>
  </si>
  <si>
    <t>~14k lengths and 352 otoliths collected</t>
  </si>
  <si>
    <t>~92K lengths, ~4K ages, and ~5K otoliths collected</t>
  </si>
  <si>
    <t>~2K lengths collected</t>
  </si>
  <si>
    <t>~39K lengths and 785 otoliths collected</t>
  </si>
  <si>
    <t>~70K lengths, ~1K aged, and ~5K otoliths collected</t>
  </si>
  <si>
    <t>~167K lengths, ~8K aged, and ~21K otoliths collected</t>
  </si>
  <si>
    <t>~3K lengths and 827 otoliths collected</t>
  </si>
  <si>
    <t>~5K lengths and ~2K otoliths collected</t>
  </si>
  <si>
    <t>~22K lengths and ~912 otoliths collected</t>
  </si>
  <si>
    <t>~10K lengths and ~4k otoliths collected</t>
  </si>
  <si>
    <t>~6k lengths and ~3k otoliths collected</t>
  </si>
  <si>
    <t>~7K lengths and ~2K otoliths collected</t>
  </si>
  <si>
    <t>~16K length and ~3k otoliths collected</t>
  </si>
  <si>
    <t>~37K lengths and ~2K otoliths collected</t>
  </si>
  <si>
    <t>~11K lengths collected</t>
  </si>
  <si>
    <t>~4K lengths and ~2K otoliths collected</t>
  </si>
  <si>
    <t>the Constituent Demand Factor (Column E)</t>
  </si>
  <si>
    <r>
      <rPr>
        <b/>
        <sz val="14"/>
        <color theme="1"/>
        <rFont val="Calibri"/>
        <family val="2"/>
        <scheme val="minor"/>
      </rPr>
      <t>ACL (2024)</t>
    </r>
    <r>
      <rPr>
        <sz val="14"/>
        <color theme="1"/>
        <rFont val="Calibri"/>
        <family val="2"/>
        <scheme val="minor"/>
      </rPr>
      <t xml:space="preserve">, or </t>
    </r>
    <r>
      <rPr>
        <i/>
        <sz val="14"/>
        <color theme="1"/>
        <rFont val="Cambria"/>
        <family val="1"/>
        <scheme val="major"/>
      </rPr>
      <t>contrib.</t>
    </r>
  </si>
  <si>
    <t xml:space="preserve"> / ACL (2024) </t>
  </si>
  <si>
    <t>Sum of Initial Score and additive adjustments</t>
  </si>
  <si>
    <r>
      <rPr>
        <b/>
        <sz val="14"/>
        <color theme="1"/>
        <rFont val="Calibri"/>
        <family val="2"/>
        <scheme val="minor"/>
      </rPr>
      <t>Factor Score for Ecosystem Importance</t>
    </r>
  </si>
  <si>
    <t>Worksheet for projecting scores and ratings for species in 2025, given selection of species for assessment in 2023.</t>
  </si>
  <si>
    <t>IF assessed in 2023</t>
  </si>
  <si>
    <r>
      <t xml:space="preserve">IF </t>
    </r>
    <r>
      <rPr>
        <b/>
        <u/>
        <sz val="12"/>
        <color rgb="FFD20000"/>
        <rFont val="Calibri"/>
        <family val="2"/>
        <scheme val="minor"/>
      </rPr>
      <t>NOT</t>
    </r>
    <r>
      <rPr>
        <b/>
        <sz val="12"/>
        <color theme="1"/>
        <rFont val="Calibri"/>
        <family val="2"/>
        <scheme val="minor"/>
      </rPr>
      <t xml:space="preserve"> assessed in 2023</t>
    </r>
  </si>
  <si>
    <t>New  score minus 2023 base</t>
  </si>
  <si>
    <t>2025 Factor Score</t>
  </si>
  <si>
    <t>2025 score, if not assessed in 2023</t>
  </si>
  <si>
    <t>New  score minus 2025 base</t>
  </si>
  <si>
    <t>Resulting 2025 Scores and Ranks</t>
  </si>
  <si>
    <t>2023 Assess. Freq Score</t>
  </si>
  <si>
    <t>2025 score, if assessed in 2023</t>
  </si>
  <si>
    <t>New Base minus 2023 Base</t>
  </si>
  <si>
    <t>2023 minus 2025 Rank</t>
  </si>
  <si>
    <t>N'shore; 4-area</t>
  </si>
  <si>
    <t>Fishery Import.</t>
  </si>
  <si>
    <t>Eco-system Import.</t>
  </si>
  <si>
    <t>Total adj.</t>
  </si>
  <si>
    <t>Lengths</t>
  </si>
  <si>
    <t>Unread Age Structures</t>
  </si>
  <si>
    <t>Read Ages</t>
  </si>
  <si>
    <t>Ages</t>
  </si>
  <si>
    <t>Index</t>
  </si>
  <si>
    <t>All</t>
  </si>
  <si>
    <t>Rougheye/Blksptd rockfish</t>
  </si>
  <si>
    <t>Gopher/B&amp;Y rockfish</t>
  </si>
  <si>
    <t>Sexed Lengths</t>
  </si>
  <si>
    <t>Unsexed Lengths</t>
  </si>
  <si>
    <t>Total Samples</t>
  </si>
  <si>
    <t>Total Read</t>
  </si>
  <si>
    <t>NWFSC WCGBT Survey</t>
  </si>
  <si>
    <t>NWFSC Hook &amp; Line Survey</t>
  </si>
  <si>
    <t>Benchmark/Full Assessment</t>
  </si>
  <si>
    <t>Annual Average sample collection from recreational fisheries: 2003-2020</t>
  </si>
  <si>
    <t>Annual Average sample collection from commercial fisheries: 2001-2020</t>
  </si>
  <si>
    <t>Preliminary 2023 Scores and Ranks, and summaries of available data</t>
  </si>
  <si>
    <t>SSC suggests</t>
  </si>
  <si>
    <t>for the next assessment</t>
  </si>
  <si>
    <t>Maturity</t>
  </si>
  <si>
    <t>N'shore: 2-area</t>
  </si>
  <si>
    <t>N'shore; 3 areas</t>
  </si>
  <si>
    <t>N'shore; 3-4 areas</t>
  </si>
  <si>
    <t>Tribal Factor</t>
  </si>
  <si>
    <t>Comm. Factor</t>
  </si>
  <si>
    <t xml:space="preserve">Tribal </t>
  </si>
  <si>
    <t>"Commercial"</t>
  </si>
  <si>
    <r>
      <t xml:space="preserve">Sum of 2016-20 Commercial Revenue </t>
    </r>
    <r>
      <rPr>
        <sz val="14"/>
        <color theme="1"/>
        <rFont val="Calibri"/>
        <family val="2"/>
        <scheme val="minor"/>
      </rPr>
      <t>($1,000s)</t>
    </r>
  </si>
  <si>
    <t>(not including revenue from tribal landings)</t>
  </si>
  <si>
    <t>(Sum from 2016-20)</t>
  </si>
  <si>
    <r>
      <t xml:space="preserve"> Revenue</t>
    </r>
    <r>
      <rPr>
        <sz val="14"/>
        <color theme="1"/>
        <rFont val="Calibri"/>
        <family val="2"/>
        <scheme val="minor"/>
      </rPr>
      <t xml:space="preserve"> (sum of </t>
    </r>
  </si>
  <si>
    <t>$s from 2016-20)</t>
  </si>
  <si>
    <r>
      <t xml:space="preserve">Score </t>
    </r>
    <r>
      <rPr>
        <sz val="14"/>
        <color theme="1"/>
        <rFont val="Calibri"/>
        <family val="2"/>
        <scheme val="minor"/>
      </rPr>
      <t>(added</t>
    </r>
  </si>
  <si>
    <t>Factor Score)</t>
  </si>
  <si>
    <t>Stock Status</t>
  </si>
  <si>
    <t>Percent  attained</t>
  </si>
  <si>
    <t>Minus Fishing mortality (mt)</t>
  </si>
  <si>
    <r>
      <rPr>
        <b/>
        <sz val="14"/>
        <rFont val="Calibri"/>
        <family val="2"/>
        <scheme val="minor"/>
      </rPr>
      <t>OFL</t>
    </r>
    <r>
      <rPr>
        <sz val="14"/>
        <rFont val="Calibri"/>
        <family val="2"/>
        <scheme val="minor"/>
      </rPr>
      <t xml:space="preserve"> (or </t>
    </r>
    <r>
      <rPr>
        <i/>
        <sz val="14"/>
        <rFont val="Calibri"/>
        <family val="2"/>
        <scheme val="minor"/>
      </rPr>
      <t>OFL contribution</t>
    </r>
    <r>
      <rPr>
        <sz val="14"/>
        <rFont val="Calibri"/>
        <family val="2"/>
        <scheme val="minor"/>
      </rPr>
      <t xml:space="preserve">) </t>
    </r>
  </si>
  <si>
    <r>
      <rPr>
        <b/>
        <sz val="14"/>
        <rFont val="Calibri"/>
        <family val="2"/>
        <scheme val="minor"/>
      </rPr>
      <t>ABC</t>
    </r>
    <r>
      <rPr>
        <sz val="14"/>
        <rFont val="Calibri"/>
        <family val="2"/>
        <scheme val="minor"/>
      </rPr>
      <t xml:space="preserve"> (or </t>
    </r>
    <r>
      <rPr>
        <i/>
        <sz val="14"/>
        <rFont val="Calibri"/>
        <family val="2"/>
        <scheme val="minor"/>
      </rPr>
      <t>ABC contribution</t>
    </r>
    <r>
      <rPr>
        <sz val="14"/>
        <rFont val="Calibri"/>
        <family val="2"/>
        <scheme val="minor"/>
      </rPr>
      <t>)</t>
    </r>
  </si>
  <si>
    <t>Mortality Factor</t>
  </si>
  <si>
    <t>Percent attained</t>
  </si>
  <si>
    <t>Amount (mt)</t>
  </si>
  <si>
    <r>
      <t>Recruit Var. (</t>
    </r>
    <r>
      <rPr>
        <sz val="16"/>
        <color theme="1"/>
        <rFont val="Calibri"/>
        <family val="2"/>
      </rPr>
      <t>σ</t>
    </r>
    <r>
      <rPr>
        <vertAlign val="subscript"/>
        <sz val="8"/>
        <color theme="1"/>
        <rFont val="Calibri"/>
        <family val="2"/>
        <scheme val="minor"/>
      </rPr>
      <t xml:space="preserve"> </t>
    </r>
    <r>
      <rPr>
        <vertAlign val="subscript"/>
        <sz val="16"/>
        <color theme="1"/>
        <rFont val="Calibri"/>
        <family val="2"/>
        <scheme val="minor"/>
      </rPr>
      <t>R</t>
    </r>
    <r>
      <rPr>
        <sz val="14"/>
        <color theme="1"/>
        <rFont val="Calibri"/>
        <family val="2"/>
        <scheme val="minor"/>
      </rPr>
      <t>)</t>
    </r>
  </si>
  <si>
    <t>Other Factor Ranks</t>
  </si>
  <si>
    <t>Overall Fishery Import.</t>
  </si>
  <si>
    <r>
      <t>Recruit Var. 
(</t>
    </r>
    <r>
      <rPr>
        <sz val="16"/>
        <color theme="1"/>
        <rFont val="Calibri"/>
        <family val="2"/>
      </rPr>
      <t>σ</t>
    </r>
    <r>
      <rPr>
        <vertAlign val="subscript"/>
        <sz val="8"/>
        <color theme="1"/>
        <rFont val="Calibri"/>
        <family val="2"/>
        <scheme val="minor"/>
      </rPr>
      <t xml:space="preserve"> </t>
    </r>
    <r>
      <rPr>
        <vertAlign val="subscript"/>
        <sz val="16"/>
        <color theme="1"/>
        <rFont val="Calibri"/>
        <family val="2"/>
        <scheme val="minor"/>
      </rPr>
      <t>R</t>
    </r>
    <r>
      <rPr>
        <sz val="14"/>
        <color theme="1"/>
        <rFont val="Calibri"/>
        <family val="2"/>
        <scheme val="minor"/>
      </rPr>
      <t>)</t>
    </r>
  </si>
  <si>
    <t>Factor Rank</t>
  </si>
  <si>
    <t>for ecosys/</t>
  </si>
  <si>
    <t xml:space="preserve">fishery </t>
  </si>
  <si>
    <r>
      <t xml:space="preserve">importance 
</t>
    </r>
    <r>
      <rPr>
        <sz val="13"/>
        <color theme="1"/>
        <rFont val="Calibri"/>
        <family val="2"/>
        <scheme val="minor"/>
      </rPr>
      <t>(-</t>
    </r>
    <r>
      <rPr>
        <b/>
        <sz val="13"/>
        <color theme="1"/>
        <rFont val="Calibri"/>
        <family val="2"/>
        <scheme val="minor"/>
      </rPr>
      <t>J</t>
    </r>
    <r>
      <rPr>
        <sz val="13"/>
        <color theme="1"/>
        <rFont val="Calibri"/>
        <family val="2"/>
        <scheme val="minor"/>
      </rPr>
      <t xml:space="preserve"> value), if no mean catch age</t>
    </r>
  </si>
  <si>
    <t>Is sp. past target freq? 
(if Y, # yrs)</t>
  </si>
  <si>
    <t>Total (Max-10)</t>
  </si>
  <si>
    <t>"Commercial Importance" Modifier</t>
  </si>
  <si>
    <t>"Rec. Importance" Modifier</t>
  </si>
  <si>
    <t>"Landings Reduced by Rebuilding" Modifier</t>
  </si>
  <si>
    <t>Assessment Info.</t>
  </si>
  <si>
    <t>~184K lengths and ~29K otoliths available (none used in 2013 D-M assessment)</t>
  </si>
  <si>
    <t>Unread Otoliths</t>
  </si>
  <si>
    <t>abundance</t>
  </si>
  <si>
    <t>Data adequacy to support a</t>
  </si>
  <si>
    <r>
      <t>Pos. Sites</t>
    </r>
    <r>
      <rPr>
        <b/>
        <sz val="11"/>
        <color rgb="FFFF0000"/>
        <rFont val="Calibri"/>
        <family val="2"/>
        <scheme val="minor"/>
      </rPr>
      <t>*</t>
    </r>
  </si>
  <si>
    <r>
      <t>Pos. Tows</t>
    </r>
    <r>
      <rPr>
        <b/>
        <sz val="11"/>
        <color rgb="FFFF0000"/>
        <rFont val="Calibri"/>
        <family val="2"/>
        <scheme val="minor"/>
      </rPr>
      <t>*</t>
    </r>
  </si>
  <si>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Generally, higher numbers of postivie survey tows (or sites for H&amp;L) convey better chances for creating an informative trend index, subject to a species' distribution throughout the entire surveyed area.</t>
    </r>
  </si>
  <si>
    <t>Early Comm.</t>
  </si>
  <si>
    <t>1980-2000 Avg</t>
  </si>
  <si>
    <t>Pink cells denote species w/o prior benchmark or data-moderate assessments</t>
  </si>
  <si>
    <t>LB-DM</t>
  </si>
  <si>
    <t>= Full assessment</t>
  </si>
  <si>
    <r>
      <t xml:space="preserve">= </t>
    </r>
    <r>
      <rPr>
        <b/>
        <sz val="11"/>
        <color rgb="FF00A84C"/>
        <rFont val="Calibri"/>
        <family val="2"/>
        <scheme val="minor"/>
      </rPr>
      <t>Length-based Data-moderate assessment</t>
    </r>
  </si>
  <si>
    <r>
      <t>=</t>
    </r>
    <r>
      <rPr>
        <b/>
        <sz val="11"/>
        <color rgb="FF008200"/>
        <rFont val="Calibri"/>
        <family val="2"/>
        <scheme val="minor"/>
      </rPr>
      <t xml:space="preserve"> Original Data-moderate assessment</t>
    </r>
  </si>
  <si>
    <r>
      <t xml:space="preserve">= </t>
    </r>
    <r>
      <rPr>
        <b/>
        <sz val="11"/>
        <color rgb="FF0000FF"/>
        <rFont val="Calibri"/>
        <family val="2"/>
        <scheme val="minor"/>
      </rPr>
      <t>Update of prior full assessment</t>
    </r>
  </si>
  <si>
    <t>↓</t>
  </si>
  <si>
    <r>
      <t xml:space="preserve">= </t>
    </r>
    <r>
      <rPr>
        <b/>
        <sz val="11"/>
        <color rgb="FF8A085C"/>
        <rFont val="Calibri"/>
        <family val="2"/>
        <scheme val="minor"/>
      </rPr>
      <t>Data-poor assessment, to inform catch cap</t>
    </r>
  </si>
  <si>
    <t>Over- all</t>
  </si>
  <si>
    <t>Scaled Score</t>
  </si>
  <si>
    <t>Based on consumption of WC managed or protected species</t>
  </si>
  <si>
    <t>Based on availability as food for WC managed or protected species</t>
  </si>
  <si>
    <t xml:space="preserve">Year of Last </t>
  </si>
  <si>
    <t>Assess- ment</t>
  </si>
  <si>
    <t>if removals remain well below the OFL</t>
  </si>
  <si>
    <t>unless there is substantial new information</t>
  </si>
  <si>
    <t>unless new data sources are available</t>
  </si>
  <si>
    <t>unless catches continue to increase substantially, then a full</t>
  </si>
  <si>
    <t>Annual average, 2004-2019</t>
  </si>
  <si>
    <t>Tot. Ann. Lengths</t>
  </si>
  <si>
    <t>Tot. Ann. Ages</t>
  </si>
  <si>
    <t xml:space="preserve">/ ABC (2024) </t>
  </si>
  <si>
    <t>Indicator X for 'stock selected for 2023'</t>
  </si>
  <si>
    <t>X</t>
  </si>
  <si>
    <t>list for</t>
  </si>
  <si>
    <t>candi-</t>
  </si>
  <si>
    <t>date</t>
  </si>
  <si>
    <t>On 2020</t>
  </si>
  <si>
    <t xml:space="preserve">  2023</t>
  </si>
  <si>
    <t>→</t>
  </si>
  <si>
    <t>Weights</t>
  </si>
  <si>
    <t>F/U</t>
  </si>
  <si>
    <t>F/LBDM</t>
  </si>
  <si>
    <t>F/U/DM</t>
  </si>
  <si>
    <t>Selected for 2023 (col. G)</t>
  </si>
  <si>
    <t>New 2025 Base Score</t>
  </si>
  <si>
    <t>New 2025 Base Rank</t>
  </si>
  <si>
    <t>Update*</t>
  </si>
  <si>
    <t>"Industry / Mgmt. Concern" Modifier</t>
  </si>
  <si>
    <t>Preliminary planning calendar for the 2023 Groundfish assessment review process.</t>
  </si>
  <si>
    <t>January</t>
  </si>
  <si>
    <t>February</t>
  </si>
  <si>
    <t>March</t>
  </si>
  <si>
    <t>April</t>
  </si>
  <si>
    <t>Su</t>
  </si>
  <si>
    <t>Mo</t>
  </si>
  <si>
    <t>Tu</t>
  </si>
  <si>
    <t>We</t>
  </si>
  <si>
    <t>Th</t>
  </si>
  <si>
    <t>Fr</t>
  </si>
  <si>
    <t>Sa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</si>
  <si>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</si>
  <si>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</si>
  <si>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</si>
  <si>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</si>
  <si>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</si>
  <si>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</si>
  <si>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</si>
  <si>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</si>
  <si>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 Council Meetings</t>
  </si>
  <si>
    <r>
      <t xml:space="preserve">Most likely </t>
    </r>
    <r>
      <rPr>
        <b/>
        <sz val="13"/>
        <color theme="0"/>
        <rFont val="Arial"/>
        <family val="2"/>
      </rPr>
      <t>June</t>
    </r>
    <r>
      <rPr>
        <sz val="13"/>
        <color theme="0"/>
        <rFont val="Arial"/>
        <family val="2"/>
      </rPr>
      <t xml:space="preserve"> main weeks, with meeting starting late the previous week</t>
    </r>
  </si>
  <si>
    <t xml:space="preserve">  Prospective Briefing Book Deadlines</t>
  </si>
  <si>
    <t xml:space="preserve">  Possible STAR Panel weeks, for review in June</t>
  </si>
  <si>
    <t>Recommended</t>
  </si>
  <si>
    <t>Possible, pending June C dates</t>
  </si>
  <si>
    <t>Possible SSC-GSC Pre-Sept. Assessment Review</t>
  </si>
  <si>
    <t xml:space="preserve">  Possible STAR Panel weeks, for review in Sept.</t>
  </si>
  <si>
    <t xml:space="preserve">  Holidays</t>
  </si>
  <si>
    <t>Week for additional review, if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</si>
</sst>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(* #,##0_);_(* \(#,##0\);_(* &quot;-&quot;_);_(@_)"/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_);_(* \(#,##0.0\);_(* &quot;-&quot;??_);_(@_)"/>
    <numFmt numFmtId="167" formatCode="#,##0.0"/>
    <numFmt numFmtId="168" formatCode="_(* #,##0.000_);_(* \(#,##0.000\);_(* &quot;-&quot;??_);_(@_)"/>
    <numFmt numFmtId="169" formatCode="#,##0.000"/>
    <numFmt numFmtId="170" formatCode="\+0"/>
    <numFmt numFmtId="171" formatCode="#,##0\ "/>
    <numFmt numFmtId="172" formatCode="\+\ 0;\-\ 0"/>
    <numFmt numFmtId="173" formatCode="0.0%"/>
    <numFmt numFmtId="174" formatCode="#,##0.0\ "/>
    <numFmt numFmtId="180" formatCode="d"/>
  </numFmts>
  <fonts count="1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MS Sans Serif"/>
      <family val="2"/>
    </font>
    <font>
      <sz val="10"/>
      <color indexed="8"/>
      <name val="Arial"/>
      <family val="2"/>
    </font>
    <font>
      <b/>
      <sz val="16"/>
      <color theme="1"/>
      <name val="Calibri"/>
      <family val="2"/>
      <scheme val="minor"/>
    </font>
    <font>
      <sz val="14"/>
      <color theme="8" tint="-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0033CC"/>
      <name val="Calibri"/>
      <family val="2"/>
      <scheme val="minor"/>
    </font>
    <font>
      <b/>
      <sz val="16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11"/>
      <color rgb="FF0000CC"/>
      <name val="Calibri"/>
      <family val="2"/>
      <scheme val="minor"/>
    </font>
    <font>
      <i/>
      <sz val="14"/>
      <name val="Times New Roman"/>
      <family val="1"/>
    </font>
    <font>
      <i/>
      <sz val="14"/>
      <color theme="1"/>
      <name val="Times New Roman"/>
      <family val="1"/>
    </font>
    <font>
      <b/>
      <i/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vertAlign val="superscript"/>
      <sz val="13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0000CC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005800"/>
      <name val="Calibri"/>
      <family val="2"/>
      <scheme val="minor"/>
    </font>
    <font>
      <sz val="11"/>
      <color rgb="FF6C1608"/>
      <name val="Calibri"/>
      <family val="2"/>
      <scheme val="minor"/>
    </font>
    <font>
      <strike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"/>
      <name val="Arial Narrow"/>
      <family val="2"/>
    </font>
    <font>
      <b/>
      <sz val="15"/>
      <color rgb="FFC00000"/>
      <name val="Calibri"/>
      <family val="2"/>
      <scheme val="minor"/>
    </font>
    <font>
      <sz val="14"/>
      <name val="Times New Roman"/>
      <family val="1"/>
    </font>
    <font>
      <b/>
      <sz val="14"/>
      <color rgb="FFC00000"/>
      <name val="Times New Roman"/>
      <family val="1"/>
    </font>
    <font>
      <b/>
      <sz val="13"/>
      <name val="Calibri"/>
      <family val="2"/>
      <scheme val="minor"/>
    </font>
    <font>
      <i/>
      <sz val="14"/>
      <color rgb="FFCC0000"/>
      <name val="Times New Roman"/>
      <family val="1"/>
    </font>
    <font>
      <i/>
      <sz val="14"/>
      <color theme="1"/>
      <name val="Cambria"/>
      <family val="1"/>
      <scheme val="major"/>
    </font>
    <font>
      <b/>
      <sz val="14"/>
      <color rgb="FFB2292E"/>
      <name val="Times New Roman"/>
      <family val="1"/>
    </font>
    <font>
      <sz val="14"/>
      <color rgb="FF00467F"/>
      <name val="Calibri"/>
      <family val="2"/>
      <scheme val="minor"/>
    </font>
    <font>
      <b/>
      <sz val="14"/>
      <color rgb="FF0055A4"/>
      <name val="Calibri"/>
      <family val="2"/>
      <scheme val="minor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sz val="12"/>
      <color theme="1"/>
      <name val="Calibri"/>
      <family val="2"/>
    </font>
    <font>
      <sz val="14"/>
      <color theme="1"/>
      <name val="Courier New"/>
      <family val="3"/>
    </font>
    <font>
      <b/>
      <sz val="12"/>
      <color theme="1"/>
      <name val="Calibri"/>
      <family val="2"/>
    </font>
    <font>
      <b/>
      <sz val="12"/>
      <color rgb="FF006600"/>
      <name val="Calibri"/>
      <family val="2"/>
      <scheme val="minor"/>
    </font>
    <font>
      <b/>
      <u/>
      <sz val="12"/>
      <color rgb="FFD20000"/>
      <name val="Calibri"/>
      <family val="2"/>
      <scheme val="minor"/>
    </font>
    <font>
      <b/>
      <sz val="12"/>
      <color rgb="FF820000"/>
      <name val="Calibri"/>
      <family val="2"/>
    </font>
    <font>
      <b/>
      <sz val="13"/>
      <color theme="1"/>
      <name val="Calibri"/>
      <family val="2"/>
    </font>
    <font>
      <sz val="12"/>
      <color theme="1" tint="0.34998626667073579"/>
      <name val="Calibri"/>
      <family val="2"/>
    </font>
    <font>
      <b/>
      <sz val="12"/>
      <color theme="0" tint="-0.499984740745262"/>
      <name val="Calibri"/>
      <family val="2"/>
    </font>
    <font>
      <i/>
      <sz val="12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3"/>
      <name val="Calibri"/>
      <family val="2"/>
      <scheme val="minor"/>
    </font>
    <font>
      <b/>
      <i/>
      <sz val="14"/>
      <color rgb="FFB2292E"/>
      <name val="Cambria"/>
      <family val="1"/>
      <scheme val="major"/>
    </font>
    <font>
      <i/>
      <sz val="14"/>
      <name val="Calibri"/>
      <family val="2"/>
      <scheme val="minor"/>
    </font>
    <font>
      <i/>
      <sz val="14"/>
      <color rgb="FFB2292E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9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color theme="1"/>
      <name val="Calibri"/>
      <family val="2"/>
    </font>
    <font>
      <vertAlign val="subscript"/>
      <sz val="16"/>
      <color theme="1"/>
      <name val="Calibri"/>
      <family val="2"/>
      <scheme val="minor"/>
    </font>
    <font>
      <vertAlign val="subscript"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A84C"/>
      <name val="Calibri"/>
      <family val="2"/>
      <scheme val="minor"/>
    </font>
    <font>
      <sz val="11"/>
      <color rgb="FF008200"/>
      <name val="Calibri"/>
      <family val="2"/>
      <scheme val="minor"/>
    </font>
    <font>
      <b/>
      <sz val="11"/>
      <color rgb="FF00A84C"/>
      <name val="Calibri"/>
      <family val="2"/>
      <scheme val="minor"/>
    </font>
    <font>
      <b/>
      <sz val="11"/>
      <color rgb="FF008200"/>
      <name val="Calibri"/>
      <family val="2"/>
      <scheme val="minor"/>
    </font>
    <font>
      <b/>
      <sz val="11"/>
      <color rgb="FF6C1608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8A085C"/>
      <name val="Calibri"/>
      <family val="2"/>
      <scheme val="minor"/>
    </font>
    <font>
      <b/>
      <sz val="11"/>
      <color rgb="FF8A085C"/>
      <name val="Calibri"/>
      <family val="2"/>
      <scheme val="minor"/>
    </font>
    <font>
      <b/>
      <sz val="14"/>
      <color rgb="FFE60000"/>
      <name val="Calibri"/>
      <family val="2"/>
      <scheme val="minor"/>
    </font>
    <font>
      <b/>
      <sz val="14"/>
      <color rgb="FF0000CC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sz val="16"/>
      <color rgb="FF263E74"/>
      <name val="Arial"/>
      <family val="2"/>
    </font>
    <font>
      <sz val="16"/>
      <color rgb="FFCC0000"/>
      <name val="Arial"/>
      <family val="2"/>
    </font>
    <font>
      <sz val="12"/>
      <name val="Arial"/>
      <family val="2"/>
    </font>
    <font>
      <sz val="16"/>
      <color rgb="FF641A1A"/>
      <name val="Arial"/>
      <family val="2"/>
    </font>
    <font>
      <sz val="16"/>
      <color theme="0"/>
      <name val="Arial"/>
      <family val="2"/>
    </font>
    <font>
      <sz val="14"/>
      <color theme="1"/>
      <name val="Arial"/>
      <family val="2"/>
    </font>
    <font>
      <sz val="14"/>
      <color rgb="FF263E74"/>
      <name val="Arial"/>
      <family val="2"/>
    </font>
    <font>
      <b/>
      <sz val="13"/>
      <name val="Arial"/>
      <family val="2"/>
    </font>
    <font>
      <sz val="13"/>
      <color theme="1"/>
      <name val="Arial"/>
      <family val="2"/>
    </font>
    <font>
      <sz val="13"/>
      <color theme="0"/>
      <name val="Arial"/>
      <family val="2"/>
    </font>
    <font>
      <b/>
      <sz val="13"/>
      <color theme="0"/>
      <name val="Arial"/>
      <family val="2"/>
    </font>
    <font>
      <sz val="13"/>
      <name val="Arial"/>
      <family val="2"/>
    </font>
    <font>
      <b/>
      <sz val="13"/>
      <color theme="1"/>
      <name val="Arial"/>
      <family val="2"/>
    </font>
    <font>
      <b/>
      <sz val="13"/>
      <color rgb="FF263E74"/>
      <name val="Arial"/>
      <family val="2"/>
    </font>
    <font>
      <sz val="13"/>
      <color rgb="FF263E74"/>
      <name val="Arial"/>
      <family val="2"/>
    </font>
    <font>
      <b/>
      <sz val="13"/>
      <color rgb="FFCC0000"/>
      <name val="Arial"/>
      <family val="2"/>
    </font>
  </fonts>
  <fills count="9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1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99E7F6"/>
        <bgColor indexed="64"/>
      </patternFill>
    </fill>
    <fill>
      <patternFill patternType="solid">
        <fgColor rgb="FFA5D4E5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47FFC2"/>
        <bgColor indexed="64"/>
      </patternFill>
    </fill>
    <fill>
      <patternFill patternType="solid">
        <fgColor rgb="FFFFFFC9"/>
        <bgColor indexed="64"/>
      </patternFill>
    </fill>
    <fill>
      <patternFill patternType="solid">
        <fgColor rgb="FFFFFF8F"/>
        <bgColor indexed="64"/>
      </patternFill>
    </fill>
    <fill>
      <patternFill patternType="solid">
        <fgColor rgb="FFA6BFDE"/>
        <bgColor indexed="64"/>
      </patternFill>
    </fill>
    <fill>
      <patternFill patternType="solid">
        <fgColor rgb="FFCCDAEC"/>
        <bgColor indexed="64"/>
      </patternFill>
    </fill>
    <fill>
      <patternFill patternType="solid">
        <fgColor rgb="FFB8EEE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3D69A"/>
        <bgColor indexed="64"/>
      </patternFill>
    </fill>
    <fill>
      <patternFill patternType="solid">
        <fgColor rgb="FFD5E3B7"/>
        <bgColor indexed="64"/>
      </patternFill>
    </fill>
    <fill>
      <patternFill patternType="solid">
        <fgColor rgb="FFEAC38A"/>
        <bgColor indexed="64"/>
      </patternFill>
    </fill>
    <fill>
      <patternFill patternType="solid">
        <fgColor rgb="FFFADB8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E2FDBF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CBD9EB"/>
        <bgColor indexed="64"/>
      </patternFill>
    </fill>
    <fill>
      <patternFill patternType="solid">
        <fgColor rgb="FFF0D5AE"/>
        <bgColor indexed="64"/>
      </patternFill>
    </fill>
    <fill>
      <patternFill patternType="solid">
        <fgColor rgb="FFE9F0D8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rgb="FFFFFFA7"/>
        <bgColor indexed="64"/>
      </patternFill>
    </fill>
    <fill>
      <patternFill patternType="solid">
        <fgColor rgb="FFD8CFE3"/>
        <bgColor indexed="64"/>
      </patternFill>
    </fill>
    <fill>
      <patternFill patternType="solid">
        <fgColor rgb="FFD6FFC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A3"/>
        <bgColor indexed="64"/>
      </patternFill>
    </fill>
    <fill>
      <patternFill patternType="solid">
        <fgColor rgb="FFC9FFFF"/>
        <bgColor indexed="64"/>
      </patternFill>
    </fill>
    <fill>
      <patternFill patternType="solid">
        <fgColor rgb="FFFFFFC5"/>
        <bgColor indexed="64"/>
      </patternFill>
    </fill>
    <fill>
      <patternFill patternType="solid">
        <fgColor rgb="FFE1FFFF"/>
        <bgColor indexed="64"/>
      </patternFill>
    </fill>
    <fill>
      <patternFill patternType="solid">
        <fgColor rgb="FFFFC5E2"/>
        <bgColor indexed="64"/>
      </patternFill>
    </fill>
    <fill>
      <patternFill patternType="solid">
        <fgColor rgb="FFDDF4FF"/>
        <bgColor indexed="64"/>
      </patternFill>
    </fill>
    <fill>
      <patternFill patternType="solid">
        <fgColor rgb="FFB9E8FF"/>
        <bgColor indexed="64"/>
      </patternFill>
    </fill>
    <fill>
      <patternFill patternType="solid">
        <fgColor rgb="FFFFFFD1"/>
        <bgColor indexed="64"/>
      </patternFill>
    </fill>
    <fill>
      <patternFill patternType="solid">
        <fgColor rgb="FFFFDCB9"/>
        <bgColor indexed="64"/>
      </patternFill>
    </fill>
    <fill>
      <patternFill patternType="solid">
        <fgColor rgb="FFE2DCE8"/>
        <bgColor indexed="64"/>
      </patternFill>
    </fill>
    <fill>
      <patternFill patternType="solid">
        <fgColor rgb="FF8A085C"/>
        <bgColor indexed="64"/>
      </patternFill>
    </fill>
    <fill>
      <patternFill patternType="solid">
        <fgColor rgb="FFFCCEC8"/>
        <bgColor indexed="64"/>
      </patternFill>
    </fill>
    <fill>
      <patternFill patternType="solid">
        <fgColor rgb="FFCDF4F8"/>
        <bgColor indexed="64"/>
      </patternFill>
    </fill>
    <fill>
      <patternFill patternType="solid">
        <fgColor rgb="FFABE488"/>
        <bgColor indexed="64"/>
      </patternFill>
    </fill>
    <fill>
      <patternFill patternType="solid">
        <fgColor rgb="FFEB6BB4"/>
        <bgColor indexed="64"/>
      </patternFill>
    </fill>
    <fill>
      <patternFill patternType="solid">
        <fgColor rgb="FFF8C8E3"/>
        <bgColor indexed="64"/>
      </patternFill>
    </fill>
    <fill>
      <patternFill patternType="solid">
        <fgColor rgb="FF5CB327"/>
        <bgColor indexed="64"/>
      </patternFill>
    </fill>
    <fill>
      <patternFill patternType="solid">
        <fgColor rgb="FF9EE175"/>
        <bgColor indexed="64"/>
      </patternFill>
    </fill>
    <fill>
      <patternFill patternType="solid">
        <fgColor rgb="FFC7ABFF"/>
        <bgColor indexed="64"/>
      </patternFill>
    </fill>
    <fill>
      <patternFill patternType="solid">
        <fgColor rgb="FFE6D9FF"/>
        <bgColor indexed="64"/>
      </patternFill>
    </fill>
    <fill>
      <patternFill patternType="solid">
        <fgColor rgb="FFF7CD89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B4B4B4"/>
        <bgColor indexed="64"/>
      </patternFill>
    </fill>
    <fill>
      <patternFill patternType="solid">
        <fgColor rgb="FFD5ABFF"/>
        <bgColor indexed="64"/>
      </patternFill>
    </fill>
    <fill>
      <patternFill patternType="solid">
        <fgColor rgb="FFF0E1FF"/>
        <bgColor indexed="64"/>
      </patternFill>
    </fill>
    <fill>
      <patternFill patternType="solid">
        <fgColor rgb="FFE0EAC8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0D494"/>
        <bgColor indexed="64"/>
      </patternFill>
    </fill>
    <fill>
      <patternFill patternType="solid">
        <fgColor rgb="FF27697B"/>
        <bgColor indexed="64"/>
      </patternFill>
    </fill>
    <fill>
      <patternFill patternType="lightHorizontal">
        <fgColor rgb="FFFFFFCC"/>
        <bgColor theme="0"/>
      </patternFill>
    </fill>
    <fill>
      <patternFill patternType="lightUp">
        <fgColor rgb="FFDE6F00"/>
        <bgColor rgb="FFFECED3"/>
      </patternFill>
    </fill>
    <fill>
      <patternFill patternType="solid">
        <fgColor rgb="FF8DCADB"/>
        <bgColor indexed="64"/>
      </patternFill>
    </fill>
    <fill>
      <patternFill patternType="lightVertical">
        <fgColor theme="6"/>
        <bgColor theme="0"/>
      </patternFill>
    </fill>
    <fill>
      <patternFill patternType="solid">
        <fgColor rgb="FF71FFFF"/>
        <bgColor indexed="64"/>
      </patternFill>
    </fill>
    <fill>
      <patternFill patternType="solid">
        <fgColor rgb="FFE76DFF"/>
        <bgColor indexed="64"/>
      </patternFill>
    </fill>
    <fill>
      <patternFill patternType="solid">
        <fgColor rgb="FFAAE600"/>
        <bgColor indexed="64"/>
      </patternFill>
    </fill>
    <fill>
      <patternFill patternType="solid">
        <fgColor rgb="FFFFD1E8"/>
        <bgColor indexed="64"/>
      </patternFill>
    </fill>
  </fills>
  <borders count="20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auto="1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auto="1"/>
      </right>
      <top/>
      <bottom style="medium">
        <color indexed="64"/>
      </bottom>
      <diagonal/>
    </border>
    <border>
      <left/>
      <right style="thick">
        <color auto="1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ck">
        <color auto="1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ck">
        <color auto="1"/>
      </right>
      <top style="thin">
        <color indexed="64"/>
      </top>
      <bottom/>
      <diagonal/>
    </border>
    <border>
      <left style="thick">
        <color auto="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auto="1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ck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 diagonalDown="1">
      <left style="medium">
        <color auto="1"/>
      </left>
      <right/>
      <top/>
      <bottom/>
      <diagonal style="thin">
        <color auto="1"/>
      </diagonal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indexed="64"/>
      </left>
      <right style="thick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rgb="FF000000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auto="1"/>
      </left>
      <right style="medium">
        <color auto="1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rgb="FF000000"/>
      </bottom>
      <diagonal/>
    </border>
    <border>
      <left/>
      <right style="thick">
        <color indexed="64"/>
      </right>
      <top style="thick">
        <color indexed="64"/>
      </top>
      <bottom style="thin">
        <color rgb="FF000000"/>
      </bottom>
      <diagonal/>
    </border>
    <border>
      <left style="thick">
        <color indexed="64"/>
      </left>
      <right/>
      <top style="thick">
        <color indexed="64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499984740745262"/>
      </bottom>
      <diagonal/>
    </border>
    <border>
      <left/>
      <right style="medium">
        <color auto="1"/>
      </right>
      <top/>
      <bottom style="thin">
        <color theme="0" tint="-0.499984740745262"/>
      </bottom>
      <diagonal/>
    </border>
    <border>
      <left style="medium">
        <color auto="1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ck">
        <color auto="1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 style="thick">
        <color indexed="64"/>
      </top>
      <bottom/>
      <diagonal/>
    </border>
    <border>
      <left style="medium">
        <color auto="1"/>
      </left>
      <right style="thick">
        <color auto="1"/>
      </right>
      <top/>
      <bottom style="thick">
        <color indexed="64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 style="thick">
        <color auto="1"/>
      </bottom>
      <diagonal/>
    </border>
    <border>
      <left/>
      <right style="thin">
        <color indexed="64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auto="1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auto="1"/>
      </bottom>
      <diagonal/>
    </border>
    <border>
      <left style="thin">
        <color indexed="64"/>
      </left>
      <right style="thick">
        <color indexed="64"/>
      </right>
      <top/>
      <bottom style="thick">
        <color auto="1"/>
      </bottom>
      <diagonal/>
    </border>
    <border>
      <left/>
      <right style="thin">
        <color indexed="64"/>
      </right>
      <top style="thin">
        <color rgb="FF000000"/>
      </top>
      <bottom style="thick">
        <color auto="1"/>
      </bottom>
      <diagonal/>
    </border>
    <border>
      <left style="medium">
        <color auto="1"/>
      </left>
      <right style="thin">
        <color indexed="64"/>
      </right>
      <top style="thin">
        <color rgb="FF000000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ck">
        <color auto="1"/>
      </bottom>
      <diagonal/>
    </border>
    <border>
      <left style="thin">
        <color indexed="64"/>
      </left>
      <right/>
      <top style="thin">
        <color rgb="FF000000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rgb="FF000000"/>
      </top>
      <bottom style="thick">
        <color auto="1"/>
      </bottom>
      <diagonal/>
    </border>
    <border>
      <left style="thin">
        <color indexed="64"/>
      </left>
      <right style="double">
        <color indexed="64"/>
      </right>
      <top style="thin">
        <color rgb="FF000000"/>
      </top>
      <bottom style="thick">
        <color auto="1"/>
      </bottom>
      <diagonal/>
    </border>
    <border>
      <left/>
      <right style="medium">
        <color auto="1"/>
      </right>
      <top style="thin">
        <color indexed="64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ck">
        <color indexed="64"/>
      </bottom>
      <diagonal/>
    </border>
    <border>
      <left style="medium">
        <color auto="1"/>
      </left>
      <right style="thin">
        <color auto="1"/>
      </right>
      <top/>
      <bottom style="thick">
        <color indexed="64"/>
      </bottom>
      <diagonal/>
    </border>
    <border>
      <left style="thin">
        <color auto="1"/>
      </left>
      <right style="thin">
        <color indexed="64"/>
      </right>
      <top/>
      <bottom style="thick">
        <color indexed="64"/>
      </bottom>
      <diagonal/>
    </border>
    <border>
      <left style="thin">
        <color auto="1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thick">
        <color auto="1"/>
      </left>
      <right style="thin">
        <color indexed="64"/>
      </right>
      <top/>
      <bottom style="thick">
        <color indexed="64"/>
      </bottom>
      <diagonal/>
    </border>
    <border>
      <left style="medium">
        <color auto="1"/>
      </left>
      <right/>
      <top/>
      <bottom style="thick">
        <color indexed="64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thick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auto="1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auto="1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18DB7"/>
      </left>
      <right style="thin">
        <color rgb="FFD6DDEE"/>
      </right>
      <top/>
      <bottom style="thin">
        <color rgb="FFD6DDEE"/>
      </bottom>
      <diagonal/>
    </border>
    <border>
      <left style="thin">
        <color rgb="FFD6DDEE"/>
      </left>
      <right style="thin">
        <color rgb="FFD6DDEE"/>
      </right>
      <top style="thin">
        <color rgb="FFD6DDEE"/>
      </top>
      <bottom style="thin">
        <color rgb="FFD6DDEE"/>
      </bottom>
      <diagonal/>
    </border>
    <border>
      <left style="thin">
        <color rgb="FFD6DDEE"/>
      </left>
      <right style="thin">
        <color rgb="FFD6DDEE"/>
      </right>
      <top/>
      <bottom style="thin">
        <color rgb="FFD6DDEE"/>
      </bottom>
      <diagonal/>
    </border>
    <border>
      <left style="thin">
        <color rgb="FFD6DDEE"/>
      </left>
      <right style="thin">
        <color rgb="FF718DB7"/>
      </right>
      <top/>
      <bottom style="thin">
        <color rgb="FFD6DDEE"/>
      </bottom>
      <diagonal/>
    </border>
    <border>
      <left style="thin">
        <color rgb="FF718DB7"/>
      </left>
      <right style="thin">
        <color rgb="FFC9C9C9"/>
      </right>
      <top style="thin">
        <color rgb="FF7C808A"/>
      </top>
      <bottom style="thin">
        <color rgb="FFC9C9C9"/>
      </bottom>
      <diagonal/>
    </border>
    <border>
      <left style="thin">
        <color rgb="FFABBCD5"/>
      </left>
      <right style="thin">
        <color rgb="FFABBCD5"/>
      </right>
      <top style="thin">
        <color rgb="FF7C808A"/>
      </top>
      <bottom style="thin">
        <color rgb="FFC9C9C9"/>
      </bottom>
      <diagonal/>
    </border>
    <border>
      <left style="thin">
        <color rgb="FFD6DDEE"/>
      </left>
      <right style="thin">
        <color rgb="FFD6DDEE"/>
      </right>
      <top style="thin">
        <color rgb="FF7C808A"/>
      </top>
      <bottom style="thin">
        <color rgb="FFD6DDEE"/>
      </bottom>
      <diagonal/>
    </border>
    <border>
      <left style="thin">
        <color rgb="FFD6DDEE"/>
      </left>
      <right style="thin">
        <color rgb="FF718DB7"/>
      </right>
      <top style="thin">
        <color rgb="FF7C808A"/>
      </top>
      <bottom style="thin">
        <color rgb="FFD6DDEE"/>
      </bottom>
      <diagonal/>
    </border>
    <border>
      <left style="thin">
        <color rgb="FFABBCD5"/>
      </left>
      <right style="thin">
        <color rgb="FFC9C9C9"/>
      </right>
      <top style="thin">
        <color rgb="FF7C808A"/>
      </top>
      <bottom style="thin">
        <color rgb="FFC9C9C9"/>
      </bottom>
      <diagonal/>
    </border>
    <border>
      <left style="thin">
        <color rgb="FF718DB7"/>
      </left>
      <right style="thin">
        <color rgb="FFABBCD5"/>
      </right>
      <top style="thin">
        <color rgb="FF7C808A"/>
      </top>
      <bottom style="thin">
        <color rgb="FFC9C9C9"/>
      </bottom>
      <diagonal/>
    </border>
    <border>
      <left style="thin">
        <color rgb="FF718DB7"/>
      </left>
      <right style="thin">
        <color rgb="FFD6DDEE"/>
      </right>
      <top style="thin">
        <color rgb="FFD6DDEE"/>
      </top>
      <bottom style="thin">
        <color rgb="FFD6DDEE"/>
      </bottom>
      <diagonal/>
    </border>
    <border>
      <left style="thin">
        <color rgb="FFD6DDEE"/>
      </left>
      <right style="thin">
        <color rgb="FF718DB7"/>
      </right>
      <top style="thin">
        <color rgb="FFD6DDEE"/>
      </top>
      <bottom style="thin">
        <color rgb="FFD6DDEE"/>
      </bottom>
      <diagonal/>
    </border>
    <border>
      <left style="thin">
        <color rgb="FF718DB7"/>
      </left>
      <right style="thin">
        <color rgb="FFD6DDEE"/>
      </right>
      <top style="thin">
        <color rgb="FFD6DDEE"/>
      </top>
      <bottom/>
      <diagonal/>
    </border>
    <border>
      <left style="thin">
        <color rgb="FFD6DDEE"/>
      </left>
      <right style="thin">
        <color rgb="FFD6DDEE"/>
      </right>
      <top style="thin">
        <color rgb="FFD6DDEE"/>
      </top>
      <bottom/>
      <diagonal/>
    </border>
    <border>
      <left style="thin">
        <color rgb="FFD6DDEE"/>
      </left>
      <right style="thin">
        <color rgb="FF718DB7"/>
      </right>
      <top style="thin">
        <color rgb="FFD6DDEE"/>
      </top>
      <bottom/>
      <diagonal/>
    </border>
    <border>
      <left style="thin">
        <color rgb="FF718DB7"/>
      </left>
      <right/>
      <top style="thin">
        <color rgb="FFD6DDEE"/>
      </top>
      <bottom style="thin">
        <color rgb="FF718DB7"/>
      </bottom>
      <diagonal/>
    </border>
    <border>
      <left style="thin">
        <color rgb="FFD6DDEE"/>
      </left>
      <right style="thin">
        <color rgb="FFD6DDEE"/>
      </right>
      <top style="thin">
        <color rgb="FFD6DDEE"/>
      </top>
      <bottom style="thin">
        <color rgb="FF718DB7"/>
      </bottom>
      <diagonal/>
    </border>
    <border>
      <left style="thin">
        <color rgb="FFD6DDEE"/>
      </left>
      <right/>
      <top style="thin">
        <color rgb="FFD6DDEE"/>
      </top>
      <bottom style="thin">
        <color rgb="FF718DB7"/>
      </bottom>
      <diagonal/>
    </border>
    <border>
      <left/>
      <right/>
      <top style="thin">
        <color rgb="FFBFBFBF"/>
      </top>
      <bottom style="thin">
        <color rgb="FF718DB7"/>
      </bottom>
      <diagonal/>
    </border>
    <border>
      <left/>
      <right style="thin">
        <color rgb="FF718DB7"/>
      </right>
      <top style="thin">
        <color rgb="FFBFBFBF"/>
      </top>
      <bottom style="thin">
        <color rgb="FF718DB7"/>
      </bottom>
      <diagonal/>
    </border>
    <border>
      <left style="thin">
        <color rgb="FF718DB7"/>
      </left>
      <right style="thin">
        <color rgb="FFD6DDEE"/>
      </right>
      <top style="thin">
        <color rgb="FFD6DDEE"/>
      </top>
      <bottom style="thin">
        <color rgb="FF718DB7"/>
      </bottom>
      <diagonal/>
    </border>
    <border>
      <left style="thin">
        <color rgb="FF718DB7"/>
      </left>
      <right/>
      <top/>
      <bottom style="thin">
        <color rgb="FF718DB7"/>
      </bottom>
      <diagonal/>
    </border>
    <border>
      <left/>
      <right/>
      <top/>
      <bottom style="thin">
        <color rgb="FF718DB7"/>
      </bottom>
      <diagonal/>
    </border>
    <border>
      <left/>
      <right style="thin">
        <color rgb="FF718DB7"/>
      </right>
      <top/>
      <bottom style="thin">
        <color rgb="FF718DB7"/>
      </bottom>
      <diagonal/>
    </border>
    <border>
      <left/>
      <right style="thin">
        <color rgb="FF718DB7"/>
      </right>
      <top style="thin">
        <color rgb="FF7C808A"/>
      </top>
      <bottom style="thin">
        <color rgb="FFD6DDEE"/>
      </bottom>
      <diagonal/>
    </border>
    <border>
      <left style="thin">
        <color rgb="FF718DB7"/>
      </left>
      <right style="thin">
        <color rgb="FFD6DDEE"/>
      </right>
      <top style="thin">
        <color rgb="FF7C808A"/>
      </top>
      <bottom style="thin">
        <color rgb="FFD6DDEE"/>
      </bottom>
      <diagonal/>
    </border>
    <border>
      <left style="thin">
        <color rgb="FFBFBFBF"/>
      </left>
      <right/>
      <top style="thin">
        <color rgb="FFBFBFBF"/>
      </top>
      <bottom style="thin">
        <color rgb="FF718DB7"/>
      </bottom>
      <diagonal/>
    </border>
    <border>
      <left style="thin">
        <color rgb="FFBFBFBF"/>
      </left>
      <right style="thin">
        <color rgb="FF718DB7"/>
      </right>
      <top style="thin">
        <color rgb="FFBFBFBF"/>
      </top>
      <bottom style="thin">
        <color rgb="FF718DB7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309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23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9" fillId="0" borderId="0"/>
    <xf numFmtId="0" fontId="23" fillId="0" borderId="0"/>
    <xf numFmtId="0" fontId="23" fillId="0" borderId="0"/>
    <xf numFmtId="0" fontId="9" fillId="0" borderId="0"/>
    <xf numFmtId="0" fontId="9" fillId="0" borderId="0"/>
    <xf numFmtId="0" fontId="23" fillId="0" borderId="0"/>
    <xf numFmtId="0" fontId="24" fillId="0" borderId="0"/>
    <xf numFmtId="0" fontId="9" fillId="0" borderId="0"/>
    <xf numFmtId="0" fontId="23" fillId="0" borderId="0"/>
    <xf numFmtId="0" fontId="5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15" fillId="0" borderId="0"/>
    <xf numFmtId="9" fontId="15" fillId="0" borderId="0" applyFont="0" applyFill="0" applyBorder="0" applyAlignment="0" applyProtection="0"/>
    <xf numFmtId="0" fontId="2" fillId="0" borderId="0"/>
    <xf numFmtId="0" fontId="1" fillId="0" borderId="0"/>
    <xf numFmtId="49" fontId="48" fillId="53" borderId="0" applyBorder="0" applyProtection="0">
      <alignment horizontal="left" vertical="top" wrapText="1"/>
    </xf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1624">
    <xf numFmtId="0" fontId="0" fillId="0" borderId="0" xfId="0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8" xfId="0" applyFont="1" applyBorder="1" applyAlignment="1">
      <alignment horizontal="center"/>
    </xf>
    <xf numFmtId="165" fontId="7" fillId="0" borderId="0" xfId="1" applyNumberFormat="1" applyFont="1"/>
    <xf numFmtId="0" fontId="7" fillId="0" borderId="0" xfId="0" applyFont="1" applyBorder="1"/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7" fillId="22" borderId="0" xfId="0" applyFont="1" applyFill="1" applyAlignment="1">
      <alignment vertical="center" wrapText="1"/>
    </xf>
    <xf numFmtId="0" fontId="7" fillId="22" borderId="0" xfId="0" applyFont="1" applyFill="1" applyAlignment="1">
      <alignment horizontal="center" vertical="center"/>
    </xf>
    <xf numFmtId="0" fontId="7" fillId="23" borderId="0" xfId="0" applyFont="1" applyFill="1" applyAlignment="1">
      <alignment horizontal="left" vertical="center"/>
    </xf>
    <xf numFmtId="0" fontId="7" fillId="23" borderId="0" xfId="0" applyFont="1" applyFill="1" applyAlignment="1">
      <alignment vertical="center" wrapText="1"/>
    </xf>
    <xf numFmtId="0" fontId="7" fillId="23" borderId="0" xfId="0" applyFont="1" applyFill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0" quotePrefix="1" applyFont="1"/>
    <xf numFmtId="0" fontId="7" fillId="0" borderId="0" xfId="0" applyFont="1" applyAlignment="1">
      <alignment horizontal="left" vertical="center"/>
    </xf>
    <xf numFmtId="0" fontId="6" fillId="0" borderId="0" xfId="0" applyFont="1"/>
    <xf numFmtId="0" fontId="13" fillId="0" borderId="0" xfId="0" applyFont="1" applyBorder="1" applyAlignment="1">
      <alignment horizontal="center"/>
    </xf>
    <xf numFmtId="3" fontId="14" fillId="0" borderId="0" xfId="0" applyNumberFormat="1" applyFont="1"/>
    <xf numFmtId="3" fontId="6" fillId="0" borderId="0" xfId="0" applyNumberFormat="1" applyFont="1"/>
    <xf numFmtId="4" fontId="6" fillId="0" borderId="0" xfId="0" applyNumberFormat="1" applyFont="1" applyAlignment="1">
      <alignment horizontal="center"/>
    </xf>
    <xf numFmtId="164" fontId="6" fillId="0" borderId="9" xfId="0" applyNumberFormat="1" applyFont="1" applyFill="1" applyBorder="1" applyAlignment="1">
      <alignment horizontal="center"/>
    </xf>
    <xf numFmtId="4" fontId="7" fillId="17" borderId="0" xfId="0" applyNumberFormat="1" applyFont="1" applyFill="1" applyAlignment="1">
      <alignment horizontal="center"/>
    </xf>
    <xf numFmtId="0" fontId="7" fillId="17" borderId="0" xfId="0" applyFont="1" applyFill="1" applyAlignment="1">
      <alignment horizontal="center"/>
    </xf>
    <xf numFmtId="0" fontId="7" fillId="17" borderId="0" xfId="0" applyFont="1" applyFill="1"/>
    <xf numFmtId="0" fontId="8" fillId="17" borderId="30" xfId="0" applyFont="1" applyFill="1" applyBorder="1"/>
    <xf numFmtId="0" fontId="8" fillId="17" borderId="32" xfId="0" applyFont="1" applyFill="1" applyBorder="1" applyAlignment="1">
      <alignment horizontal="center"/>
    </xf>
    <xf numFmtId="0" fontId="8" fillId="17" borderId="0" xfId="0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8" fillId="17" borderId="15" xfId="0" applyFont="1" applyFill="1" applyBorder="1" applyAlignment="1">
      <alignment horizontal="center"/>
    </xf>
    <xf numFmtId="0" fontId="8" fillId="17" borderId="5" xfId="0" applyFont="1" applyFill="1" applyBorder="1" applyAlignment="1">
      <alignment horizontal="center"/>
    </xf>
    <xf numFmtId="3" fontId="8" fillId="0" borderId="20" xfId="0" applyNumberFormat="1" applyFont="1" applyBorder="1" applyAlignment="1">
      <alignment horizontal="center"/>
    </xf>
    <xf numFmtId="3" fontId="7" fillId="0" borderId="20" xfId="0" applyNumberFormat="1" applyFont="1" applyBorder="1" applyAlignment="1">
      <alignment horizontal="center"/>
    </xf>
    <xf numFmtId="4" fontId="7" fillId="0" borderId="40" xfId="0" applyNumberFormat="1" applyFont="1" applyBorder="1" applyAlignment="1">
      <alignment horizontal="center"/>
    </xf>
    <xf numFmtId="0" fontId="7" fillId="27" borderId="8" xfId="0" applyFont="1" applyFill="1" applyBorder="1"/>
    <xf numFmtId="4" fontId="7" fillId="0" borderId="9" xfId="0" applyNumberFormat="1" applyFont="1" applyFill="1" applyBorder="1"/>
    <xf numFmtId="4" fontId="7" fillId="0" borderId="49" xfId="0" applyNumberFormat="1" applyFont="1" applyFill="1" applyBorder="1" applyAlignment="1">
      <alignment horizontal="center"/>
    </xf>
    <xf numFmtId="4" fontId="7" fillId="0" borderId="9" xfId="0" applyNumberFormat="1" applyFont="1" applyBorder="1" applyAlignment="1">
      <alignment horizontal="center"/>
    </xf>
    <xf numFmtId="4" fontId="7" fillId="0" borderId="49" xfId="0" applyNumberFormat="1" applyFont="1" applyBorder="1" applyAlignment="1">
      <alignment horizontal="center"/>
    </xf>
    <xf numFmtId="4" fontId="7" fillId="0" borderId="9" xfId="0" applyNumberFormat="1" applyFont="1" applyFill="1" applyBorder="1" applyAlignment="1">
      <alignment horizont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8" fillId="17" borderId="33" xfId="0" applyFont="1" applyFill="1" applyBorder="1"/>
    <xf numFmtId="2" fontId="7" fillId="0" borderId="14" xfId="0" applyNumberFormat="1" applyFont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167" fontId="7" fillId="0" borderId="0" xfId="0" applyNumberFormat="1" applyFont="1" applyFill="1" applyAlignment="1">
      <alignment horizontal="center"/>
    </xf>
    <xf numFmtId="167" fontId="7" fillId="0" borderId="0" xfId="0" applyNumberFormat="1" applyFont="1" applyAlignment="1">
      <alignment horizontal="center"/>
    </xf>
    <xf numFmtId="0" fontId="7" fillId="17" borderId="0" xfId="0" quotePrefix="1" applyFont="1" applyFill="1" applyBorder="1"/>
    <xf numFmtId="0" fontId="8" fillId="17" borderId="0" xfId="0" quotePrefix="1" applyFont="1" applyFill="1" applyBorder="1" applyAlignment="1">
      <alignment horizontal="center"/>
    </xf>
    <xf numFmtId="0" fontId="8" fillId="17" borderId="0" xfId="0" quotePrefix="1" applyFont="1" applyFill="1" applyAlignment="1">
      <alignment horizontal="center"/>
    </xf>
    <xf numFmtId="0" fontId="7" fillId="17" borderId="0" xfId="0" applyFont="1" applyFill="1" applyBorder="1"/>
    <xf numFmtId="0" fontId="8" fillId="17" borderId="0" xfId="0" applyFont="1" applyFill="1" applyBorder="1" applyAlignment="1">
      <alignment horizontal="center"/>
    </xf>
    <xf numFmtId="0" fontId="8" fillId="17" borderId="47" xfId="0" applyFont="1" applyFill="1" applyBorder="1" applyAlignment="1">
      <alignment horizontal="center"/>
    </xf>
    <xf numFmtId="3" fontId="7" fillId="0" borderId="18" xfId="0" applyNumberFormat="1" applyFont="1" applyBorder="1" applyAlignment="1">
      <alignment horizontal="center"/>
    </xf>
    <xf numFmtId="0" fontId="8" fillId="17" borderId="27" xfId="0" applyFont="1" applyFill="1" applyBorder="1" applyAlignment="1">
      <alignment horizontal="center"/>
    </xf>
    <xf numFmtId="0" fontId="8" fillId="17" borderId="28" xfId="0" applyFont="1" applyFill="1" applyBorder="1" applyAlignment="1">
      <alignment horizontal="center"/>
    </xf>
    <xf numFmtId="0" fontId="10" fillId="0" borderId="0" xfId="3" applyFont="1"/>
    <xf numFmtId="9" fontId="15" fillId="0" borderId="0" xfId="2" applyFont="1" applyAlignment="1">
      <alignment horizontal="center"/>
    </xf>
    <xf numFmtId="0" fontId="15" fillId="0" borderId="0" xfId="0" applyFont="1"/>
    <xf numFmtId="0" fontId="7" fillId="0" borderId="0" xfId="0" applyFont="1" applyAlignment="1">
      <alignment vertical="center"/>
    </xf>
    <xf numFmtId="0" fontId="11" fillId="0" borderId="0" xfId="3" applyFont="1"/>
    <xf numFmtId="9" fontId="7" fillId="0" borderId="19" xfId="2" applyFont="1" applyBorder="1" applyAlignment="1">
      <alignment horizontal="center" vertical="center"/>
    </xf>
    <xf numFmtId="0" fontId="17" fillId="0" borderId="0" xfId="3" applyFont="1"/>
    <xf numFmtId="0" fontId="11" fillId="0" borderId="0" xfId="3" applyFont="1" applyAlignment="1">
      <alignment horizontal="center"/>
    </xf>
    <xf numFmtId="3" fontId="11" fillId="0" borderId="0" xfId="3" applyNumberFormat="1" applyFont="1" applyAlignment="1">
      <alignment horizontal="center"/>
    </xf>
    <xf numFmtId="0" fontId="20" fillId="0" borderId="0" xfId="3" applyFont="1"/>
    <xf numFmtId="167" fontId="7" fillId="0" borderId="0" xfId="0" applyNumberFormat="1" applyFont="1" applyAlignment="1">
      <alignment horizontal="center" vertical="center"/>
    </xf>
    <xf numFmtId="0" fontId="10" fillId="17" borderId="26" xfId="4" applyFont="1" applyFill="1" applyBorder="1"/>
    <xf numFmtId="0" fontId="10" fillId="17" borderId="26" xfId="4" applyFont="1" applyFill="1" applyBorder="1" applyAlignment="1"/>
    <xf numFmtId="0" fontId="8" fillId="17" borderId="0" xfId="0" applyFont="1" applyFill="1" applyBorder="1"/>
    <xf numFmtId="0" fontId="10" fillId="0" borderId="26" xfId="3" applyFont="1" applyBorder="1"/>
    <xf numFmtId="0" fontId="8" fillId="17" borderId="0" xfId="0" applyFont="1" applyFill="1" applyAlignment="1">
      <alignment horizontal="centerContinuous"/>
    </xf>
    <xf numFmtId="0" fontId="8" fillId="17" borderId="30" xfId="0" applyFont="1" applyFill="1" applyBorder="1" applyAlignment="1">
      <alignment horizontal="centerContinuous"/>
    </xf>
    <xf numFmtId="9" fontId="7" fillId="0" borderId="21" xfId="2" applyFont="1" applyBorder="1" applyAlignment="1">
      <alignment horizontal="center" vertical="center"/>
    </xf>
    <xf numFmtId="0" fontId="10" fillId="17" borderId="33" xfId="3" applyFont="1" applyFill="1" applyBorder="1"/>
    <xf numFmtId="0" fontId="7" fillId="17" borderId="0" xfId="0" applyFont="1" applyFill="1" applyAlignment="1">
      <alignment horizontal="left"/>
    </xf>
    <xf numFmtId="0" fontId="7" fillId="0" borderId="0" xfId="0" applyFont="1" applyFill="1" applyBorder="1" applyAlignment="1">
      <alignment vertical="center"/>
    </xf>
    <xf numFmtId="4" fontId="14" fillId="16" borderId="32" xfId="0" applyNumberFormat="1" applyFont="1" applyFill="1" applyBorder="1" applyAlignment="1">
      <alignment horizontal="center"/>
    </xf>
    <xf numFmtId="0" fontId="8" fillId="17" borderId="0" xfId="0" applyFont="1" applyFill="1" applyBorder="1" applyAlignment="1">
      <alignment horizontal="centerContinuous"/>
    </xf>
    <xf numFmtId="0" fontId="25" fillId="17" borderId="0" xfId="0" applyFont="1" applyFill="1" applyAlignment="1">
      <alignment vertical="center"/>
    </xf>
    <xf numFmtId="0" fontId="25" fillId="17" borderId="0" xfId="0" applyFont="1" applyFill="1"/>
    <xf numFmtId="165" fontId="7" fillId="17" borderId="0" xfId="1" applyNumberFormat="1" applyFont="1" applyFill="1"/>
    <xf numFmtId="0" fontId="7" fillId="17" borderId="0" xfId="0" applyFont="1" applyFill="1" applyBorder="1" applyAlignment="1">
      <alignment horizontal="center"/>
    </xf>
    <xf numFmtId="0" fontId="7" fillId="17" borderId="30" xfId="0" applyFont="1" applyFill="1" applyBorder="1"/>
    <xf numFmtId="0" fontId="7" fillId="17" borderId="0" xfId="0" applyFont="1" applyFill="1" applyAlignment="1">
      <alignment horizontal="centerContinuous"/>
    </xf>
    <xf numFmtId="0" fontId="7" fillId="17" borderId="7" xfId="0" applyFont="1" applyFill="1" applyBorder="1" applyAlignment="1">
      <alignment horizontal="centerContinuous"/>
    </xf>
    <xf numFmtId="165" fontId="7" fillId="17" borderId="3" xfId="1" applyNumberFormat="1" applyFont="1" applyFill="1" applyBorder="1" applyAlignment="1">
      <alignment horizontal="centerContinuous"/>
    </xf>
    <xf numFmtId="165" fontId="7" fillId="17" borderId="45" xfId="1" applyNumberFormat="1" applyFont="1" applyFill="1" applyBorder="1" applyAlignment="1">
      <alignment horizontal="centerContinuous"/>
    </xf>
    <xf numFmtId="0" fontId="7" fillId="17" borderId="3" xfId="0" applyFont="1" applyFill="1" applyBorder="1" applyAlignment="1">
      <alignment horizontal="centerContinuous"/>
    </xf>
    <xf numFmtId="0" fontId="7" fillId="17" borderId="18" xfId="0" applyFont="1" applyFill="1" applyBorder="1" applyAlignment="1">
      <alignment horizontal="centerContinuous"/>
    </xf>
    <xf numFmtId="0" fontId="7" fillId="17" borderId="0" xfId="0" applyFont="1" applyFill="1" applyBorder="1" applyAlignment="1">
      <alignment horizontal="centerContinuous"/>
    </xf>
    <xf numFmtId="0" fontId="7" fillId="27" borderId="7" xfId="0" applyFont="1" applyFill="1" applyBorder="1"/>
    <xf numFmtId="165" fontId="7" fillId="17" borderId="0" xfId="1" applyNumberFormat="1" applyFont="1" applyFill="1" applyBorder="1"/>
    <xf numFmtId="0" fontId="7" fillId="27" borderId="0" xfId="0" applyFont="1" applyFill="1" applyBorder="1"/>
    <xf numFmtId="0" fontId="8" fillId="17" borderId="0" xfId="0" applyFont="1" applyFill="1" applyAlignment="1">
      <alignment horizontal="center" vertical="center"/>
    </xf>
    <xf numFmtId="0" fontId="7" fillId="17" borderId="0" xfId="0" applyFont="1" applyFill="1" applyBorder="1" applyAlignment="1">
      <alignment vertical="center"/>
    </xf>
    <xf numFmtId="0" fontId="7" fillId="17" borderId="0" xfId="0" applyFont="1" applyFill="1" applyAlignment="1">
      <alignment vertical="center"/>
    </xf>
    <xf numFmtId="165" fontId="7" fillId="17" borderId="0" xfId="1" applyNumberFormat="1" applyFont="1" applyFill="1" applyAlignment="1">
      <alignment vertical="center"/>
    </xf>
    <xf numFmtId="0" fontId="7" fillId="17" borderId="0" xfId="0" applyFont="1" applyFill="1" applyBorder="1" applyAlignment="1">
      <alignment horizontal="center" vertical="center"/>
    </xf>
    <xf numFmtId="4" fontId="7" fillId="17" borderId="0" xfId="0" applyNumberFormat="1" applyFont="1" applyFill="1" applyAlignment="1">
      <alignment vertical="center"/>
    </xf>
    <xf numFmtId="4" fontId="7" fillId="0" borderId="0" xfId="0" applyNumberFormat="1" applyFont="1"/>
    <xf numFmtId="0" fontId="7" fillId="0" borderId="26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22" borderId="0" xfId="0" applyFont="1" applyFill="1" applyAlignment="1">
      <alignment horizontal="left" vertical="center" wrapText="1"/>
    </xf>
    <xf numFmtId="0" fontId="0" fillId="0" borderId="0" xfId="0" applyFill="1"/>
    <xf numFmtId="0" fontId="7" fillId="0" borderId="13" xfId="0" applyFont="1" applyFill="1" applyBorder="1"/>
    <xf numFmtId="0" fontId="7" fillId="36" borderId="0" xfId="0" applyFont="1" applyFill="1"/>
    <xf numFmtId="0" fontId="25" fillId="36" borderId="0" xfId="0" applyFont="1" applyFill="1" applyAlignment="1">
      <alignment horizontal="centerContinuous"/>
    </xf>
    <xf numFmtId="0" fontId="7" fillId="36" borderId="0" xfId="0" applyFont="1" applyFill="1" applyAlignment="1">
      <alignment horizontal="centerContinuous"/>
    </xf>
    <xf numFmtId="0" fontId="8" fillId="17" borderId="0" xfId="0" quotePrefix="1" applyFont="1" applyFill="1" applyBorder="1" applyAlignment="1">
      <alignment horizontal="centerContinuous"/>
    </xf>
    <xf numFmtId="0" fontId="0" fillId="17" borderId="0" xfId="0" applyFill="1" applyAlignment="1">
      <alignment horizontal="center"/>
    </xf>
    <xf numFmtId="0" fontId="6" fillId="17" borderId="0" xfId="0" applyFont="1" applyFill="1" applyAlignment="1">
      <alignment horizontal="center"/>
    </xf>
    <xf numFmtId="0" fontId="0" fillId="17" borderId="30" xfId="0" applyFill="1" applyBorder="1"/>
    <xf numFmtId="0" fontId="0" fillId="0" borderId="4" xfId="0" applyBorder="1" applyAlignment="1">
      <alignment horizontal="centerContinuous"/>
    </xf>
    <xf numFmtId="0" fontId="0" fillId="0" borderId="33" xfId="0" applyBorder="1" applyAlignment="1">
      <alignment horizontal="centerContinuous"/>
    </xf>
    <xf numFmtId="0" fontId="0" fillId="17" borderId="0" xfId="0" applyFill="1" applyBorder="1"/>
    <xf numFmtId="0" fontId="0" fillId="17" borderId="0" xfId="0" applyFill="1" applyBorder="1" applyAlignment="1">
      <alignment horizontal="center"/>
    </xf>
    <xf numFmtId="0" fontId="10" fillId="17" borderId="36" xfId="4" applyFont="1" applyFill="1" applyBorder="1"/>
    <xf numFmtId="0" fontId="10" fillId="17" borderId="43" xfId="4" applyFont="1" applyFill="1" applyBorder="1"/>
    <xf numFmtId="4" fontId="7" fillId="17" borderId="32" xfId="0" applyNumberFormat="1" applyFont="1" applyFill="1" applyBorder="1" applyAlignment="1">
      <alignment horizontal="centerContinuous"/>
    </xf>
    <xf numFmtId="4" fontId="7" fillId="17" borderId="0" xfId="0" applyNumberFormat="1" applyFont="1" applyFill="1" applyBorder="1" applyAlignment="1">
      <alignment horizontal="centerContinuous" wrapText="1"/>
    </xf>
    <xf numFmtId="0" fontId="7" fillId="17" borderId="0" xfId="0" applyFont="1" applyFill="1" applyAlignment="1">
      <alignment horizontal="centerContinuous" wrapText="1"/>
    </xf>
    <xf numFmtId="0" fontId="7" fillId="0" borderId="0" xfId="1819" applyFont="1"/>
    <xf numFmtId="0" fontId="7" fillId="37" borderId="0" xfId="1819" applyFont="1" applyFill="1"/>
    <xf numFmtId="0" fontId="7" fillId="15" borderId="0" xfId="1819" applyFont="1" applyFill="1"/>
    <xf numFmtId="0" fontId="25" fillId="17" borderId="0" xfId="0" applyFont="1" applyFill="1" applyAlignment="1">
      <alignment horizontal="left" vertical="center"/>
    </xf>
    <xf numFmtId="0" fontId="0" fillId="17" borderId="0" xfId="0" applyFill="1"/>
    <xf numFmtId="0" fontId="7" fillId="17" borderId="0" xfId="0" applyFont="1" applyFill="1" applyAlignment="1">
      <alignment horizontal="left" vertical="center"/>
    </xf>
    <xf numFmtId="0" fontId="30" fillId="17" borderId="0" xfId="2297" applyFont="1" applyFill="1"/>
    <xf numFmtId="0" fontId="7" fillId="17" borderId="13" xfId="0" applyFont="1" applyFill="1" applyBorder="1"/>
    <xf numFmtId="0" fontId="7" fillId="17" borderId="45" xfId="0" applyFont="1" applyFill="1" applyBorder="1"/>
    <xf numFmtId="0" fontId="7" fillId="17" borderId="7" xfId="0" applyFont="1" applyFill="1" applyBorder="1"/>
    <xf numFmtId="0" fontId="12" fillId="17" borderId="7" xfId="0" quotePrefix="1" applyFont="1" applyFill="1" applyBorder="1" applyAlignment="1">
      <alignment horizontal="centerContinuous" vertical="center"/>
    </xf>
    <xf numFmtId="0" fontId="12" fillId="17" borderId="7" xfId="0" quotePrefix="1" applyFont="1" applyFill="1" applyBorder="1" applyAlignment="1">
      <alignment horizontal="centerContinuous" vertical="center" wrapText="1"/>
    </xf>
    <xf numFmtId="0" fontId="7" fillId="17" borderId="7" xfId="0" applyFont="1" applyFill="1" applyBorder="1" applyAlignment="1">
      <alignment horizontal="centerContinuous" vertical="center" wrapText="1"/>
    </xf>
    <xf numFmtId="0" fontId="7" fillId="17" borderId="7" xfId="0" applyFont="1" applyFill="1" applyBorder="1" applyAlignment="1">
      <alignment horizontal="centerContinuous" wrapText="1"/>
    </xf>
    <xf numFmtId="0" fontId="7" fillId="17" borderId="7" xfId="0" applyFont="1" applyFill="1" applyBorder="1" applyAlignment="1">
      <alignment horizontal="left"/>
    </xf>
    <xf numFmtId="0" fontId="7" fillId="31" borderId="0" xfId="0" applyFont="1" applyFill="1" applyAlignment="1">
      <alignment vertical="center"/>
    </xf>
    <xf numFmtId="0" fontId="7" fillId="31" borderId="0" xfId="0" applyFont="1" applyFill="1" applyAlignment="1">
      <alignment wrapText="1"/>
    </xf>
    <xf numFmtId="0" fontId="7" fillId="31" borderId="0" xfId="0" applyFont="1" applyFill="1" applyAlignment="1">
      <alignment horizontal="center" vertical="center"/>
    </xf>
    <xf numFmtId="0" fontId="7" fillId="41" borderId="0" xfId="0" applyFont="1" applyFill="1" applyAlignment="1">
      <alignment vertical="center"/>
    </xf>
    <xf numFmtId="0" fontId="7" fillId="41" borderId="0" xfId="0" applyFont="1" applyFill="1" applyAlignment="1">
      <alignment vertical="center" wrapText="1"/>
    </xf>
    <xf numFmtId="0" fontId="7" fillId="41" borderId="0" xfId="0" applyFont="1" applyFill="1" applyAlignment="1">
      <alignment horizontal="center" vertical="center"/>
    </xf>
    <xf numFmtId="0" fontId="7" fillId="17" borderId="0" xfId="0" applyFont="1" applyFill="1" applyBorder="1" applyAlignment="1">
      <alignment horizontal="left"/>
    </xf>
    <xf numFmtId="0" fontId="12" fillId="17" borderId="7" xfId="0" applyFont="1" applyFill="1" applyBorder="1" applyAlignment="1">
      <alignment horizontal="centerContinuous" vertical="center" wrapText="1"/>
    </xf>
    <xf numFmtId="0" fontId="10" fillId="17" borderId="26" xfId="3" applyFont="1" applyFill="1" applyBorder="1"/>
    <xf numFmtId="0" fontId="28" fillId="17" borderId="30" xfId="0" quotePrefix="1" applyFont="1" applyFill="1" applyBorder="1" applyAlignment="1">
      <alignment horizontal="center" wrapText="1"/>
    </xf>
    <xf numFmtId="0" fontId="8" fillId="17" borderId="30" xfId="0" applyFont="1" applyFill="1" applyBorder="1" applyAlignment="1">
      <alignment horizontal="center"/>
    </xf>
    <xf numFmtId="0" fontId="8" fillId="17" borderId="33" xfId="0" applyFont="1" applyFill="1" applyBorder="1" applyAlignment="1">
      <alignment horizontal="center"/>
    </xf>
    <xf numFmtId="167" fontId="8" fillId="0" borderId="20" xfId="0" applyNumberFormat="1" applyFont="1" applyBorder="1" applyAlignment="1">
      <alignment horizontal="center"/>
    </xf>
    <xf numFmtId="0" fontId="36" fillId="17" borderId="0" xfId="0" quotePrefix="1" applyFont="1" applyFill="1" applyBorder="1" applyAlignment="1">
      <alignment horizontal="centerContinuous"/>
    </xf>
    <xf numFmtId="0" fontId="8" fillId="17" borderId="2" xfId="0" applyFont="1" applyFill="1" applyBorder="1" applyAlignment="1">
      <alignment horizontal="center"/>
    </xf>
    <xf numFmtId="0" fontId="7" fillId="0" borderId="0" xfId="1819" applyFont="1" applyFill="1"/>
    <xf numFmtId="0" fontId="7" fillId="36" borderId="0" xfId="1819" applyFont="1" applyFill="1"/>
    <xf numFmtId="0" fontId="19" fillId="17" borderId="0" xfId="0" applyFont="1" applyFill="1" applyAlignment="1">
      <alignment horizontal="center"/>
    </xf>
    <xf numFmtId="0" fontId="6" fillId="42" borderId="7" xfId="0" applyFont="1" applyFill="1" applyBorder="1" applyAlignment="1">
      <alignment horizontal="centerContinuous"/>
    </xf>
    <xf numFmtId="0" fontId="6" fillId="0" borderId="4" xfId="0" applyFont="1" applyFill="1" applyBorder="1" applyAlignment="1">
      <alignment horizontal="centerContinuous"/>
    </xf>
    <xf numFmtId="0" fontId="16" fillId="0" borderId="4" xfId="0" applyFont="1" applyBorder="1" applyAlignment="1">
      <alignment horizontal="centerContinuous"/>
    </xf>
    <xf numFmtId="0" fontId="0" fillId="0" borderId="4" xfId="0" quotePrefix="1" applyFont="1" applyBorder="1" applyAlignment="1">
      <alignment horizontal="centerContinuous"/>
    </xf>
    <xf numFmtId="3" fontId="8" fillId="0" borderId="18" xfId="0" applyNumberFormat="1" applyFont="1" applyBorder="1" applyAlignment="1">
      <alignment horizontal="center"/>
    </xf>
    <xf numFmtId="0" fontId="7" fillId="36" borderId="0" xfId="1819" applyFont="1" applyFill="1" applyAlignment="1">
      <alignment horizontal="center"/>
    </xf>
    <xf numFmtId="0" fontId="7" fillId="0" borderId="0" xfId="1819" applyFont="1" applyFill="1" applyAlignment="1">
      <alignment horizontal="center"/>
    </xf>
    <xf numFmtId="0" fontId="7" fillId="17" borderId="0" xfId="1819" applyFont="1" applyFill="1"/>
    <xf numFmtId="0" fontId="7" fillId="17" borderId="0" xfId="1819" applyFont="1" applyFill="1" applyBorder="1"/>
    <xf numFmtId="0" fontId="8" fillId="36" borderId="32" xfId="1819" applyFont="1" applyFill="1" applyBorder="1" applyAlignment="1">
      <alignment horizontal="centerContinuous" vertical="center"/>
    </xf>
    <xf numFmtId="0" fontId="8" fillId="36" borderId="46" xfId="1819" applyFont="1" applyFill="1" applyBorder="1" applyAlignment="1">
      <alignment horizontal="centerContinuous" vertical="center"/>
    </xf>
    <xf numFmtId="0" fontId="8" fillId="36" borderId="3" xfId="1819" applyFont="1" applyFill="1" applyBorder="1" applyAlignment="1">
      <alignment horizontal="centerContinuous" vertical="center"/>
    </xf>
    <xf numFmtId="2" fontId="7" fillId="36" borderId="9" xfId="1819" applyNumberFormat="1" applyFont="1" applyFill="1" applyBorder="1" applyAlignment="1">
      <alignment horizontal="center"/>
    </xf>
    <xf numFmtId="168" fontId="8" fillId="37" borderId="9" xfId="1" applyNumberFormat="1" applyFont="1" applyFill="1" applyBorder="1"/>
    <xf numFmtId="3" fontId="8" fillId="37" borderId="9" xfId="1819" applyNumberFormat="1" applyFont="1" applyFill="1" applyBorder="1" applyAlignment="1">
      <alignment horizontal="center"/>
    </xf>
    <xf numFmtId="0" fontId="7" fillId="17" borderId="32" xfId="1819" applyFont="1" applyFill="1" applyBorder="1"/>
    <xf numFmtId="0" fontId="7" fillId="17" borderId="30" xfId="1819" applyFont="1" applyFill="1" applyBorder="1"/>
    <xf numFmtId="0" fontId="8" fillId="36" borderId="45" xfId="1819" applyFont="1" applyFill="1" applyBorder="1" applyAlignment="1">
      <alignment horizontal="centerContinuous" vertical="center"/>
    </xf>
    <xf numFmtId="2" fontId="7" fillId="36" borderId="49" xfId="1819" applyNumberFormat="1" applyFont="1" applyFill="1" applyBorder="1" applyAlignment="1">
      <alignment horizontal="center"/>
    </xf>
    <xf numFmtId="0" fontId="7" fillId="0" borderId="27" xfId="1819" applyFont="1" applyBorder="1"/>
    <xf numFmtId="0" fontId="21" fillId="0" borderId="27" xfId="1819" applyFont="1" applyBorder="1"/>
    <xf numFmtId="0" fontId="8" fillId="36" borderId="18" xfId="1819" applyFont="1" applyFill="1" applyBorder="1" applyAlignment="1">
      <alignment horizontal="centerContinuous" vertical="center"/>
    </xf>
    <xf numFmtId="0" fontId="7" fillId="36" borderId="20" xfId="1819" applyFont="1" applyFill="1" applyBorder="1" applyAlignment="1">
      <alignment horizontal="center"/>
    </xf>
    <xf numFmtId="2" fontId="7" fillId="36" borderId="3" xfId="1819" applyNumberFormat="1" applyFont="1" applyFill="1" applyBorder="1" applyAlignment="1">
      <alignment horizontal="center"/>
    </xf>
    <xf numFmtId="2" fontId="7" fillId="36" borderId="45" xfId="1819" applyNumberFormat="1" applyFont="1" applyFill="1" applyBorder="1" applyAlignment="1">
      <alignment horizontal="center"/>
    </xf>
    <xf numFmtId="0" fontId="7" fillId="36" borderId="18" xfId="1819" applyFont="1" applyFill="1" applyBorder="1" applyAlignment="1">
      <alignment horizontal="center"/>
    </xf>
    <xf numFmtId="0" fontId="7" fillId="0" borderId="46" xfId="1819" applyFont="1" applyBorder="1"/>
    <xf numFmtId="168" fontId="8" fillId="37" borderId="3" xfId="1" applyNumberFormat="1" applyFont="1" applyFill="1" applyBorder="1"/>
    <xf numFmtId="11" fontId="7" fillId="15" borderId="27" xfId="1819" applyNumberFormat="1" applyFont="1" applyFill="1" applyBorder="1"/>
    <xf numFmtId="168" fontId="8" fillId="15" borderId="9" xfId="1" applyNumberFormat="1" applyFont="1" applyFill="1" applyBorder="1"/>
    <xf numFmtId="0" fontId="8" fillId="15" borderId="0" xfId="1819" applyFont="1" applyFill="1" applyBorder="1" applyAlignment="1">
      <alignment horizontal="centerContinuous"/>
    </xf>
    <xf numFmtId="0" fontId="8" fillId="15" borderId="30" xfId="1819" applyFont="1" applyFill="1" applyBorder="1" applyAlignment="1">
      <alignment horizontal="centerContinuous"/>
    </xf>
    <xf numFmtId="3" fontId="7" fillId="17" borderId="30" xfId="0" applyNumberFormat="1" applyFont="1" applyFill="1" applyBorder="1" applyAlignment="1">
      <alignment horizontal="center"/>
    </xf>
    <xf numFmtId="2" fontId="7" fillId="36" borderId="6" xfId="1819" applyNumberFormat="1" applyFont="1" applyFill="1" applyBorder="1" applyAlignment="1">
      <alignment horizontal="center"/>
    </xf>
    <xf numFmtId="2" fontId="7" fillId="36" borderId="50" xfId="1819" applyNumberFormat="1" applyFont="1" applyFill="1" applyBorder="1" applyAlignment="1">
      <alignment horizontal="center"/>
    </xf>
    <xf numFmtId="0" fontId="7" fillId="36" borderId="22" xfId="1819" applyFont="1" applyFill="1" applyBorder="1" applyAlignment="1">
      <alignment horizontal="center"/>
    </xf>
    <xf numFmtId="0" fontId="7" fillId="0" borderId="28" xfId="1819" applyFont="1" applyBorder="1"/>
    <xf numFmtId="168" fontId="8" fillId="37" borderId="6" xfId="1" applyNumberFormat="1" applyFont="1" applyFill="1" applyBorder="1"/>
    <xf numFmtId="3" fontId="7" fillId="17" borderId="33" xfId="0" applyNumberFormat="1" applyFont="1" applyFill="1" applyBorder="1" applyAlignment="1">
      <alignment horizontal="center"/>
    </xf>
    <xf numFmtId="11" fontId="7" fillId="15" borderId="28" xfId="1819" applyNumberFormat="1" applyFont="1" applyFill="1" applyBorder="1"/>
    <xf numFmtId="168" fontId="8" fillId="15" borderId="6" xfId="1" applyNumberFormat="1" applyFont="1" applyFill="1" applyBorder="1"/>
    <xf numFmtId="0" fontId="14" fillId="0" borderId="60" xfId="0" applyFont="1" applyBorder="1" applyAlignment="1">
      <alignment horizontal="center"/>
    </xf>
    <xf numFmtId="4" fontId="14" fillId="16" borderId="47" xfId="0" applyNumberFormat="1" applyFont="1" applyFill="1" applyBorder="1" applyAlignment="1">
      <alignment horizontal="center"/>
    </xf>
    <xf numFmtId="165" fontId="8" fillId="17" borderId="32" xfId="1" applyNumberFormat="1" applyFont="1" applyFill="1" applyBorder="1" applyAlignment="1">
      <alignment horizontal="centerContinuous"/>
    </xf>
    <xf numFmtId="0" fontId="7" fillId="17" borderId="32" xfId="0" applyFont="1" applyFill="1" applyBorder="1" applyAlignment="1">
      <alignment horizontal="centerContinuous"/>
    </xf>
    <xf numFmtId="4" fontId="8" fillId="43" borderId="55" xfId="0" applyNumberFormat="1" applyFont="1" applyFill="1" applyBorder="1" applyAlignment="1">
      <alignment horizontal="center"/>
    </xf>
    <xf numFmtId="4" fontId="8" fillId="28" borderId="55" xfId="0" applyNumberFormat="1" applyFont="1" applyFill="1" applyBorder="1" applyAlignment="1">
      <alignment horizontal="center"/>
    </xf>
    <xf numFmtId="4" fontId="10" fillId="43" borderId="55" xfId="0" quotePrefix="1" applyNumberFormat="1" applyFont="1" applyFill="1" applyBorder="1" applyAlignment="1">
      <alignment horizontal="center" wrapText="1"/>
    </xf>
    <xf numFmtId="0" fontId="7" fillId="27" borderId="4" xfId="0" applyFont="1" applyFill="1" applyBorder="1"/>
    <xf numFmtId="3" fontId="14" fillId="40" borderId="32" xfId="0" applyNumberFormat="1" applyFont="1" applyFill="1" applyBorder="1"/>
    <xf numFmtId="0" fontId="6" fillId="46" borderId="2" xfId="0" applyFont="1" applyFill="1" applyBorder="1" applyAlignment="1">
      <alignment horizontal="center"/>
    </xf>
    <xf numFmtId="3" fontId="6" fillId="46" borderId="3" xfId="0" applyNumberFormat="1" applyFont="1" applyFill="1" applyBorder="1" applyAlignment="1">
      <alignment horizontal="center"/>
    </xf>
    <xf numFmtId="3" fontId="6" fillId="47" borderId="2" xfId="0" applyNumberFormat="1" applyFont="1" applyFill="1" applyBorder="1" applyAlignment="1">
      <alignment horizontal="center"/>
    </xf>
    <xf numFmtId="3" fontId="6" fillId="47" borderId="3" xfId="0" applyNumberFormat="1" applyFont="1" applyFill="1" applyBorder="1" applyAlignment="1">
      <alignment horizontal="center"/>
    </xf>
    <xf numFmtId="0" fontId="6" fillId="48" borderId="2" xfId="0" applyFont="1" applyFill="1" applyBorder="1" applyAlignment="1">
      <alignment horizontal="center"/>
    </xf>
    <xf numFmtId="3" fontId="6" fillId="48" borderId="2" xfId="0" applyNumberFormat="1" applyFont="1" applyFill="1" applyBorder="1" applyAlignment="1">
      <alignment horizontal="center"/>
    </xf>
    <xf numFmtId="0" fontId="6" fillId="48" borderId="3" xfId="0" applyFont="1" applyFill="1" applyBorder="1" applyAlignment="1">
      <alignment horizontal="center"/>
    </xf>
    <xf numFmtId="3" fontId="6" fillId="48" borderId="3" xfId="0" applyNumberFormat="1" applyFont="1" applyFill="1" applyBorder="1" applyAlignment="1">
      <alignment horizontal="center"/>
    </xf>
    <xf numFmtId="0" fontId="6" fillId="48" borderId="3" xfId="0" applyFont="1" applyFill="1" applyBorder="1" applyAlignment="1">
      <alignment horizontal="center" wrapText="1"/>
    </xf>
    <xf numFmtId="0" fontId="6" fillId="49" borderId="32" xfId="0" applyFont="1" applyFill="1" applyBorder="1" applyAlignment="1">
      <alignment horizontal="center"/>
    </xf>
    <xf numFmtId="0" fontId="6" fillId="49" borderId="2" xfId="0" applyFont="1" applyFill="1" applyBorder="1" applyAlignment="1">
      <alignment horizontal="center"/>
    </xf>
    <xf numFmtId="0" fontId="6" fillId="49" borderId="2" xfId="0" quotePrefix="1" applyFont="1" applyFill="1" applyBorder="1" applyAlignment="1">
      <alignment horizontal="center"/>
    </xf>
    <xf numFmtId="0" fontId="6" fillId="49" borderId="46" xfId="0" applyFont="1" applyFill="1" applyBorder="1" applyAlignment="1">
      <alignment horizontal="center"/>
    </xf>
    <xf numFmtId="0" fontId="6" fillId="49" borderId="3" xfId="0" applyFont="1" applyFill="1" applyBorder="1" applyAlignment="1">
      <alignment horizontal="center"/>
    </xf>
    <xf numFmtId="0" fontId="6" fillId="46" borderId="13" xfId="0" applyFont="1" applyFill="1" applyBorder="1" applyAlignment="1">
      <alignment horizontal="center"/>
    </xf>
    <xf numFmtId="3" fontId="6" fillId="46" borderId="45" xfId="0" applyNumberFormat="1" applyFont="1" applyFill="1" applyBorder="1" applyAlignment="1">
      <alignment horizontal="center"/>
    </xf>
    <xf numFmtId="0" fontId="6" fillId="42" borderId="30" xfId="0" applyFont="1" applyFill="1" applyBorder="1" applyAlignment="1">
      <alignment horizontal="centerContinuous"/>
    </xf>
    <xf numFmtId="0" fontId="6" fillId="46" borderId="65" xfId="0" applyFont="1" applyFill="1" applyBorder="1" applyAlignment="1">
      <alignment horizontal="center"/>
    </xf>
    <xf numFmtId="0" fontId="6" fillId="46" borderId="11" xfId="0" applyFont="1" applyFill="1" applyBorder="1" applyAlignment="1">
      <alignment horizontal="center"/>
    </xf>
    <xf numFmtId="3" fontId="6" fillId="46" borderId="18" xfId="0" applyNumberFormat="1" applyFont="1" applyFill="1" applyBorder="1" applyAlignment="1">
      <alignment horizontal="center"/>
    </xf>
    <xf numFmtId="0" fontId="6" fillId="17" borderId="30" xfId="0" applyFont="1" applyFill="1" applyBorder="1" applyAlignment="1">
      <alignment horizontal="center"/>
    </xf>
    <xf numFmtId="0" fontId="11" fillId="0" borderId="27" xfId="3" applyFont="1" applyBorder="1"/>
    <xf numFmtId="0" fontId="11" fillId="0" borderId="46" xfId="3" applyFont="1" applyBorder="1"/>
    <xf numFmtId="0" fontId="11" fillId="0" borderId="27" xfId="3" applyFont="1" applyFill="1" applyBorder="1"/>
    <xf numFmtId="0" fontId="8" fillId="17" borderId="7" xfId="0" applyFont="1" applyFill="1" applyBorder="1" applyAlignment="1">
      <alignment horizontal="centerContinuous"/>
    </xf>
    <xf numFmtId="0" fontId="8" fillId="28" borderId="0" xfId="0" applyFont="1" applyFill="1" applyAlignment="1">
      <alignment horizontal="centerContinuous"/>
    </xf>
    <xf numFmtId="0" fontId="8" fillId="28" borderId="0" xfId="0" applyFont="1" applyFill="1" applyBorder="1" applyAlignment="1">
      <alignment horizontal="centerContinuous"/>
    </xf>
    <xf numFmtId="9" fontId="7" fillId="0" borderId="27" xfId="2" applyFont="1" applyBorder="1" applyAlignment="1">
      <alignment horizontal="center" vertical="center"/>
    </xf>
    <xf numFmtId="9" fontId="11" fillId="0" borderId="27" xfId="2" applyFont="1" applyFill="1" applyBorder="1" applyAlignment="1" applyProtection="1">
      <alignment horizontal="center" vertical="center"/>
    </xf>
    <xf numFmtId="9" fontId="7" fillId="0" borderId="27" xfId="2" applyFont="1" applyFill="1" applyBorder="1" applyAlignment="1">
      <alignment horizontal="center" vertical="center"/>
    </xf>
    <xf numFmtId="9" fontId="8" fillId="0" borderId="9" xfId="2" applyFont="1" applyFill="1" applyBorder="1" applyAlignment="1">
      <alignment horizontal="right" indent="1"/>
    </xf>
    <xf numFmtId="9" fontId="36" fillId="0" borderId="9" xfId="2" applyFont="1" applyFill="1" applyBorder="1" applyAlignment="1">
      <alignment horizontal="right" indent="1"/>
    </xf>
    <xf numFmtId="9" fontId="8" fillId="0" borderId="9" xfId="2" applyFont="1" applyBorder="1" applyAlignment="1">
      <alignment horizontal="right" indent="1"/>
    </xf>
    <xf numFmtId="9" fontId="21" fillId="0" borderId="9" xfId="2" applyFont="1" applyFill="1" applyBorder="1" applyAlignment="1">
      <alignment horizontal="right" indent="1"/>
    </xf>
    <xf numFmtId="3" fontId="8" fillId="0" borderId="9" xfId="0" applyNumberFormat="1" applyFont="1" applyFill="1" applyBorder="1" applyAlignment="1">
      <alignment horizontal="right" indent="1"/>
    </xf>
    <xf numFmtId="3" fontId="36" fillId="0" borderId="9" xfId="0" applyNumberFormat="1" applyFont="1" applyFill="1" applyBorder="1" applyAlignment="1">
      <alignment horizontal="right" indent="1"/>
    </xf>
    <xf numFmtId="3" fontId="8" fillId="0" borderId="9" xfId="0" applyNumberFormat="1" applyFont="1" applyBorder="1" applyAlignment="1">
      <alignment horizontal="right" indent="1"/>
    </xf>
    <xf numFmtId="3" fontId="21" fillId="0" borderId="9" xfId="0" applyNumberFormat="1" applyFont="1" applyFill="1" applyBorder="1" applyAlignment="1">
      <alignment horizontal="right" indent="1"/>
    </xf>
    <xf numFmtId="0" fontId="8" fillId="17" borderId="26" xfId="0" applyFont="1" applyFill="1" applyBorder="1"/>
    <xf numFmtId="0" fontId="8" fillId="17" borderId="43" xfId="0" applyFont="1" applyFill="1" applyBorder="1"/>
    <xf numFmtId="167" fontId="8" fillId="30" borderId="30" xfId="0" applyNumberFormat="1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56" xfId="0" applyFont="1" applyBorder="1" applyAlignment="1">
      <alignment horizontal="center"/>
    </xf>
    <xf numFmtId="167" fontId="7" fillId="0" borderId="26" xfId="0" applyNumberFormat="1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57" xfId="0" applyFont="1" applyBorder="1" applyAlignment="1">
      <alignment horizontal="center"/>
    </xf>
    <xf numFmtId="167" fontId="7" fillId="0" borderId="26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167" fontId="7" fillId="0" borderId="26" xfId="0" applyNumberFormat="1" applyFont="1" applyFill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69" xfId="0" applyFont="1" applyBorder="1" applyAlignment="1">
      <alignment horizontal="center"/>
    </xf>
    <xf numFmtId="0" fontId="7" fillId="17" borderId="73" xfId="0" applyFont="1" applyFill="1" applyBorder="1" applyAlignment="1">
      <alignment horizontal="center"/>
    </xf>
    <xf numFmtId="0" fontId="7" fillId="17" borderId="9" xfId="0" applyFont="1" applyFill="1" applyBorder="1" applyAlignment="1">
      <alignment horizontal="center"/>
    </xf>
    <xf numFmtId="167" fontId="7" fillId="17" borderId="0" xfId="0" applyNumberFormat="1" applyFont="1" applyFill="1" applyAlignment="1">
      <alignment horizontal="center"/>
    </xf>
    <xf numFmtId="0" fontId="8" fillId="17" borderId="0" xfId="0" applyFont="1" applyFill="1"/>
    <xf numFmtId="0" fontId="8" fillId="17" borderId="55" xfId="0" applyFont="1" applyFill="1" applyBorder="1" applyAlignment="1">
      <alignment horizontal="centerContinuous"/>
    </xf>
    <xf numFmtId="167" fontId="7" fillId="17" borderId="0" xfId="0" applyNumberFormat="1" applyFont="1" applyFill="1" applyAlignment="1">
      <alignment horizontal="center" vertical="center"/>
    </xf>
    <xf numFmtId="0" fontId="8" fillId="30" borderId="0" xfId="0" applyFont="1" applyFill="1" applyAlignment="1">
      <alignment horizontal="centerContinuous"/>
    </xf>
    <xf numFmtId="0" fontId="8" fillId="17" borderId="0" xfId="0" applyFont="1" applyFill="1" applyAlignment="1">
      <alignment horizontal="left"/>
    </xf>
    <xf numFmtId="0" fontId="8" fillId="17" borderId="0" xfId="0" applyFont="1" applyFill="1" applyAlignment="1">
      <alignment vertical="top"/>
    </xf>
    <xf numFmtId="167" fontId="7" fillId="30" borderId="0" xfId="0" quotePrefix="1" applyNumberFormat="1" applyFont="1" applyFill="1" applyAlignment="1">
      <alignment horizontal="centerContinuous"/>
    </xf>
    <xf numFmtId="169" fontId="0" fillId="17" borderId="0" xfId="0" applyNumberFormat="1" applyFill="1"/>
    <xf numFmtId="169" fontId="6" fillId="42" borderId="7" xfId="0" applyNumberFormat="1" applyFont="1" applyFill="1" applyBorder="1" applyAlignment="1">
      <alignment horizontal="centerContinuous"/>
    </xf>
    <xf numFmtId="169" fontId="6" fillId="47" borderId="2" xfId="0" applyNumberFormat="1" applyFont="1" applyFill="1" applyBorder="1" applyAlignment="1">
      <alignment horizontal="center"/>
    </xf>
    <xf numFmtId="169" fontId="6" fillId="47" borderId="3" xfId="0" applyNumberFormat="1" applyFont="1" applyFill="1" applyBorder="1" applyAlignment="1">
      <alignment horizontal="center"/>
    </xf>
    <xf numFmtId="169" fontId="0" fillId="17" borderId="4" xfId="0" applyNumberFormat="1" applyFill="1" applyBorder="1" applyAlignment="1">
      <alignment horizontal="centerContinuous"/>
    </xf>
    <xf numFmtId="0" fontId="7" fillId="17" borderId="0" xfId="1819" applyFont="1" applyFill="1" applyAlignment="1">
      <alignment horizontal="center"/>
    </xf>
    <xf numFmtId="0" fontId="8" fillId="37" borderId="3" xfId="1819" applyFont="1" applyFill="1" applyBorder="1" applyAlignment="1">
      <alignment horizontal="centerContinuous" vertical="center" wrapText="1"/>
    </xf>
    <xf numFmtId="0" fontId="8" fillId="37" borderId="18" xfId="1819" applyFont="1" applyFill="1" applyBorder="1" applyAlignment="1">
      <alignment horizontal="centerContinuous" vertical="center" wrapText="1"/>
    </xf>
    <xf numFmtId="167" fontId="7" fillId="0" borderId="43" xfId="0" applyNumberFormat="1" applyFont="1" applyBorder="1" applyAlignment="1">
      <alignment horizontal="center"/>
    </xf>
    <xf numFmtId="0" fontId="7" fillId="17" borderId="55" xfId="0" applyFont="1" applyFill="1" applyBorder="1"/>
    <xf numFmtId="0" fontId="7" fillId="17" borderId="76" xfId="0" applyFont="1" applyFill="1" applyBorder="1" applyAlignment="1">
      <alignment horizontal="center"/>
    </xf>
    <xf numFmtId="0" fontId="7" fillId="26" borderId="75" xfId="0" applyFont="1" applyFill="1" applyBorder="1" applyAlignment="1">
      <alignment horizontal="center"/>
    </xf>
    <xf numFmtId="0" fontId="7" fillId="0" borderId="58" xfId="0" applyFont="1" applyBorder="1" applyAlignment="1">
      <alignment horizontal="center"/>
    </xf>
    <xf numFmtId="0" fontId="7" fillId="0" borderId="58" xfId="0" applyFont="1" applyFill="1" applyBorder="1"/>
    <xf numFmtId="0" fontId="7" fillId="0" borderId="58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/>
    </xf>
    <xf numFmtId="0" fontId="7" fillId="17" borderId="0" xfId="0" applyFont="1" applyFill="1" applyAlignment="1">
      <alignment horizontal="center" vertical="center"/>
    </xf>
    <xf numFmtId="0" fontId="7" fillId="51" borderId="7" xfId="0" applyFont="1" applyFill="1" applyBorder="1" applyAlignment="1">
      <alignment horizontal="centerContinuous"/>
    </xf>
    <xf numFmtId="0" fontId="7" fillId="51" borderId="25" xfId="0" applyFont="1" applyFill="1" applyBorder="1" applyAlignment="1">
      <alignment horizontal="centerContinuous"/>
    </xf>
    <xf numFmtId="0" fontId="7" fillId="51" borderId="55" xfId="0" applyFont="1" applyFill="1" applyBorder="1" applyAlignment="1">
      <alignment horizontal="left"/>
    </xf>
    <xf numFmtId="0" fontId="8" fillId="51" borderId="38" xfId="0" applyFont="1" applyFill="1" applyBorder="1" applyAlignment="1">
      <alignment horizontal="centerContinuous"/>
    </xf>
    <xf numFmtId="167" fontId="7" fillId="30" borderId="30" xfId="0" applyNumberFormat="1" applyFont="1" applyFill="1" applyBorder="1" applyAlignment="1">
      <alignment horizontal="centerContinuous"/>
    </xf>
    <xf numFmtId="0" fontId="7" fillId="17" borderId="29" xfId="0" applyFont="1" applyFill="1" applyBorder="1" applyAlignment="1">
      <alignment horizontal="center"/>
    </xf>
    <xf numFmtId="0" fontId="7" fillId="17" borderId="29" xfId="0" applyFont="1" applyFill="1" applyBorder="1"/>
    <xf numFmtId="0" fontId="7" fillId="0" borderId="78" xfId="0" applyFont="1" applyBorder="1"/>
    <xf numFmtId="0" fontId="7" fillId="0" borderId="79" xfId="0" applyFont="1" applyBorder="1"/>
    <xf numFmtId="4" fontId="6" fillId="17" borderId="0" xfId="0" applyNumberFormat="1" applyFont="1" applyFill="1" applyAlignment="1">
      <alignment horizontal="center"/>
    </xf>
    <xf numFmtId="0" fontId="6" fillId="17" borderId="0" xfId="0" applyFont="1" applyFill="1"/>
    <xf numFmtId="0" fontId="15" fillId="17" borderId="53" xfId="0" applyFont="1" applyFill="1" applyBorder="1" applyAlignment="1">
      <alignment horizontal="center"/>
    </xf>
    <xf numFmtId="0" fontId="13" fillId="17" borderId="0" xfId="0" applyFont="1" applyFill="1" applyBorder="1" applyAlignment="1">
      <alignment horizontal="center"/>
    </xf>
    <xf numFmtId="3" fontId="6" fillId="17" borderId="0" xfId="0" applyNumberFormat="1" applyFont="1" applyFill="1"/>
    <xf numFmtId="3" fontId="14" fillId="17" borderId="0" xfId="0" applyNumberFormat="1" applyFont="1" applyFill="1"/>
    <xf numFmtId="164" fontId="0" fillId="17" borderId="0" xfId="0" applyNumberFormat="1" applyFill="1" applyAlignment="1">
      <alignment horizontal="center"/>
    </xf>
    <xf numFmtId="0" fontId="8" fillId="17" borderId="12" xfId="0" applyFont="1" applyFill="1" applyBorder="1" applyAlignment="1">
      <alignment horizontal="center"/>
    </xf>
    <xf numFmtId="0" fontId="7" fillId="17" borderId="32" xfId="0" applyFont="1" applyFill="1" applyBorder="1"/>
    <xf numFmtId="0" fontId="7" fillId="17" borderId="8" xfId="0" applyFont="1" applyFill="1" applyBorder="1" applyAlignment="1">
      <alignment horizontal="center"/>
    </xf>
    <xf numFmtId="167" fontId="7" fillId="17" borderId="0" xfId="0" applyNumberFormat="1" applyFont="1" applyFill="1" applyBorder="1" applyAlignment="1">
      <alignment horizontal="center"/>
    </xf>
    <xf numFmtId="0" fontId="8" fillId="17" borderId="16" xfId="0" applyFont="1" applyFill="1" applyBorder="1" applyAlignment="1">
      <alignment horizontal="center"/>
    </xf>
    <xf numFmtId="0" fontId="40" fillId="17" borderId="0" xfId="0" applyFont="1" applyFill="1"/>
    <xf numFmtId="0" fontId="10" fillId="17" borderId="4" xfId="3" applyFont="1" applyFill="1" applyBorder="1"/>
    <xf numFmtId="167" fontId="7" fillId="17" borderId="0" xfId="0" applyNumberFormat="1" applyFont="1" applyFill="1" applyBorder="1" applyAlignment="1">
      <alignment horizontal="center" vertical="center"/>
    </xf>
    <xf numFmtId="0" fontId="14" fillId="17" borderId="46" xfId="0" applyFont="1" applyFill="1" applyBorder="1" applyAlignment="1">
      <alignment horizontal="centerContinuous"/>
    </xf>
    <xf numFmtId="0" fontId="14" fillId="17" borderId="0" xfId="0" applyFont="1" applyFill="1" applyBorder="1" applyAlignment="1">
      <alignment horizontal="centerContinuous"/>
    </xf>
    <xf numFmtId="0" fontId="0" fillId="17" borderId="30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14" fillId="17" borderId="30" xfId="0" applyFont="1" applyFill="1" applyBorder="1" applyAlignment="1">
      <alignment horizontal="centerContinuous"/>
    </xf>
    <xf numFmtId="0" fontId="14" fillId="17" borderId="25" xfId="0" applyFont="1" applyFill="1" applyBorder="1" applyAlignment="1">
      <alignment horizontal="centerContinuous"/>
    </xf>
    <xf numFmtId="171" fontId="7" fillId="0" borderId="26" xfId="1" applyNumberFormat="1" applyFont="1" applyFill="1" applyBorder="1"/>
    <xf numFmtId="171" fontId="7" fillId="0" borderId="27" xfId="1" applyNumberFormat="1" applyFont="1" applyFill="1" applyBorder="1"/>
    <xf numFmtId="171" fontId="7" fillId="0" borderId="26" xfId="1" applyNumberFormat="1" applyFont="1" applyBorder="1"/>
    <xf numFmtId="171" fontId="7" fillId="0" borderId="27" xfId="1" applyNumberFormat="1" applyFont="1" applyBorder="1"/>
    <xf numFmtId="171" fontId="7" fillId="0" borderId="9" xfId="1" applyNumberFormat="1" applyFont="1" applyBorder="1"/>
    <xf numFmtId="171" fontId="7" fillId="0" borderId="32" xfId="1" applyNumberFormat="1" applyFont="1" applyBorder="1"/>
    <xf numFmtId="171" fontId="7" fillId="0" borderId="47" xfId="1" applyNumberFormat="1" applyFont="1" applyBorder="1"/>
    <xf numFmtId="171" fontId="7" fillId="0" borderId="49" xfId="1" applyNumberFormat="1" applyFont="1" applyBorder="1"/>
    <xf numFmtId="4" fontId="7" fillId="0" borderId="2" xfId="0" applyNumberFormat="1" applyFont="1" applyBorder="1" applyAlignment="1">
      <alignment horizontal="center"/>
    </xf>
    <xf numFmtId="4" fontId="7" fillId="0" borderId="13" xfId="0" applyNumberFormat="1" applyFont="1" applyBorder="1" applyAlignment="1">
      <alignment horizontal="center"/>
    </xf>
    <xf numFmtId="4" fontId="7" fillId="0" borderId="2" xfId="0" applyNumberFormat="1" applyFont="1" applyFill="1" applyBorder="1"/>
    <xf numFmtId="4" fontId="7" fillId="0" borderId="13" xfId="0" applyNumberFormat="1" applyFont="1" applyFill="1" applyBorder="1" applyAlignment="1">
      <alignment horizontal="center"/>
    </xf>
    <xf numFmtId="3" fontId="8" fillId="17" borderId="0" xfId="0" applyNumberFormat="1" applyFont="1" applyFill="1" applyBorder="1" applyAlignment="1">
      <alignment horizontal="center"/>
    </xf>
    <xf numFmtId="0" fontId="7" fillId="17" borderId="26" xfId="0" applyFont="1" applyFill="1" applyBorder="1" applyAlignment="1">
      <alignment horizontal="center"/>
    </xf>
    <xf numFmtId="0" fontId="29" fillId="17" borderId="0" xfId="3" applyFont="1" applyFill="1"/>
    <xf numFmtId="9" fontId="15" fillId="17" borderId="0" xfId="2" applyFont="1" applyFill="1" applyAlignment="1">
      <alignment horizontal="center"/>
    </xf>
    <xf numFmtId="0" fontId="15" fillId="17" borderId="0" xfId="0" applyFont="1" applyFill="1"/>
    <xf numFmtId="0" fontId="26" fillId="17" borderId="0" xfId="0" applyFont="1" applyFill="1"/>
    <xf numFmtId="0" fontId="11" fillId="17" borderId="0" xfId="3" applyFont="1" applyFill="1"/>
    <xf numFmtId="9" fontId="7" fillId="17" borderId="0" xfId="2" applyFont="1" applyFill="1" applyAlignment="1">
      <alignment horizontal="center"/>
    </xf>
    <xf numFmtId="3" fontId="8" fillId="17" borderId="0" xfId="0" applyNumberFormat="1" applyFont="1" applyFill="1"/>
    <xf numFmtId="0" fontId="11" fillId="17" borderId="0" xfId="3" applyFont="1" applyFill="1" applyAlignment="1">
      <alignment horizontal="left" indent="1"/>
    </xf>
    <xf numFmtId="0" fontId="17" fillId="17" borderId="0" xfId="3" applyFont="1" applyFill="1"/>
    <xf numFmtId="0" fontId="7" fillId="17" borderId="0" xfId="0" applyFont="1" applyFill="1" applyAlignment="1">
      <alignment horizontal="left" indent="1"/>
    </xf>
    <xf numFmtId="0" fontId="11" fillId="17" borderId="0" xfId="3" applyFont="1" applyFill="1" applyAlignment="1">
      <alignment horizontal="center"/>
    </xf>
    <xf numFmtId="3" fontId="11" fillId="17" borderId="0" xfId="3" applyNumberFormat="1" applyFont="1" applyFill="1" applyAlignment="1">
      <alignment horizontal="center"/>
    </xf>
    <xf numFmtId="0" fontId="20" fillId="17" borderId="0" xfId="3" applyFont="1" applyFill="1"/>
    <xf numFmtId="3" fontId="20" fillId="17" borderId="0" xfId="3" applyNumberFormat="1" applyFont="1" applyFill="1" applyAlignment="1">
      <alignment horizontal="center"/>
    </xf>
    <xf numFmtId="0" fontId="10" fillId="17" borderId="0" xfId="3" applyFont="1" applyFill="1"/>
    <xf numFmtId="3" fontId="20" fillId="17" borderId="0" xfId="5" applyNumberFormat="1" applyFont="1" applyFill="1" applyAlignment="1">
      <alignment horizontal="center"/>
    </xf>
    <xf numFmtId="3" fontId="31" fillId="17" borderId="7" xfId="5" applyNumberFormat="1" applyFont="1" applyFill="1" applyBorder="1" applyAlignment="1">
      <alignment horizontal="centerContinuous" vertical="center"/>
    </xf>
    <xf numFmtId="3" fontId="20" fillId="17" borderId="0" xfId="3" applyNumberFormat="1" applyFont="1" applyFill="1"/>
    <xf numFmtId="0" fontId="11" fillId="17" borderId="0" xfId="3" applyFont="1" applyFill="1" applyAlignment="1">
      <alignment horizontal="right" indent="1"/>
    </xf>
    <xf numFmtId="0" fontId="11" fillId="17" borderId="7" xfId="3" applyFont="1" applyFill="1" applyBorder="1" applyAlignment="1">
      <alignment horizontal="right" indent="1"/>
    </xf>
    <xf numFmtId="0" fontId="11" fillId="17" borderId="7" xfId="3" applyFont="1" applyFill="1" applyBorder="1" applyAlignment="1">
      <alignment horizontal="center"/>
    </xf>
    <xf numFmtId="4" fontId="14" fillId="16" borderId="55" xfId="0" applyNumberFormat="1" applyFont="1" applyFill="1" applyBorder="1" applyAlignment="1">
      <alignment horizontal="center"/>
    </xf>
    <xf numFmtId="4" fontId="14" fillId="16" borderId="62" xfId="0" applyNumberFormat="1" applyFont="1" applyFill="1" applyBorder="1" applyAlignment="1">
      <alignment horizontal="center"/>
    </xf>
    <xf numFmtId="9" fontId="0" fillId="17" borderId="0" xfId="0" applyNumberFormat="1" applyFill="1"/>
    <xf numFmtId="9" fontId="13" fillId="17" borderId="0" xfId="0" applyNumberFormat="1" applyFont="1" applyFill="1" applyBorder="1" applyAlignment="1">
      <alignment horizontal="center"/>
    </xf>
    <xf numFmtId="0" fontId="7" fillId="17" borderId="33" xfId="0" applyFont="1" applyFill="1" applyBorder="1"/>
    <xf numFmtId="0" fontId="7" fillId="17" borderId="31" xfId="0" applyFont="1" applyFill="1" applyBorder="1"/>
    <xf numFmtId="0" fontId="7" fillId="17" borderId="34" xfId="0" applyFont="1" applyFill="1" applyBorder="1"/>
    <xf numFmtId="3" fontId="7" fillId="17" borderId="31" xfId="0" applyNumberFormat="1" applyFont="1" applyFill="1" applyBorder="1"/>
    <xf numFmtId="0" fontId="7" fillId="17" borderId="2" xfId="0" applyFont="1" applyFill="1" applyBorder="1"/>
    <xf numFmtId="0" fontId="27" fillId="17" borderId="0" xfId="0" quotePrefix="1" applyFont="1" applyFill="1" applyBorder="1"/>
    <xf numFmtId="0" fontId="25" fillId="36" borderId="4" xfId="0" applyFont="1" applyFill="1" applyBorder="1" applyAlignment="1">
      <alignment horizontal="center" vertical="center"/>
    </xf>
    <xf numFmtId="0" fontId="25" fillId="36" borderId="4" xfId="0" applyFont="1" applyFill="1" applyBorder="1"/>
    <xf numFmtId="0" fontId="25" fillId="36" borderId="5" xfId="0" applyFont="1" applyFill="1" applyBorder="1" applyAlignment="1">
      <alignment horizontal="center"/>
    </xf>
    <xf numFmtId="0" fontId="27" fillId="31" borderId="7" xfId="0" applyFont="1" applyFill="1" applyBorder="1" applyAlignment="1">
      <alignment vertical="center" wrapText="1"/>
    </xf>
    <xf numFmtId="0" fontId="27" fillId="31" borderId="3" xfId="0" applyFont="1" applyFill="1" applyBorder="1" applyAlignment="1">
      <alignment horizontal="center" vertical="center"/>
    </xf>
    <xf numFmtId="0" fontId="27" fillId="31" borderId="8" xfId="0" applyFont="1" applyFill="1" applyBorder="1" applyAlignment="1">
      <alignment vertical="center" wrapText="1"/>
    </xf>
    <xf numFmtId="0" fontId="27" fillId="31" borderId="9" xfId="0" applyFont="1" applyFill="1" applyBorder="1" applyAlignment="1">
      <alignment horizontal="center" vertical="center"/>
    </xf>
    <xf numFmtId="0" fontId="27" fillId="31" borderId="8" xfId="0" applyFont="1" applyFill="1" applyBorder="1" applyAlignment="1">
      <alignment vertical="center"/>
    </xf>
    <xf numFmtId="0" fontId="27" fillId="39" borderId="8" xfId="0" applyFont="1" applyFill="1" applyBorder="1" applyAlignment="1">
      <alignment vertical="center"/>
    </xf>
    <xf numFmtId="0" fontId="27" fillId="39" borderId="9" xfId="0" applyFont="1" applyFill="1" applyBorder="1" applyAlignment="1">
      <alignment horizontal="center" vertical="center"/>
    </xf>
    <xf numFmtId="0" fontId="27" fillId="39" borderId="7" xfId="0" applyFont="1" applyFill="1" applyBorder="1" applyAlignment="1">
      <alignment vertical="center"/>
    </xf>
    <xf numFmtId="0" fontId="27" fillId="39" borderId="7" xfId="0" applyFont="1" applyFill="1" applyBorder="1" applyAlignment="1">
      <alignment vertical="center" wrapText="1"/>
    </xf>
    <xf numFmtId="16" fontId="27" fillId="39" borderId="3" xfId="0" quotePrefix="1" applyNumberFormat="1" applyFont="1" applyFill="1" applyBorder="1" applyAlignment="1">
      <alignment horizontal="center" vertical="center"/>
    </xf>
    <xf numFmtId="0" fontId="27" fillId="39" borderId="23" xfId="0" applyFont="1" applyFill="1" applyBorder="1" applyAlignment="1">
      <alignment vertical="center"/>
    </xf>
    <xf numFmtId="0" fontId="25" fillId="40" borderId="0" xfId="0" applyFont="1" applyFill="1" applyAlignment="1">
      <alignment horizontal="center" vertical="center" wrapText="1"/>
    </xf>
    <xf numFmtId="0" fontId="27" fillId="41" borderId="0" xfId="0" applyFont="1" applyFill="1" applyAlignment="1">
      <alignment vertical="center"/>
    </xf>
    <xf numFmtId="0" fontId="27" fillId="41" borderId="0" xfId="0" applyFont="1" applyFill="1" applyAlignment="1">
      <alignment vertical="center" wrapText="1"/>
    </xf>
    <xf numFmtId="16" fontId="27" fillId="41" borderId="2" xfId="0" quotePrefix="1" applyNumberFormat="1" applyFont="1" applyFill="1" applyBorder="1" applyAlignment="1">
      <alignment horizontal="center" vertical="center"/>
    </xf>
    <xf numFmtId="0" fontId="27" fillId="25" borderId="7" xfId="0" applyFont="1" applyFill="1" applyBorder="1" applyAlignment="1">
      <alignment vertical="center"/>
    </xf>
    <xf numFmtId="0" fontId="27" fillId="25" borderId="7" xfId="0" applyFont="1" applyFill="1" applyBorder="1" applyAlignment="1">
      <alignment vertical="center" wrapText="1"/>
    </xf>
    <xf numFmtId="0" fontId="46" fillId="25" borderId="3" xfId="0" applyFont="1" applyFill="1" applyBorder="1" applyAlignment="1">
      <alignment horizontal="center" vertical="center"/>
    </xf>
    <xf numFmtId="0" fontId="27" fillId="34" borderId="8" xfId="0" applyFont="1" applyFill="1" applyBorder="1" applyAlignment="1">
      <alignment vertical="center" wrapText="1"/>
    </xf>
    <xf numFmtId="0" fontId="27" fillId="34" borderId="9" xfId="0" applyFont="1" applyFill="1" applyBorder="1" applyAlignment="1">
      <alignment horizontal="center" vertical="center"/>
    </xf>
    <xf numFmtId="0" fontId="27" fillId="35" borderId="23" xfId="0" applyFont="1" applyFill="1" applyBorder="1" applyAlignment="1">
      <alignment vertical="center" wrapText="1"/>
    </xf>
    <xf numFmtId="0" fontId="27" fillId="35" borderId="24" xfId="0" applyFont="1" applyFill="1" applyBorder="1" applyAlignment="1">
      <alignment horizontal="center" vertical="center"/>
    </xf>
    <xf numFmtId="9" fontId="7" fillId="0" borderId="48" xfId="2" applyFont="1" applyBorder="1" applyAlignment="1">
      <alignment horizontal="center" vertical="center"/>
    </xf>
    <xf numFmtId="9" fontId="15" fillId="17" borderId="0" xfId="2" applyFont="1" applyFill="1" applyAlignment="1">
      <alignment horizontal="left"/>
    </xf>
    <xf numFmtId="0" fontId="21" fillId="17" borderId="32" xfId="0" applyFont="1" applyFill="1" applyBorder="1" applyAlignment="1">
      <alignment horizontal="center" vertical="center"/>
    </xf>
    <xf numFmtId="3" fontId="8" fillId="0" borderId="27" xfId="0" applyNumberFormat="1" applyFont="1" applyFill="1" applyBorder="1" applyAlignment="1">
      <alignment horizontal="right" indent="1"/>
    </xf>
    <xf numFmtId="9" fontId="8" fillId="0" borderId="20" xfId="2" applyFont="1" applyFill="1" applyBorder="1" applyAlignment="1">
      <alignment horizontal="right" indent="1"/>
    </xf>
    <xf numFmtId="3" fontId="36" fillId="0" borderId="27" xfId="0" applyNumberFormat="1" applyFont="1" applyFill="1" applyBorder="1" applyAlignment="1">
      <alignment horizontal="right" indent="1"/>
    </xf>
    <xf numFmtId="9" fontId="36" fillId="0" borderId="20" xfId="2" applyFont="1" applyFill="1" applyBorder="1" applyAlignment="1">
      <alignment horizontal="right" indent="1"/>
    </xf>
    <xf numFmtId="3" fontId="21" fillId="0" borderId="27" xfId="0" applyNumberFormat="1" applyFont="1" applyFill="1" applyBorder="1" applyAlignment="1">
      <alignment horizontal="right" indent="1"/>
    </xf>
    <xf numFmtId="9" fontId="21" fillId="0" borderId="20" xfId="2" applyFont="1" applyFill="1" applyBorder="1" applyAlignment="1">
      <alignment horizontal="right" indent="1"/>
    </xf>
    <xf numFmtId="3" fontId="8" fillId="0" borderId="27" xfId="0" applyNumberFormat="1" applyFont="1" applyBorder="1" applyAlignment="1">
      <alignment horizontal="right" indent="1"/>
    </xf>
    <xf numFmtId="9" fontId="8" fillId="0" borderId="20" xfId="2" applyFont="1" applyBorder="1" applyAlignment="1">
      <alignment horizontal="right" indent="1"/>
    </xf>
    <xf numFmtId="0" fontId="49" fillId="17" borderId="7" xfId="3" applyFont="1" applyFill="1" applyBorder="1"/>
    <xf numFmtId="0" fontId="11" fillId="17" borderId="0" xfId="3" applyFont="1" applyFill="1" applyBorder="1"/>
    <xf numFmtId="167" fontId="11" fillId="17" borderId="13" xfId="5" applyNumberFormat="1" applyFont="1" applyFill="1" applyBorder="1" applyAlignment="1"/>
    <xf numFmtId="167" fontId="50" fillId="17" borderId="0" xfId="5" applyNumberFormat="1" applyFont="1" applyFill="1" applyBorder="1" applyAlignment="1"/>
    <xf numFmtId="167" fontId="50" fillId="0" borderId="9" xfId="3" applyNumberFormat="1" applyFont="1" applyBorder="1" applyAlignment="1">
      <alignment horizontal="right" indent="1"/>
    </xf>
    <xf numFmtId="167" fontId="50" fillId="0" borderId="9" xfId="5" applyNumberFormat="1" applyFont="1" applyBorder="1" applyAlignment="1"/>
    <xf numFmtId="167" fontId="51" fillId="0" borderId="9" xfId="3" applyNumberFormat="1" applyFont="1" applyBorder="1" applyAlignment="1"/>
    <xf numFmtId="167" fontId="37" fillId="17" borderId="13" xfId="3" applyNumberFormat="1" applyFont="1" applyFill="1" applyBorder="1" applyAlignment="1"/>
    <xf numFmtId="167" fontId="51" fillId="17" borderId="0" xfId="3" applyNumberFormat="1" applyFont="1" applyFill="1" applyBorder="1" applyAlignment="1"/>
    <xf numFmtId="167" fontId="50" fillId="0" borderId="9" xfId="3" applyNumberFormat="1" applyFont="1" applyFill="1" applyBorder="1" applyAlignment="1">
      <alignment horizontal="right" indent="1"/>
    </xf>
    <xf numFmtId="167" fontId="50" fillId="0" borderId="9" xfId="5" applyNumberFormat="1" applyFont="1" applyFill="1" applyBorder="1" applyAlignment="1"/>
    <xf numFmtId="167" fontId="50" fillId="0" borderId="9" xfId="3" applyNumberFormat="1" applyFont="1" applyBorder="1" applyAlignment="1"/>
    <xf numFmtId="167" fontId="11" fillId="17" borderId="13" xfId="3" applyNumberFormat="1" applyFont="1" applyFill="1" applyBorder="1" applyAlignment="1"/>
    <xf numFmtId="167" fontId="50" fillId="17" borderId="0" xfId="3" applyNumberFormat="1" applyFont="1" applyFill="1" applyBorder="1" applyAlignment="1"/>
    <xf numFmtId="167" fontId="51" fillId="0" borderId="9" xfId="5" applyNumberFormat="1" applyFont="1" applyFill="1" applyBorder="1" applyAlignment="1"/>
    <xf numFmtId="167" fontId="37" fillId="17" borderId="13" xfId="5" applyNumberFormat="1" applyFont="1" applyFill="1" applyBorder="1" applyAlignment="1"/>
    <xf numFmtId="167" fontId="51" fillId="17" borderId="0" xfId="5" applyNumberFormat="1" applyFont="1" applyFill="1" applyBorder="1" applyAlignment="1"/>
    <xf numFmtId="0" fontId="52" fillId="17" borderId="26" xfId="3" applyFont="1" applyFill="1" applyBorder="1"/>
    <xf numFmtId="0" fontId="52" fillId="17" borderId="26" xfId="4" applyFont="1" applyFill="1" applyBorder="1"/>
    <xf numFmtId="0" fontId="52" fillId="17" borderId="26" xfId="4" applyFont="1" applyFill="1" applyBorder="1" applyAlignment="1"/>
    <xf numFmtId="0" fontId="52" fillId="17" borderId="43" xfId="4" applyFont="1" applyFill="1" applyBorder="1"/>
    <xf numFmtId="0" fontId="7" fillId="17" borderId="26" xfId="0" applyFont="1" applyFill="1" applyBorder="1" applyAlignment="1">
      <alignment horizontal="center" vertical="center"/>
    </xf>
    <xf numFmtId="0" fontId="7" fillId="0" borderId="46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2" fontId="42" fillId="15" borderId="5" xfId="0" applyNumberFormat="1" applyFont="1" applyFill="1" applyBorder="1" applyAlignment="1">
      <alignment horizontal="center"/>
    </xf>
    <xf numFmtId="2" fontId="42" fillId="15" borderId="5" xfId="0" applyNumberFormat="1" applyFont="1" applyFill="1" applyBorder="1" applyAlignment="1">
      <alignment horizontal="center" wrapText="1"/>
    </xf>
    <xf numFmtId="2" fontId="42" fillId="24" borderId="5" xfId="0" applyNumberFormat="1" applyFont="1" applyFill="1" applyBorder="1" applyAlignment="1">
      <alignment horizontal="center"/>
    </xf>
    <xf numFmtId="2" fontId="41" fillId="24" borderId="47" xfId="0" applyNumberFormat="1" applyFont="1" applyFill="1" applyBorder="1" applyAlignment="1">
      <alignment horizontal="center"/>
    </xf>
    <xf numFmtId="0" fontId="7" fillId="17" borderId="56" xfId="0" applyFont="1" applyFill="1" applyBorder="1" applyAlignment="1">
      <alignment horizontal="centerContinuous"/>
    </xf>
    <xf numFmtId="0" fontId="7" fillId="17" borderId="58" xfId="0" applyFont="1" applyFill="1" applyBorder="1" applyAlignment="1">
      <alignment horizontal="center"/>
    </xf>
    <xf numFmtId="0" fontId="7" fillId="0" borderId="58" xfId="0" applyFont="1" applyFill="1" applyBorder="1" applyAlignment="1">
      <alignment horizontal="center"/>
    </xf>
    <xf numFmtId="2" fontId="8" fillId="17" borderId="30" xfId="0" applyNumberFormat="1" applyFont="1" applyFill="1" applyBorder="1" applyAlignment="1">
      <alignment horizontal="center"/>
    </xf>
    <xf numFmtId="0" fontId="8" fillId="17" borderId="89" xfId="0" applyFont="1" applyFill="1" applyBorder="1" applyAlignment="1">
      <alignment horizontal="center"/>
    </xf>
    <xf numFmtId="0" fontId="0" fillId="17" borderId="7" xfId="0" applyFill="1" applyBorder="1" applyAlignment="1">
      <alignment horizontal="left" indent="1"/>
    </xf>
    <xf numFmtId="167" fontId="7" fillId="17" borderId="64" xfId="0" applyNumberFormat="1" applyFont="1" applyFill="1" applyBorder="1" applyAlignment="1">
      <alignment horizontal="center"/>
    </xf>
    <xf numFmtId="171" fontId="7" fillId="0" borderId="19" xfId="1" applyNumberFormat="1" applyFont="1" applyBorder="1"/>
    <xf numFmtId="171" fontId="7" fillId="0" borderId="19" xfId="1" applyNumberFormat="1" applyFont="1" applyFill="1" applyBorder="1"/>
    <xf numFmtId="0" fontId="12" fillId="17" borderId="12" xfId="0" applyFont="1" applyFill="1" applyBorder="1" applyAlignment="1">
      <alignment horizontal="center"/>
    </xf>
    <xf numFmtId="164" fontId="0" fillId="0" borderId="9" xfId="0" applyNumberFormat="1" applyFont="1" applyFill="1" applyBorder="1" applyAlignment="1">
      <alignment horizontal="center"/>
    </xf>
    <xf numFmtId="1" fontId="0" fillId="0" borderId="9" xfId="0" applyNumberFormat="1" applyFont="1" applyFill="1" applyBorder="1" applyAlignment="1">
      <alignment horizontal="center"/>
    </xf>
    <xf numFmtId="0" fontId="7" fillId="17" borderId="8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7" fillId="17" borderId="0" xfId="0" applyNumberFormat="1" applyFont="1" applyFill="1" applyBorder="1" applyAlignment="1">
      <alignment horizontal="center"/>
    </xf>
    <xf numFmtId="9" fontId="7" fillId="0" borderId="32" xfId="2" applyFont="1" applyBorder="1" applyAlignment="1">
      <alignment horizontal="center" vertical="center"/>
    </xf>
    <xf numFmtId="0" fontId="7" fillId="17" borderId="3" xfId="1819" applyFont="1" applyFill="1" applyBorder="1" applyAlignment="1">
      <alignment horizontal="center" vertical="center" wrapText="1"/>
    </xf>
    <xf numFmtId="167" fontId="8" fillId="30" borderId="30" xfId="0" applyNumberFormat="1" applyFont="1" applyFill="1" applyBorder="1" applyAlignment="1">
      <alignment horizontal="right"/>
    </xf>
    <xf numFmtId="167" fontId="7" fillId="30" borderId="94" xfId="0" applyNumberFormat="1" applyFont="1" applyFill="1" applyBorder="1" applyAlignment="1">
      <alignment horizontal="center" vertical="center" wrapText="1"/>
    </xf>
    <xf numFmtId="9" fontId="7" fillId="0" borderId="40" xfId="2" applyFont="1" applyBorder="1" applyAlignment="1">
      <alignment horizontal="center" vertical="center"/>
    </xf>
    <xf numFmtId="9" fontId="7" fillId="0" borderId="9" xfId="2" applyFont="1" applyBorder="1" applyAlignment="1">
      <alignment horizontal="center" vertical="center"/>
    </xf>
    <xf numFmtId="9" fontId="7" fillId="0" borderId="3" xfId="2" applyFont="1" applyBorder="1" applyAlignment="1">
      <alignment horizontal="center" vertical="center"/>
    </xf>
    <xf numFmtId="9" fontId="7" fillId="0" borderId="2" xfId="2" applyFont="1" applyBorder="1" applyAlignment="1">
      <alignment horizontal="center" vertical="center"/>
    </xf>
    <xf numFmtId="9" fontId="7" fillId="0" borderId="6" xfId="2" applyFont="1" applyBorder="1" applyAlignment="1">
      <alignment horizontal="center" vertical="center"/>
    </xf>
    <xf numFmtId="9" fontId="8" fillId="17" borderId="5" xfId="2" applyFont="1" applyFill="1" applyBorder="1" applyAlignment="1">
      <alignment horizontal="center"/>
    </xf>
    <xf numFmtId="3" fontId="54" fillId="0" borderId="9" xfId="0" applyNumberFormat="1" applyFont="1" applyFill="1" applyBorder="1" applyAlignment="1">
      <alignment horizontal="right" indent="1"/>
    </xf>
    <xf numFmtId="9" fontId="8" fillId="0" borderId="9" xfId="2" applyNumberFormat="1" applyFont="1" applyFill="1" applyBorder="1" applyAlignment="1">
      <alignment horizontal="right" indent="1"/>
    </xf>
    <xf numFmtId="167" fontId="34" fillId="0" borderId="9" xfId="3" applyNumberFormat="1" applyFont="1" applyBorder="1" applyAlignment="1">
      <alignment horizontal="right"/>
    </xf>
    <xf numFmtId="9" fontId="34" fillId="0" borderId="9" xfId="2" applyFont="1" applyBorder="1" applyAlignment="1">
      <alignment horizontal="right" indent="1"/>
    </xf>
    <xf numFmtId="167" fontId="53" fillId="0" borderId="9" xfId="5" applyNumberFormat="1" applyFont="1" applyFill="1" applyBorder="1" applyAlignment="1">
      <alignment horizontal="right"/>
    </xf>
    <xf numFmtId="167" fontId="35" fillId="0" borderId="9" xfId="0" applyNumberFormat="1" applyFont="1" applyFill="1" applyBorder="1" applyAlignment="1">
      <alignment horizontal="right"/>
    </xf>
    <xf numFmtId="9" fontId="34" fillId="0" borderId="9" xfId="5" applyFont="1" applyFill="1" applyBorder="1" applyAlignment="1">
      <alignment horizontal="right" indent="1"/>
    </xf>
    <xf numFmtId="49" fontId="53" fillId="0" borderId="9" xfId="5" applyNumberFormat="1" applyFont="1" applyFill="1" applyBorder="1" applyAlignment="1">
      <alignment horizontal="right" indent="1"/>
    </xf>
    <xf numFmtId="0" fontId="56" fillId="17" borderId="0" xfId="0" applyFont="1" applyFill="1" applyAlignment="1">
      <alignment horizontal="center"/>
    </xf>
    <xf numFmtId="0" fontId="7" fillId="17" borderId="15" xfId="0" applyFont="1" applyFill="1" applyBorder="1" applyAlignment="1">
      <alignment horizontal="center" wrapText="1"/>
    </xf>
    <xf numFmtId="0" fontId="57" fillId="17" borderId="0" xfId="0" applyFont="1" applyFill="1" applyAlignment="1">
      <alignment horizontal="center"/>
    </xf>
    <xf numFmtId="3" fontId="54" fillId="17" borderId="9" xfId="0" applyNumberFormat="1" applyFont="1" applyFill="1" applyBorder="1" applyAlignment="1">
      <alignment horizontal="right" indent="1"/>
    </xf>
    <xf numFmtId="3" fontId="8" fillId="17" borderId="9" xfId="0" applyNumberFormat="1" applyFont="1" applyFill="1" applyBorder="1" applyAlignment="1">
      <alignment horizontal="right" indent="1"/>
    </xf>
    <xf numFmtId="3" fontId="21" fillId="17" borderId="9" xfId="0" applyNumberFormat="1" applyFont="1" applyFill="1" applyBorder="1" applyAlignment="1">
      <alignment horizontal="right" indent="1"/>
    </xf>
    <xf numFmtId="0" fontId="8" fillId="17" borderId="0" xfId="2306" applyFont="1" applyFill="1" applyAlignment="1">
      <alignment vertical="top"/>
    </xf>
    <xf numFmtId="4" fontId="8" fillId="17" borderId="0" xfId="1819" applyNumberFormat="1" applyFont="1" applyFill="1" applyAlignment="1">
      <alignment horizontal="center"/>
    </xf>
    <xf numFmtId="0" fontId="58" fillId="17" borderId="0" xfId="2306" applyFont="1" applyFill="1"/>
    <xf numFmtId="4" fontId="59" fillId="17" borderId="0" xfId="2306" applyNumberFormat="1" applyFont="1" applyFill="1"/>
    <xf numFmtId="4" fontId="58" fillId="17" borderId="0" xfId="2306" applyNumberFormat="1" applyFont="1" applyFill="1"/>
    <xf numFmtId="0" fontId="60" fillId="17" borderId="0" xfId="2306" applyFont="1" applyFill="1"/>
    <xf numFmtId="0" fontId="58" fillId="0" borderId="0" xfId="2306" applyFont="1"/>
    <xf numFmtId="0" fontId="61" fillId="0" borderId="0" xfId="2306" applyFont="1"/>
    <xf numFmtId="0" fontId="15" fillId="17" borderId="0" xfId="2306" applyFont="1" applyFill="1" applyAlignment="1">
      <alignment horizontal="left" vertical="center"/>
    </xf>
    <xf numFmtId="0" fontId="0" fillId="17" borderId="0" xfId="0" applyFill="1" applyBorder="1" applyAlignment="1">
      <alignment horizontal="center" vertical="center"/>
    </xf>
    <xf numFmtId="0" fontId="6" fillId="17" borderId="0" xfId="0" applyFont="1" applyFill="1" applyAlignment="1">
      <alignment vertical="center"/>
    </xf>
    <xf numFmtId="0" fontId="7" fillId="17" borderId="0" xfId="1819" applyFont="1" applyFill="1" applyAlignment="1">
      <alignment horizontal="center" vertical="center"/>
    </xf>
    <xf numFmtId="4" fontId="8" fillId="17" borderId="0" xfId="1819" applyNumberFormat="1" applyFont="1" applyFill="1" applyAlignment="1">
      <alignment horizontal="center" vertical="center"/>
    </xf>
    <xf numFmtId="0" fontId="58" fillId="17" borderId="0" xfId="2306" applyFont="1" applyFill="1" applyAlignment="1">
      <alignment vertical="center"/>
    </xf>
    <xf numFmtId="4" fontId="59" fillId="17" borderId="0" xfId="2306" applyNumberFormat="1" applyFont="1" applyFill="1" applyAlignment="1">
      <alignment vertical="center"/>
    </xf>
    <xf numFmtId="4" fontId="58" fillId="17" borderId="0" xfId="2306" applyNumberFormat="1" applyFont="1" applyFill="1" applyAlignment="1">
      <alignment vertical="center"/>
    </xf>
    <xf numFmtId="0" fontId="60" fillId="17" borderId="0" xfId="2306" applyFont="1" applyFill="1" applyAlignment="1">
      <alignment vertical="center"/>
    </xf>
    <xf numFmtId="0" fontId="58" fillId="0" borderId="0" xfId="2306" applyFont="1" applyAlignment="1">
      <alignment vertical="center"/>
    </xf>
    <xf numFmtId="0" fontId="8" fillId="17" borderId="30" xfId="2306" applyFont="1" applyFill="1" applyBorder="1"/>
    <xf numFmtId="0" fontId="8" fillId="17" borderId="4" xfId="1819" applyFont="1" applyFill="1" applyBorder="1" applyAlignment="1">
      <alignment horizontal="centerContinuous"/>
    </xf>
    <xf numFmtId="4" fontId="8" fillId="17" borderId="62" xfId="1819" applyNumberFormat="1" applyFont="1" applyFill="1" applyBorder="1" applyAlignment="1">
      <alignment horizontal="centerContinuous"/>
    </xf>
    <xf numFmtId="4" fontId="59" fillId="54" borderId="4" xfId="2306" applyNumberFormat="1" applyFont="1" applyFill="1" applyBorder="1" applyAlignment="1">
      <alignment horizontal="centerContinuous"/>
    </xf>
    <xf numFmtId="0" fontId="58" fillId="54" borderId="4" xfId="2306" applyFont="1" applyFill="1" applyBorder="1" applyAlignment="1">
      <alignment horizontal="centerContinuous"/>
    </xf>
    <xf numFmtId="4" fontId="58" fillId="54" borderId="4" xfId="2306" applyNumberFormat="1" applyFont="1" applyFill="1" applyBorder="1" applyAlignment="1">
      <alignment horizontal="centerContinuous"/>
    </xf>
    <xf numFmtId="4" fontId="59" fillId="54" borderId="62" xfId="2306" applyNumberFormat="1" applyFont="1" applyFill="1" applyBorder="1" applyAlignment="1">
      <alignment horizontal="centerContinuous"/>
    </xf>
    <xf numFmtId="4" fontId="59" fillId="55" borderId="4" xfId="2306" applyNumberFormat="1" applyFont="1" applyFill="1" applyBorder="1" applyAlignment="1">
      <alignment horizontal="centerContinuous"/>
    </xf>
    <xf numFmtId="0" fontId="58" fillId="55" borderId="4" xfId="2306" applyFont="1" applyFill="1" applyBorder="1" applyAlignment="1">
      <alignment horizontal="centerContinuous"/>
    </xf>
    <xf numFmtId="4" fontId="58" fillId="55" borderId="62" xfId="2306" applyNumberFormat="1" applyFont="1" applyFill="1" applyBorder="1" applyAlignment="1">
      <alignment horizontal="centerContinuous"/>
    </xf>
    <xf numFmtId="0" fontId="15" fillId="17" borderId="30" xfId="2306" applyFont="1" applyFill="1" applyBorder="1"/>
    <xf numFmtId="0" fontId="6" fillId="17" borderId="82" xfId="0" applyFont="1" applyFill="1" applyBorder="1"/>
    <xf numFmtId="0" fontId="15" fillId="17" borderId="0" xfId="1819" applyFont="1" applyFill="1" applyBorder="1" applyAlignment="1">
      <alignment horizontal="center"/>
    </xf>
    <xf numFmtId="4" fontId="14" fillId="17" borderId="55" xfId="1819" applyNumberFormat="1" applyFont="1" applyFill="1" applyBorder="1" applyAlignment="1">
      <alignment horizontal="center"/>
    </xf>
    <xf numFmtId="0" fontId="60" fillId="56" borderId="0" xfId="2306" applyFont="1" applyFill="1"/>
    <xf numFmtId="0" fontId="62" fillId="56" borderId="95" xfId="2306" applyFont="1" applyFill="1" applyBorder="1" applyAlignment="1">
      <alignment horizontal="center"/>
    </xf>
    <xf numFmtId="0" fontId="60" fillId="57" borderId="0" xfId="2306" applyFont="1" applyFill="1"/>
    <xf numFmtId="0" fontId="62" fillId="57" borderId="95" xfId="2306" applyFont="1" applyFill="1" applyBorder="1" applyAlignment="1">
      <alignment horizontal="center"/>
    </xf>
    <xf numFmtId="0" fontId="60" fillId="0" borderId="0" xfId="2306" applyFont="1"/>
    <xf numFmtId="0" fontId="14" fillId="17" borderId="30" xfId="2306" applyFont="1" applyFill="1" applyBorder="1"/>
    <xf numFmtId="0" fontId="14" fillId="17" borderId="90" xfId="0" applyFont="1" applyFill="1" applyBorder="1" applyAlignment="1">
      <alignment horizontal="centerContinuous"/>
    </xf>
    <xf numFmtId="170" fontId="14" fillId="56" borderId="0" xfId="2306" applyNumberFormat="1" applyFont="1" applyFill="1" applyBorder="1" applyAlignment="1">
      <alignment horizontal="center"/>
    </xf>
    <xf numFmtId="4" fontId="62" fillId="56" borderId="53" xfId="2306" applyNumberFormat="1" applyFont="1" applyFill="1" applyBorder="1" applyAlignment="1">
      <alignment horizontal="center"/>
    </xf>
    <xf numFmtId="4" fontId="60" fillId="57" borderId="0" xfId="2306" applyNumberFormat="1" applyFont="1" applyFill="1"/>
    <xf numFmtId="4" fontId="62" fillId="57" borderId="53" xfId="2306" applyNumberFormat="1" applyFont="1" applyFill="1" applyBorder="1" applyAlignment="1">
      <alignment horizontal="center"/>
    </xf>
    <xf numFmtId="0" fontId="14" fillId="17" borderId="91" xfId="0" applyFont="1" applyFill="1" applyBorder="1" applyAlignment="1">
      <alignment horizontal="centerContinuous"/>
    </xf>
    <xf numFmtId="0" fontId="60" fillId="0" borderId="96" xfId="2306" applyFont="1" applyBorder="1"/>
    <xf numFmtId="0" fontId="60" fillId="0" borderId="55" xfId="2306" applyFont="1" applyBorder="1"/>
    <xf numFmtId="0" fontId="15" fillId="56" borderId="83" xfId="2306" applyFont="1" applyFill="1" applyBorder="1" applyAlignment="1">
      <alignment horizontal="left" indent="1"/>
    </xf>
    <xf numFmtId="0" fontId="14" fillId="56" borderId="35" xfId="2306" applyFont="1" applyFill="1" applyBorder="1" applyAlignment="1">
      <alignment horizontal="centerContinuous"/>
    </xf>
    <xf numFmtId="0" fontId="14" fillId="56" borderId="34" xfId="2306" applyFont="1" applyFill="1" applyBorder="1" applyAlignment="1">
      <alignment horizontal="centerContinuous"/>
    </xf>
    <xf numFmtId="0" fontId="60" fillId="56" borderId="34" xfId="2306" applyFont="1" applyFill="1" applyBorder="1" applyAlignment="1">
      <alignment horizontal="centerContinuous"/>
    </xf>
    <xf numFmtId="0" fontId="60" fillId="56" borderId="7" xfId="2306" applyFont="1" applyFill="1" applyBorder="1"/>
    <xf numFmtId="4" fontId="62" fillId="56" borderId="54" xfId="2306" applyNumberFormat="1" applyFont="1" applyFill="1" applyBorder="1" applyAlignment="1">
      <alignment horizontal="center"/>
    </xf>
    <xf numFmtId="4" fontId="60" fillId="57" borderId="83" xfId="2306" applyNumberFormat="1" applyFont="1" applyFill="1" applyBorder="1" applyAlignment="1">
      <alignment horizontal="center"/>
    </xf>
    <xf numFmtId="0" fontId="60" fillId="57" borderId="7" xfId="2306" applyFont="1" applyFill="1" applyBorder="1"/>
    <xf numFmtId="4" fontId="62" fillId="57" borderId="54" xfId="2306" applyNumberFormat="1" applyFont="1" applyFill="1" applyBorder="1" applyAlignment="1">
      <alignment horizontal="center"/>
    </xf>
    <xf numFmtId="0" fontId="14" fillId="17" borderId="33" xfId="2306" applyFont="1" applyFill="1" applyBorder="1"/>
    <xf numFmtId="0" fontId="6" fillId="17" borderId="47" xfId="0" applyFont="1" applyFill="1" applyBorder="1" applyAlignment="1">
      <alignment horizontal="center" vertical="center"/>
    </xf>
    <xf numFmtId="0" fontId="6" fillId="17" borderId="92" xfId="0" applyFont="1" applyFill="1" applyBorder="1" applyAlignment="1">
      <alignment horizontal="center" vertical="center"/>
    </xf>
    <xf numFmtId="0" fontId="14" fillId="17" borderId="97" xfId="1819" applyFont="1" applyFill="1" applyBorder="1" applyAlignment="1">
      <alignment horizontal="center" vertical="center"/>
    </xf>
    <xf numFmtId="4" fontId="14" fillId="17" borderId="62" xfId="1819" applyNumberFormat="1" applyFont="1" applyFill="1" applyBorder="1" applyAlignment="1">
      <alignment horizontal="center" vertical="center" wrapText="1"/>
    </xf>
    <xf numFmtId="0" fontId="14" fillId="56" borderId="70" xfId="2306" applyFont="1" applyFill="1" applyBorder="1" applyAlignment="1">
      <alignment horizontal="center" vertical="center" wrapText="1"/>
    </xf>
    <xf numFmtId="0" fontId="14" fillId="29" borderId="4" xfId="2306" applyFont="1" applyFill="1" applyBorder="1" applyAlignment="1">
      <alignment horizontal="center" wrapText="1"/>
    </xf>
    <xf numFmtId="0" fontId="63" fillId="56" borderId="98" xfId="2306" applyFont="1" applyFill="1" applyBorder="1" applyAlignment="1">
      <alignment horizontal="center" vertical="center" wrapText="1"/>
    </xf>
    <xf numFmtId="0" fontId="14" fillId="56" borderId="99" xfId="2306" applyFont="1" applyFill="1" applyBorder="1" applyAlignment="1">
      <alignment horizontal="center" vertical="center" wrapText="1"/>
    </xf>
    <xf numFmtId="0" fontId="14" fillId="56" borderId="33" xfId="2306" applyFont="1" applyFill="1" applyBorder="1" applyAlignment="1">
      <alignment horizontal="center" vertical="center" wrapText="1"/>
    </xf>
    <xf numFmtId="0" fontId="14" fillId="56" borderId="28" xfId="2306" applyFont="1" applyFill="1" applyBorder="1" applyAlignment="1">
      <alignment horizontal="center" vertical="center" wrapText="1"/>
    </xf>
    <xf numFmtId="4" fontId="65" fillId="56" borderId="59" xfId="2306" applyNumberFormat="1" applyFont="1" applyFill="1" applyBorder="1" applyAlignment="1">
      <alignment horizontal="center" vertical="center" wrapText="1"/>
    </xf>
    <xf numFmtId="0" fontId="14" fillId="57" borderId="70" xfId="2306" applyFont="1" applyFill="1" applyBorder="1" applyAlignment="1">
      <alignment horizontal="center" vertical="center" wrapText="1"/>
    </xf>
    <xf numFmtId="0" fontId="14" fillId="57" borderId="5" xfId="2306" applyFont="1" applyFill="1" applyBorder="1" applyAlignment="1">
      <alignment horizontal="center" vertical="center" wrapText="1"/>
    </xf>
    <xf numFmtId="4" fontId="65" fillId="57" borderId="4" xfId="2306" applyNumberFormat="1" applyFont="1" applyFill="1" applyBorder="1" applyAlignment="1">
      <alignment horizontal="center" vertical="center" wrapText="1"/>
    </xf>
    <xf numFmtId="0" fontId="60" fillId="17" borderId="31" xfId="2306" applyFont="1" applyFill="1" applyBorder="1"/>
    <xf numFmtId="0" fontId="15" fillId="17" borderId="34" xfId="0" applyFont="1" applyFill="1" applyBorder="1" applyAlignment="1">
      <alignment horizontal="center" vertical="center"/>
    </xf>
    <xf numFmtId="0" fontId="62" fillId="0" borderId="30" xfId="2306" applyFont="1" applyBorder="1" applyAlignment="1">
      <alignment horizontal="center"/>
    </xf>
    <xf numFmtId="0" fontId="62" fillId="0" borderId="32" xfId="2306" applyFont="1" applyBorder="1" applyAlignment="1">
      <alignment horizontal="center"/>
    </xf>
    <xf numFmtId="4" fontId="65" fillId="0" borderId="53" xfId="2306" applyNumberFormat="1" applyFont="1" applyBorder="1" applyAlignment="1">
      <alignment horizontal="right" indent="2"/>
    </xf>
    <xf numFmtId="0" fontId="62" fillId="0" borderId="81" xfId="2306" applyFont="1" applyBorder="1" applyAlignment="1">
      <alignment horizontal="center"/>
    </xf>
    <xf numFmtId="0" fontId="62" fillId="0" borderId="2" xfId="2306" applyFont="1" applyBorder="1" applyAlignment="1">
      <alignment horizontal="center"/>
    </xf>
    <xf numFmtId="4" fontId="65" fillId="0" borderId="0" xfId="2306" applyNumberFormat="1" applyFont="1" applyBorder="1" applyAlignment="1">
      <alignment horizontal="right" indent="2"/>
    </xf>
    <xf numFmtId="172" fontId="60" fillId="0" borderId="3" xfId="2306" applyNumberFormat="1" applyFont="1" applyBorder="1" applyAlignment="1">
      <alignment horizontal="center"/>
    </xf>
    <xf numFmtId="0" fontId="60" fillId="17" borderId="29" xfId="2306" applyFont="1" applyFill="1" applyBorder="1"/>
    <xf numFmtId="0" fontId="0" fillId="17" borderId="85" xfId="0" applyFill="1" applyBorder="1"/>
    <xf numFmtId="3" fontId="14" fillId="29" borderId="7" xfId="2306" applyNumberFormat="1" applyFont="1" applyFill="1" applyBorder="1" applyAlignment="1">
      <alignment horizontal="center"/>
    </xf>
    <xf numFmtId="0" fontId="63" fillId="0" borderId="14" xfId="2306" applyFont="1" applyBorder="1" applyAlignment="1">
      <alignment horizontal="center"/>
    </xf>
    <xf numFmtId="0" fontId="62" fillId="0" borderId="25" xfId="2306" applyFont="1" applyBorder="1" applyAlignment="1">
      <alignment horizontal="center"/>
    </xf>
    <xf numFmtId="0" fontId="62" fillId="0" borderId="46" xfId="2306" applyFont="1" applyBorder="1" applyAlignment="1">
      <alignment horizontal="center"/>
    </xf>
    <xf numFmtId="4" fontId="65" fillId="0" borderId="54" xfId="2306" applyNumberFormat="1" applyFont="1" applyBorder="1" applyAlignment="1">
      <alignment horizontal="right" indent="2"/>
    </xf>
    <xf numFmtId="0" fontId="62" fillId="0" borderId="71" xfId="2306" applyFont="1" applyBorder="1" applyAlignment="1">
      <alignment horizontal="center"/>
    </xf>
    <xf numFmtId="0" fontId="62" fillId="0" borderId="3" xfId="2306" applyFont="1" applyBorder="1" applyAlignment="1">
      <alignment horizontal="center"/>
    </xf>
    <xf numFmtId="4" fontId="65" fillId="0" borderId="7" xfId="2306" applyNumberFormat="1" applyFont="1" applyBorder="1" applyAlignment="1">
      <alignment horizontal="right" indent="2"/>
    </xf>
    <xf numFmtId="0" fontId="0" fillId="17" borderId="52" xfId="0" applyFill="1" applyBorder="1"/>
    <xf numFmtId="0" fontId="62" fillId="0" borderId="27" xfId="2306" applyFont="1" applyBorder="1" applyAlignment="1">
      <alignment horizontal="center"/>
    </xf>
    <xf numFmtId="4" fontId="65" fillId="0" borderId="58" xfId="2306" applyNumberFormat="1" applyFont="1" applyBorder="1" applyAlignment="1">
      <alignment horizontal="right" indent="2"/>
    </xf>
    <xf numFmtId="0" fontId="62" fillId="0" borderId="72" xfId="2306" applyFont="1" applyBorder="1" applyAlignment="1">
      <alignment horizontal="center"/>
    </xf>
    <xf numFmtId="0" fontId="62" fillId="0" borderId="9" xfId="2306" applyFont="1" applyBorder="1" applyAlignment="1">
      <alignment horizontal="center"/>
    </xf>
    <xf numFmtId="4" fontId="65" fillId="0" borderId="8" xfId="2306" applyNumberFormat="1" applyFont="1" applyBorder="1" applyAlignment="1">
      <alignment horizontal="right" indent="2"/>
    </xf>
    <xf numFmtId="172" fontId="60" fillId="0" borderId="9" xfId="2306" applyNumberFormat="1" applyFont="1" applyBorder="1" applyAlignment="1">
      <alignment horizontal="center"/>
    </xf>
    <xf numFmtId="0" fontId="0" fillId="17" borderId="51" xfId="0" applyFill="1" applyBorder="1"/>
    <xf numFmtId="3" fontId="14" fillId="29" borderId="8" xfId="2306" applyNumberFormat="1" applyFont="1" applyFill="1" applyBorder="1" applyAlignment="1">
      <alignment horizontal="center"/>
    </xf>
    <xf numFmtId="0" fontId="0" fillId="0" borderId="44" xfId="0" applyBorder="1"/>
    <xf numFmtId="0" fontId="0" fillId="0" borderId="52" xfId="0" applyBorder="1"/>
    <xf numFmtId="0" fontId="0" fillId="17" borderId="44" xfId="0" applyFill="1" applyBorder="1"/>
    <xf numFmtId="0" fontId="60" fillId="17" borderId="0" xfId="2306" applyFont="1" applyFill="1" applyBorder="1"/>
    <xf numFmtId="0" fontId="0" fillId="0" borderId="51" xfId="0" applyBorder="1"/>
    <xf numFmtId="0" fontId="63" fillId="0" borderId="15" xfId="2306" applyFont="1" applyBorder="1" applyAlignment="1">
      <alignment horizontal="center"/>
    </xf>
    <xf numFmtId="0" fontId="62" fillId="0" borderId="33" xfId="2306" applyFont="1" applyBorder="1" applyAlignment="1">
      <alignment horizontal="center"/>
    </xf>
    <xf numFmtId="0" fontId="62" fillId="0" borderId="28" xfId="2306" applyFont="1" applyBorder="1" applyAlignment="1">
      <alignment horizontal="center"/>
    </xf>
    <xf numFmtId="4" fontId="65" fillId="0" borderId="59" xfId="2306" applyNumberFormat="1" applyFont="1" applyBorder="1" applyAlignment="1">
      <alignment horizontal="right" indent="2"/>
    </xf>
    <xf numFmtId="0" fontId="62" fillId="0" borderId="74" xfId="2306" applyFont="1" applyBorder="1" applyAlignment="1">
      <alignment horizontal="center"/>
    </xf>
    <xf numFmtId="0" fontId="62" fillId="0" borderId="6" xfId="2306" applyFont="1" applyBorder="1" applyAlignment="1">
      <alignment horizontal="center"/>
    </xf>
    <xf numFmtId="4" fontId="65" fillId="0" borderId="10" xfId="2306" applyNumberFormat="1" applyFont="1" applyBorder="1" applyAlignment="1">
      <alignment horizontal="right" indent="2"/>
    </xf>
    <xf numFmtId="172" fontId="60" fillId="0" borderId="6" xfId="2306" applyNumberFormat="1" applyFont="1" applyBorder="1" applyAlignment="1">
      <alignment horizontal="center"/>
    </xf>
    <xf numFmtId="0" fontId="60" fillId="17" borderId="4" xfId="2306" applyFont="1" applyFill="1" applyBorder="1"/>
    <xf numFmtId="0" fontId="8" fillId="17" borderId="0" xfId="2306" applyFont="1" applyFill="1" applyBorder="1"/>
    <xf numFmtId="0" fontId="58" fillId="17" borderId="0" xfId="2306" applyFont="1" applyFill="1" applyBorder="1"/>
    <xf numFmtId="0" fontId="58" fillId="18" borderId="0" xfId="2306" applyFont="1" applyFill="1" applyBorder="1"/>
    <xf numFmtId="0" fontId="58" fillId="18" borderId="0" xfId="2306" applyFont="1" applyFill="1"/>
    <xf numFmtId="0" fontId="8" fillId="17" borderId="0" xfId="2306" applyFont="1" applyFill="1"/>
    <xf numFmtId="0" fontId="8" fillId="0" borderId="0" xfId="2306" applyFont="1"/>
    <xf numFmtId="4" fontId="59" fillId="0" borderId="0" xfId="2306" applyNumberFormat="1" applyFont="1"/>
    <xf numFmtId="4" fontId="58" fillId="0" borderId="0" xfId="2306" applyNumberFormat="1" applyFont="1"/>
    <xf numFmtId="0" fontId="7" fillId="0" borderId="0" xfId="1819" applyFont="1" applyAlignment="1">
      <alignment horizontal="center"/>
    </xf>
    <xf numFmtId="0" fontId="69" fillId="56" borderId="0" xfId="2306" applyFont="1" applyFill="1" applyAlignment="1">
      <alignment horizontal="center"/>
    </xf>
    <xf numFmtId="0" fontId="70" fillId="56" borderId="0" xfId="2306" quotePrefix="1" applyFont="1" applyFill="1" applyBorder="1" applyAlignment="1">
      <alignment horizontal="center"/>
    </xf>
    <xf numFmtId="0" fontId="69" fillId="56" borderId="25" xfId="2306" applyFont="1" applyFill="1" applyBorder="1" applyAlignment="1">
      <alignment horizontal="center"/>
    </xf>
    <xf numFmtId="0" fontId="7" fillId="0" borderId="0" xfId="0" applyFont="1" applyAlignment="1">
      <alignment horizontal="right" vertical="center"/>
    </xf>
    <xf numFmtId="49" fontId="7" fillId="0" borderId="0" xfId="0" applyNumberFormat="1" applyFont="1" applyAlignment="1">
      <alignment horizontal="right" vertical="center"/>
    </xf>
    <xf numFmtId="0" fontId="0" fillId="17" borderId="4" xfId="0" applyFill="1" applyBorder="1" applyAlignment="1">
      <alignment horizontal="centerContinuous"/>
    </xf>
    <xf numFmtId="0" fontId="14" fillId="17" borderId="35" xfId="0" applyFont="1" applyFill="1" applyBorder="1" applyAlignment="1">
      <alignment horizontal="centerContinuous"/>
    </xf>
    <xf numFmtId="0" fontId="13" fillId="17" borderId="4" xfId="0" applyFont="1" applyFill="1" applyBorder="1" applyAlignment="1">
      <alignment horizontal="centerContinuous"/>
    </xf>
    <xf numFmtId="3" fontId="6" fillId="17" borderId="4" xfId="0" applyNumberFormat="1" applyFont="1" applyFill="1" applyBorder="1" applyAlignment="1">
      <alignment horizontal="centerContinuous"/>
    </xf>
    <xf numFmtId="3" fontId="14" fillId="17" borderId="4" xfId="0" applyNumberFormat="1" applyFont="1" applyFill="1" applyBorder="1" applyAlignment="1">
      <alignment horizontal="centerContinuous"/>
    </xf>
    <xf numFmtId="0" fontId="8" fillId="17" borderId="5" xfId="0" applyFont="1" applyFill="1" applyBorder="1" applyAlignment="1">
      <alignment horizontal="centerContinuous"/>
    </xf>
    <xf numFmtId="0" fontId="8" fillId="17" borderId="2" xfId="0" applyFont="1" applyFill="1" applyBorder="1" applyAlignment="1">
      <alignment horizontal="centerContinuous"/>
    </xf>
    <xf numFmtId="0" fontId="8" fillId="17" borderId="3" xfId="0" applyFont="1" applyFill="1" applyBorder="1" applyAlignment="1">
      <alignment horizontal="centerContinuous"/>
    </xf>
    <xf numFmtId="4" fontId="7" fillId="0" borderId="27" xfId="0" applyNumberFormat="1" applyFont="1" applyBorder="1" applyAlignment="1">
      <alignment horizontal="center"/>
    </xf>
    <xf numFmtId="4" fontId="7" fillId="0" borderId="27" xfId="0" applyNumberFormat="1" applyFont="1" applyFill="1" applyBorder="1"/>
    <xf numFmtId="4" fontId="7" fillId="0" borderId="32" xfId="0" applyNumberFormat="1" applyFont="1" applyBorder="1" applyAlignment="1">
      <alignment horizontal="center"/>
    </xf>
    <xf numFmtId="4" fontId="7" fillId="0" borderId="32" xfId="0" applyNumberFormat="1" applyFont="1" applyFill="1" applyBorder="1"/>
    <xf numFmtId="4" fontId="7" fillId="0" borderId="27" xfId="0" applyNumberFormat="1" applyFont="1" applyFill="1" applyBorder="1" applyAlignment="1">
      <alignment horizontal="center"/>
    </xf>
    <xf numFmtId="0" fontId="8" fillId="17" borderId="32" xfId="0" applyFont="1" applyFill="1" applyBorder="1" applyAlignment="1">
      <alignment horizontal="centerContinuous"/>
    </xf>
    <xf numFmtId="4" fontId="7" fillId="0" borderId="17" xfId="0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4" fontId="7" fillId="0" borderId="47" xfId="0" applyNumberFormat="1" applyFont="1" applyBorder="1" applyAlignment="1">
      <alignment horizontal="center"/>
    </xf>
    <xf numFmtId="0" fontId="8" fillId="17" borderId="36" xfId="0" applyFont="1" applyFill="1" applyBorder="1"/>
    <xf numFmtId="0" fontId="8" fillId="17" borderId="13" xfId="0" applyFont="1" applyFill="1" applyBorder="1" applyAlignment="1">
      <alignment horizontal="centerContinuous"/>
    </xf>
    <xf numFmtId="0" fontId="32" fillId="17" borderId="32" xfId="0" applyFont="1" applyFill="1" applyBorder="1" applyAlignment="1">
      <alignment horizontal="center"/>
    </xf>
    <xf numFmtId="4" fontId="6" fillId="16" borderId="88" xfId="0" applyNumberFormat="1" applyFont="1" applyFill="1" applyBorder="1" applyAlignment="1">
      <alignment horizontal="center"/>
    </xf>
    <xf numFmtId="0" fontId="52" fillId="17" borderId="100" xfId="4" applyFont="1" applyFill="1" applyBorder="1"/>
    <xf numFmtId="0" fontId="6" fillId="17" borderId="32" xfId="0" applyFont="1" applyFill="1" applyBorder="1"/>
    <xf numFmtId="0" fontId="47" fillId="17" borderId="47" xfId="3" applyFont="1" applyFill="1" applyBorder="1"/>
    <xf numFmtId="0" fontId="8" fillId="0" borderId="26" xfId="0" applyFont="1" applyFill="1" applyBorder="1"/>
    <xf numFmtId="0" fontId="11" fillId="17" borderId="2" xfId="3" applyFont="1" applyFill="1" applyBorder="1"/>
    <xf numFmtId="0" fontId="10" fillId="17" borderId="5" xfId="3" applyFont="1" applyFill="1" applyBorder="1"/>
    <xf numFmtId="3" fontId="8" fillId="17" borderId="3" xfId="0" applyNumberFormat="1" applyFont="1" applyFill="1" applyBorder="1" applyAlignment="1">
      <alignment horizontal="center"/>
    </xf>
    <xf numFmtId="3" fontId="8" fillId="17" borderId="5" xfId="0" applyNumberFormat="1" applyFont="1" applyFill="1" applyBorder="1" applyAlignment="1">
      <alignment horizontal="center"/>
    </xf>
    <xf numFmtId="9" fontId="8" fillId="17" borderId="2" xfId="2" applyFont="1" applyFill="1" applyBorder="1" applyAlignment="1">
      <alignment horizontal="center"/>
    </xf>
    <xf numFmtId="167" fontId="7" fillId="0" borderId="25" xfId="0" applyNumberFormat="1" applyFont="1" applyBorder="1" applyAlignment="1">
      <alignment horizontal="center"/>
    </xf>
    <xf numFmtId="0" fontId="7" fillId="0" borderId="54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52" fillId="17" borderId="36" xfId="4" applyFont="1" applyFill="1" applyBorder="1"/>
    <xf numFmtId="3" fontId="20" fillId="17" borderId="0" xfId="3" applyNumberFormat="1" applyFont="1" applyFill="1" applyBorder="1" applyAlignment="1">
      <alignment horizontal="center"/>
    </xf>
    <xf numFmtId="3" fontId="71" fillId="17" borderId="0" xfId="3" applyNumberFormat="1" applyFont="1" applyFill="1" applyAlignment="1">
      <alignment horizontal="centerContinuous"/>
    </xf>
    <xf numFmtId="167" fontId="53" fillId="0" borderId="0" xfId="5" applyNumberFormat="1" applyFont="1" applyFill="1" applyBorder="1" applyAlignment="1">
      <alignment horizontal="right"/>
    </xf>
    <xf numFmtId="0" fontId="11" fillId="17" borderId="0" xfId="3" applyFont="1" applyFill="1" applyBorder="1" applyAlignment="1">
      <alignment horizontal="center"/>
    </xf>
    <xf numFmtId="167" fontId="50" fillId="58" borderId="9" xfId="3" applyNumberFormat="1" applyFont="1" applyFill="1" applyBorder="1" applyAlignment="1">
      <alignment horizontal="right" indent="1"/>
    </xf>
    <xf numFmtId="167" fontId="54" fillId="58" borderId="9" xfId="0" applyNumberFormat="1" applyFont="1" applyFill="1" applyBorder="1" applyAlignment="1">
      <alignment horizontal="right"/>
    </xf>
    <xf numFmtId="9" fontId="72" fillId="58" borderId="9" xfId="5" applyFont="1" applyFill="1" applyBorder="1" applyAlignment="1">
      <alignment horizontal="right" indent="1"/>
    </xf>
    <xf numFmtId="167" fontId="55" fillId="58" borderId="9" xfId="5" applyNumberFormat="1" applyFont="1" applyFill="1" applyBorder="1" applyAlignment="1"/>
    <xf numFmtId="0" fontId="10" fillId="17" borderId="101" xfId="4" applyFont="1" applyFill="1" applyBorder="1"/>
    <xf numFmtId="0" fontId="8" fillId="17" borderId="61" xfId="0" applyFont="1" applyFill="1" applyBorder="1" applyAlignment="1">
      <alignment horizontal="center"/>
    </xf>
    <xf numFmtId="9" fontId="7" fillId="0" borderId="24" xfId="2" applyFont="1" applyBorder="1" applyAlignment="1">
      <alignment horizontal="center" vertical="center"/>
    </xf>
    <xf numFmtId="168" fontId="8" fillId="37" borderId="24" xfId="1" applyNumberFormat="1" applyFont="1" applyFill="1" applyBorder="1"/>
    <xf numFmtId="11" fontId="7" fillId="15" borderId="61" xfId="1819" applyNumberFormat="1" applyFont="1" applyFill="1" applyBorder="1"/>
    <xf numFmtId="168" fontId="8" fillId="15" borderId="24" xfId="1" applyNumberFormat="1" applyFont="1" applyFill="1" applyBorder="1"/>
    <xf numFmtId="0" fontId="7" fillId="0" borderId="24" xfId="0" applyFont="1" applyBorder="1" applyAlignment="1">
      <alignment horizontal="center"/>
    </xf>
    <xf numFmtId="0" fontId="7" fillId="0" borderId="65" xfId="0" applyFont="1" applyBorder="1" applyAlignment="1">
      <alignment horizontal="center"/>
    </xf>
    <xf numFmtId="0" fontId="52" fillId="17" borderId="101" xfId="4" applyFont="1" applyFill="1" applyBorder="1"/>
    <xf numFmtId="3" fontId="14" fillId="29" borderId="23" xfId="2306" applyNumberFormat="1" applyFont="1" applyFill="1" applyBorder="1" applyAlignment="1">
      <alignment horizontal="center"/>
    </xf>
    <xf numFmtId="0" fontId="62" fillId="0" borderId="73" xfId="2306" applyFont="1" applyBorder="1" applyAlignment="1">
      <alignment horizontal="center"/>
    </xf>
    <xf numFmtId="0" fontId="0" fillId="17" borderId="103" xfId="0" applyFill="1" applyBorder="1"/>
    <xf numFmtId="164" fontId="6" fillId="0" borderId="0" xfId="0" applyNumberFormat="1" applyFont="1" applyFill="1" applyBorder="1" applyAlignment="1">
      <alignment horizontal="center"/>
    </xf>
    <xf numFmtId="164" fontId="6" fillId="0" borderId="40" xfId="0" applyNumberFormat="1" applyFont="1" applyFill="1" applyBorder="1" applyAlignment="1">
      <alignment horizontal="center"/>
    </xf>
    <xf numFmtId="0" fontId="8" fillId="17" borderId="0" xfId="0" applyFont="1" applyFill="1" applyBorder="1" applyAlignment="1">
      <alignment horizontal="right"/>
    </xf>
    <xf numFmtId="0" fontId="8" fillId="17" borderId="0" xfId="0" applyFont="1" applyFill="1" applyBorder="1" applyAlignment="1">
      <alignment horizontal="right" indent="1"/>
    </xf>
    <xf numFmtId="3" fontId="7" fillId="0" borderId="3" xfId="0" applyNumberFormat="1" applyFont="1" applyFill="1" applyBorder="1"/>
    <xf numFmtId="3" fontId="7" fillId="0" borderId="9" xfId="0" applyNumberFormat="1" applyFont="1" applyFill="1" applyBorder="1"/>
    <xf numFmtId="3" fontId="7" fillId="0" borderId="24" xfId="0" applyNumberFormat="1" applyFont="1" applyFill="1" applyBorder="1"/>
    <xf numFmtId="3" fontId="7" fillId="0" borderId="9" xfId="0" applyNumberFormat="1" applyFont="1" applyBorder="1"/>
    <xf numFmtId="3" fontId="7" fillId="0" borderId="9" xfId="1819" applyNumberFormat="1" applyFont="1" applyBorder="1"/>
    <xf numFmtId="3" fontId="7" fillId="0" borderId="9" xfId="1819" applyNumberFormat="1" applyFont="1" applyFill="1" applyBorder="1"/>
    <xf numFmtId="173" fontId="7" fillId="0" borderId="40" xfId="2" applyNumberFormat="1" applyFont="1" applyBorder="1" applyAlignment="1">
      <alignment horizontal="center" vertical="center"/>
    </xf>
    <xf numFmtId="173" fontId="7" fillId="0" borderId="9" xfId="2" applyNumberFormat="1" applyFont="1" applyBorder="1" applyAlignment="1">
      <alignment horizontal="center" vertical="center"/>
    </xf>
    <xf numFmtId="173" fontId="7" fillId="0" borderId="3" xfId="2" applyNumberFormat="1" applyFont="1" applyBorder="1" applyAlignment="1">
      <alignment horizontal="center" vertical="center"/>
    </xf>
    <xf numFmtId="173" fontId="7" fillId="0" borderId="2" xfId="2" applyNumberFormat="1" applyFont="1" applyBorder="1" applyAlignment="1">
      <alignment horizontal="center" vertical="center"/>
    </xf>
    <xf numFmtId="173" fontId="7" fillId="0" borderId="24" xfId="2" applyNumberFormat="1" applyFont="1" applyBorder="1" applyAlignment="1">
      <alignment horizontal="center" vertical="center"/>
    </xf>
    <xf numFmtId="173" fontId="7" fillId="0" borderId="6" xfId="2" applyNumberFormat="1" applyFont="1" applyBorder="1" applyAlignment="1">
      <alignment horizontal="center" vertical="center"/>
    </xf>
    <xf numFmtId="1" fontId="7" fillId="0" borderId="40" xfId="2" applyNumberFormat="1" applyFont="1" applyBorder="1" applyAlignment="1">
      <alignment horizontal="center" vertical="center"/>
    </xf>
    <xf numFmtId="1" fontId="7" fillId="0" borderId="9" xfId="2" applyNumberFormat="1" applyFont="1" applyBorder="1" applyAlignment="1">
      <alignment horizontal="center" vertical="center"/>
    </xf>
    <xf numFmtId="1" fontId="7" fillId="0" borderId="3" xfId="2" applyNumberFormat="1" applyFont="1" applyBorder="1" applyAlignment="1">
      <alignment horizontal="center" vertical="center"/>
    </xf>
    <xf numFmtId="1" fontId="7" fillId="0" borderId="2" xfId="2" applyNumberFormat="1" applyFont="1" applyBorder="1" applyAlignment="1">
      <alignment horizontal="center" vertical="center"/>
    </xf>
    <xf numFmtId="1" fontId="7" fillId="0" borderId="24" xfId="2" applyNumberFormat="1" applyFont="1" applyBorder="1" applyAlignment="1">
      <alignment horizontal="center" vertical="center"/>
    </xf>
    <xf numFmtId="1" fontId="7" fillId="0" borderId="6" xfId="2" applyNumberFormat="1" applyFont="1" applyBorder="1" applyAlignment="1">
      <alignment horizontal="center" vertical="center"/>
    </xf>
    <xf numFmtId="0" fontId="8" fillId="28" borderId="0" xfId="0" applyFont="1" applyFill="1" applyBorder="1" applyAlignment="1">
      <alignment horizontal="centerContinuous" wrapText="1"/>
    </xf>
    <xf numFmtId="0" fontId="8" fillId="28" borderId="0" xfId="0" applyFont="1" applyFill="1" applyAlignment="1">
      <alignment horizontal="centerContinuous" wrapText="1"/>
    </xf>
    <xf numFmtId="0" fontId="7" fillId="0" borderId="0" xfId="0" applyFont="1" applyFill="1" applyAlignment="1">
      <alignment horizontal="centerContinuous"/>
    </xf>
    <xf numFmtId="0" fontId="7" fillId="17" borderId="26" xfId="0" applyFont="1" applyFill="1" applyBorder="1" applyAlignment="1">
      <alignment horizontal="centerContinuous"/>
    </xf>
    <xf numFmtId="0" fontId="8" fillId="17" borderId="42" xfId="0" applyFont="1" applyFill="1" applyBorder="1" applyAlignment="1">
      <alignment horizontal="centerContinuous"/>
    </xf>
    <xf numFmtId="0" fontId="7" fillId="17" borderId="8" xfId="0" applyFont="1" applyFill="1" applyBorder="1" applyAlignment="1">
      <alignment horizontal="centerContinuous"/>
    </xf>
    <xf numFmtId="0" fontId="8" fillId="17" borderId="26" xfId="0" applyFont="1" applyFill="1" applyBorder="1" applyAlignment="1">
      <alignment horizontal="centerContinuous"/>
    </xf>
    <xf numFmtId="3" fontId="8" fillId="0" borderId="3" xfId="0" applyNumberFormat="1" applyFont="1" applyBorder="1" applyAlignment="1">
      <alignment horizontal="center"/>
    </xf>
    <xf numFmtId="3" fontId="8" fillId="0" borderId="9" xfId="0" applyNumberFormat="1" applyFont="1" applyBorder="1" applyAlignment="1">
      <alignment horizontal="center"/>
    </xf>
    <xf numFmtId="167" fontId="7" fillId="17" borderId="0" xfId="0" applyNumberFormat="1" applyFont="1" applyFill="1" applyBorder="1" applyAlignment="1">
      <alignment horizontal="left"/>
    </xf>
    <xf numFmtId="0" fontId="8" fillId="17" borderId="33" xfId="0" quotePrefix="1" applyFont="1" applyFill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7" fillId="17" borderId="30" xfId="0" applyFont="1" applyFill="1" applyBorder="1" applyAlignment="1">
      <alignment horizontal="centerContinuous"/>
    </xf>
    <xf numFmtId="0" fontId="8" fillId="17" borderId="35" xfId="0" applyFont="1" applyFill="1" applyBorder="1" applyAlignment="1">
      <alignment horizontal="center"/>
    </xf>
    <xf numFmtId="0" fontId="8" fillId="17" borderId="46" xfId="0" applyFont="1" applyFill="1" applyBorder="1" applyAlignment="1">
      <alignment horizontal="center"/>
    </xf>
    <xf numFmtId="1" fontId="8" fillId="17" borderId="7" xfId="0" applyNumberFormat="1" applyFont="1" applyFill="1" applyBorder="1" applyAlignment="1">
      <alignment horizontal="center"/>
    </xf>
    <xf numFmtId="0" fontId="8" fillId="17" borderId="37" xfId="0" applyFont="1" applyFill="1" applyBorder="1" applyAlignment="1">
      <alignment horizontal="centerContinuous"/>
    </xf>
    <xf numFmtId="0" fontId="7" fillId="17" borderId="36" xfId="0" applyFont="1" applyFill="1" applyBorder="1" applyAlignment="1">
      <alignment horizontal="centerContinuous"/>
    </xf>
    <xf numFmtId="0" fontId="8" fillId="17" borderId="84" xfId="0" applyFont="1" applyFill="1" applyBorder="1" applyAlignment="1">
      <alignment horizontal="center" wrapText="1"/>
    </xf>
    <xf numFmtId="0" fontId="8" fillId="17" borderId="21" xfId="0" applyFont="1" applyFill="1" applyBorder="1" applyAlignment="1">
      <alignment horizontal="center" wrapText="1"/>
    </xf>
    <xf numFmtId="0" fontId="8" fillId="17" borderId="16" xfId="0" applyFont="1" applyFill="1" applyBorder="1" applyAlignment="1">
      <alignment horizontal="center" wrapText="1"/>
    </xf>
    <xf numFmtId="167" fontId="8" fillId="17" borderId="0" xfId="0" applyNumberFormat="1" applyFont="1" applyFill="1" applyAlignment="1">
      <alignment horizontal="center"/>
    </xf>
    <xf numFmtId="167" fontId="7" fillId="0" borderId="85" xfId="0" applyNumberFormat="1" applyFont="1" applyFill="1" applyBorder="1" applyAlignment="1">
      <alignment horizontal="center"/>
    </xf>
    <xf numFmtId="0" fontId="10" fillId="17" borderId="8" xfId="3" applyFont="1" applyFill="1" applyBorder="1"/>
    <xf numFmtId="0" fontId="10" fillId="17" borderId="8" xfId="4" applyFont="1" applyFill="1" applyBorder="1"/>
    <xf numFmtId="0" fontId="10" fillId="17" borderId="8" xfId="4" applyFont="1" applyFill="1" applyBorder="1" applyAlignment="1"/>
    <xf numFmtId="0" fontId="10" fillId="17" borderId="23" xfId="4" applyFont="1" applyFill="1" applyBorder="1"/>
    <xf numFmtId="0" fontId="10" fillId="17" borderId="10" xfId="4" applyFont="1" applyFill="1" applyBorder="1"/>
    <xf numFmtId="0" fontId="7" fillId="17" borderId="79" xfId="0" applyFont="1" applyFill="1" applyBorder="1" applyAlignment="1">
      <alignment horizontal="center" wrapText="1"/>
    </xf>
    <xf numFmtId="0" fontId="7" fillId="17" borderId="38" xfId="0" applyFont="1" applyFill="1" applyBorder="1" applyAlignment="1">
      <alignment horizontal="centerContinuous"/>
    </xf>
    <xf numFmtId="0" fontId="8" fillId="17" borderId="7" xfId="0" applyFont="1" applyFill="1" applyBorder="1"/>
    <xf numFmtId="0" fontId="57" fillId="17" borderId="0" xfId="0" applyFont="1" applyFill="1" applyBorder="1" applyAlignment="1">
      <alignment horizontal="center" vertical="center" wrapText="1"/>
    </xf>
    <xf numFmtId="0" fontId="7" fillId="17" borderId="103" xfId="0" applyFont="1" applyFill="1" applyBorder="1" applyAlignment="1">
      <alignment horizontal="center" wrapText="1"/>
    </xf>
    <xf numFmtId="0" fontId="25" fillId="17" borderId="0" xfId="0" applyFont="1" applyFill="1" applyBorder="1" applyAlignment="1"/>
    <xf numFmtId="0" fontId="7" fillId="0" borderId="3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8" fillId="17" borderId="78" xfId="0" applyFont="1" applyFill="1" applyBorder="1" applyAlignment="1">
      <alignment horizontal="centerContinuous"/>
    </xf>
    <xf numFmtId="0" fontId="8" fillId="37" borderId="33" xfId="1819" applyFont="1" applyFill="1" applyBorder="1" applyAlignment="1">
      <alignment horizontal="centerContinuous" vertical="center"/>
    </xf>
    <xf numFmtId="2" fontId="7" fillId="0" borderId="27" xfId="0" applyNumberFormat="1" applyFont="1" applyFill="1" applyBorder="1" applyAlignment="1">
      <alignment horizontal="center"/>
    </xf>
    <xf numFmtId="2" fontId="7" fillId="0" borderId="27" xfId="0" applyNumberFormat="1" applyFont="1" applyBorder="1" applyAlignment="1">
      <alignment horizontal="center" vertical="center"/>
    </xf>
    <xf numFmtId="166" fontId="7" fillId="0" borderId="27" xfId="0" applyNumberFormat="1" applyFont="1" applyFill="1" applyBorder="1" applyAlignment="1">
      <alignment horizontal="center" vertical="center"/>
    </xf>
    <xf numFmtId="166" fontId="7" fillId="0" borderId="19" xfId="0" applyNumberFormat="1" applyFont="1" applyFill="1" applyBorder="1" applyAlignment="1">
      <alignment horizontal="center" vertical="center"/>
    </xf>
    <xf numFmtId="166" fontId="7" fillId="0" borderId="46" xfId="1" applyNumberFormat="1" applyFont="1" applyBorder="1" applyAlignment="1">
      <alignment horizontal="center" vertical="center"/>
    </xf>
    <xf numFmtId="166" fontId="7" fillId="0" borderId="27" xfId="1" applyNumberFormat="1" applyFont="1" applyBorder="1" applyAlignment="1">
      <alignment horizontal="center" vertical="center"/>
    </xf>
    <xf numFmtId="166" fontId="7" fillId="0" borderId="19" xfId="1" applyNumberFormat="1" applyFont="1" applyBorder="1" applyAlignment="1">
      <alignment horizontal="center" vertical="center"/>
    </xf>
    <xf numFmtId="166" fontId="7" fillId="0" borderId="19" xfId="1" applyNumberFormat="1" applyFont="1" applyBorder="1" applyAlignment="1">
      <alignment horizontal="center"/>
    </xf>
    <xf numFmtId="166" fontId="7" fillId="0" borderId="19" xfId="1" applyNumberFormat="1" applyFont="1" applyFill="1" applyBorder="1" applyAlignment="1">
      <alignment horizontal="center"/>
    </xf>
    <xf numFmtId="166" fontId="7" fillId="0" borderId="79" xfId="1" applyNumberFormat="1" applyFont="1" applyBorder="1" applyAlignment="1">
      <alignment horizontal="center" vertical="center"/>
    </xf>
    <xf numFmtId="0" fontId="7" fillId="0" borderId="8" xfId="0" applyFont="1" applyFill="1" applyBorder="1" applyAlignment="1">
      <alignment horizontal="center"/>
    </xf>
    <xf numFmtId="9" fontId="21" fillId="0" borderId="9" xfId="2" applyNumberFormat="1" applyFont="1" applyFill="1" applyBorder="1" applyAlignment="1">
      <alignment horizontal="right" indent="1"/>
    </xf>
    <xf numFmtId="3" fontId="21" fillId="0" borderId="9" xfId="0" applyNumberFormat="1" applyFont="1" applyBorder="1" applyAlignment="1">
      <alignment horizontal="right" indent="1"/>
    </xf>
    <xf numFmtId="9" fontId="21" fillId="0" borderId="9" xfId="2" applyFont="1" applyBorder="1" applyAlignment="1">
      <alignment horizontal="right" indent="1"/>
    </xf>
    <xf numFmtId="3" fontId="21" fillId="0" borderId="27" xfId="0" applyNumberFormat="1" applyFont="1" applyBorder="1" applyAlignment="1">
      <alignment horizontal="right" indent="1"/>
    </xf>
    <xf numFmtId="9" fontId="21" fillId="0" borderId="20" xfId="2" applyFont="1" applyBorder="1" applyAlignment="1">
      <alignment horizontal="right" indent="1"/>
    </xf>
    <xf numFmtId="9" fontId="74" fillId="0" borderId="9" xfId="2" applyFont="1" applyFill="1" applyBorder="1" applyAlignment="1">
      <alignment horizontal="right" indent="1"/>
    </xf>
    <xf numFmtId="9" fontId="74" fillId="0" borderId="20" xfId="2" applyFont="1" applyFill="1" applyBorder="1" applyAlignment="1">
      <alignment horizontal="right" indent="1"/>
    </xf>
    <xf numFmtId="167" fontId="7" fillId="0" borderId="72" xfId="0" applyNumberFormat="1" applyFont="1" applyBorder="1" applyAlignment="1">
      <alignment horizontal="center"/>
    </xf>
    <xf numFmtId="167" fontId="7" fillId="0" borderId="72" xfId="0" applyNumberFormat="1" applyFont="1" applyFill="1" applyBorder="1" applyAlignment="1">
      <alignment horizontal="center"/>
    </xf>
    <xf numFmtId="167" fontId="7" fillId="0" borderId="72" xfId="0" applyNumberFormat="1" applyFont="1" applyBorder="1" applyAlignment="1">
      <alignment horizontal="center" vertical="center"/>
    </xf>
    <xf numFmtId="167" fontId="7" fillId="0" borderId="72" xfId="0" applyNumberFormat="1" applyFont="1" applyFill="1" applyBorder="1"/>
    <xf numFmtId="167" fontId="7" fillId="0" borderId="74" xfId="0" applyNumberFormat="1" applyFont="1" applyBorder="1" applyAlignment="1">
      <alignment horizontal="center"/>
    </xf>
    <xf numFmtId="2" fontId="7" fillId="0" borderId="46" xfId="0" applyNumberFormat="1" applyFont="1" applyBorder="1" applyAlignment="1">
      <alignment horizontal="center" vertical="center"/>
    </xf>
    <xf numFmtId="2" fontId="7" fillId="0" borderId="27" xfId="0" applyNumberFormat="1" applyFont="1" applyBorder="1" applyAlignment="1">
      <alignment horizontal="center"/>
    </xf>
    <xf numFmtId="2" fontId="7" fillId="0" borderId="61" xfId="0" applyNumberFormat="1" applyFont="1" applyBorder="1" applyAlignment="1">
      <alignment horizontal="center" vertical="center"/>
    </xf>
    <xf numFmtId="0" fontId="7" fillId="17" borderId="79" xfId="0" applyFont="1" applyFill="1" applyBorder="1" applyAlignment="1">
      <alignment horizontal="center" wrapText="1"/>
    </xf>
    <xf numFmtId="0" fontId="7" fillId="17" borderId="15" xfId="0" applyFont="1" applyFill="1" applyBorder="1" applyAlignment="1">
      <alignment horizontal="center" wrapText="1"/>
    </xf>
    <xf numFmtId="171" fontId="76" fillId="52" borderId="22" xfId="4" applyNumberFormat="1" applyFont="1" applyFill="1" applyBorder="1" applyAlignment="1">
      <alignment horizontal="right"/>
    </xf>
    <xf numFmtId="171" fontId="6" fillId="60" borderId="58" xfId="0" applyNumberFormat="1" applyFont="1" applyFill="1" applyBorder="1" applyAlignment="1">
      <alignment horizontal="right"/>
    </xf>
    <xf numFmtId="171" fontId="0" fillId="60" borderId="49" xfId="0" applyNumberFormat="1" applyFill="1" applyBorder="1" applyAlignment="1">
      <alignment horizontal="right"/>
    </xf>
    <xf numFmtId="171" fontId="0" fillId="60" borderId="59" xfId="0" applyNumberFormat="1" applyFill="1" applyBorder="1" applyAlignment="1">
      <alignment horizontal="right"/>
    </xf>
    <xf numFmtId="171" fontId="0" fillId="59" borderId="6" xfId="0" applyNumberFormat="1" applyFill="1" applyBorder="1" applyAlignment="1">
      <alignment horizontal="right"/>
    </xf>
    <xf numFmtId="171" fontId="0" fillId="60" borderId="58" xfId="0" applyNumberFormat="1" applyFill="1" applyBorder="1" applyAlignment="1">
      <alignment horizontal="right"/>
    </xf>
    <xf numFmtId="171" fontId="0" fillId="59" borderId="9" xfId="0" applyNumberFormat="1" applyFill="1" applyBorder="1" applyAlignment="1">
      <alignment horizontal="right"/>
    </xf>
    <xf numFmtId="171" fontId="6" fillId="62" borderId="124" xfId="0" applyNumberFormat="1" applyFont="1" applyFill="1" applyBorder="1"/>
    <xf numFmtId="171" fontId="76" fillId="59" borderId="58" xfId="4" applyNumberFormat="1" applyFont="1" applyFill="1" applyBorder="1" applyAlignment="1">
      <alignment horizontal="right"/>
    </xf>
    <xf numFmtId="171" fontId="76" fillId="59" borderId="49" xfId="4" applyNumberFormat="1" applyFont="1" applyFill="1" applyBorder="1" applyAlignment="1">
      <alignment horizontal="right"/>
    </xf>
    <xf numFmtId="171" fontId="76" fillId="59" borderId="8" xfId="4" applyNumberFormat="1" applyFont="1" applyFill="1" applyBorder="1" applyAlignment="1">
      <alignment horizontal="right"/>
    </xf>
    <xf numFmtId="171" fontId="75" fillId="59" borderId="52" xfId="4" applyNumberFormat="1" applyFont="1" applyFill="1" applyBorder="1" applyAlignment="1">
      <alignment horizontal="right"/>
    </xf>
    <xf numFmtId="171" fontId="76" fillId="60" borderId="20" xfId="4" applyNumberFormat="1" applyFont="1" applyFill="1" applyBorder="1" applyAlignment="1">
      <alignment horizontal="right"/>
    </xf>
    <xf numFmtId="171" fontId="76" fillId="60" borderId="49" xfId="4" applyNumberFormat="1" applyFont="1" applyFill="1" applyBorder="1" applyAlignment="1">
      <alignment horizontal="right"/>
    </xf>
    <xf numFmtId="171" fontId="76" fillId="60" borderId="8" xfId="4" applyNumberFormat="1" applyFont="1" applyFill="1" applyBorder="1" applyAlignment="1">
      <alignment horizontal="right"/>
    </xf>
    <xf numFmtId="171" fontId="75" fillId="60" borderId="19" xfId="4" applyNumberFormat="1" applyFont="1" applyFill="1" applyBorder="1" applyAlignment="1">
      <alignment horizontal="right"/>
    </xf>
    <xf numFmtId="171" fontId="76" fillId="52" borderId="20" xfId="4" applyNumberFormat="1" applyFont="1" applyFill="1" applyBorder="1" applyAlignment="1">
      <alignment horizontal="right"/>
    </xf>
    <xf numFmtId="171" fontId="76" fillId="52" borderId="49" xfId="4" applyNumberFormat="1" applyFont="1" applyFill="1" applyBorder="1" applyAlignment="1">
      <alignment horizontal="right"/>
    </xf>
    <xf numFmtId="171" fontId="76" fillId="52" borderId="27" xfId="4" applyNumberFormat="1" applyFont="1" applyFill="1" applyBorder="1" applyAlignment="1">
      <alignment horizontal="right"/>
    </xf>
    <xf numFmtId="171" fontId="75" fillId="52" borderId="27" xfId="4" applyNumberFormat="1" applyFont="1" applyFill="1" applyBorder="1" applyAlignment="1">
      <alignment horizontal="right"/>
    </xf>
    <xf numFmtId="171" fontId="76" fillId="59" borderId="58" xfId="4" applyNumberFormat="1" applyFont="1" applyFill="1" applyBorder="1"/>
    <xf numFmtId="171" fontId="76" fillId="59" borderId="9" xfId="4" applyNumberFormat="1" applyFont="1" applyFill="1" applyBorder="1"/>
    <xf numFmtId="171" fontId="75" fillId="59" borderId="27" xfId="4" applyNumberFormat="1" applyFont="1" applyFill="1" applyBorder="1"/>
    <xf numFmtId="171" fontId="76" fillId="60" borderId="26" xfId="4" applyNumberFormat="1" applyFont="1" applyFill="1" applyBorder="1"/>
    <xf numFmtId="171" fontId="76" fillId="60" borderId="9" xfId="4" applyNumberFormat="1" applyFont="1" applyFill="1" applyBorder="1"/>
    <xf numFmtId="171" fontId="75" fillId="60" borderId="19" xfId="4" applyNumberFormat="1" applyFont="1" applyFill="1" applyBorder="1"/>
    <xf numFmtId="171" fontId="6" fillId="52" borderId="72" xfId="0" applyNumberFormat="1" applyFont="1" applyFill="1" applyBorder="1"/>
    <xf numFmtId="171" fontId="6" fillId="52" borderId="93" xfId="0" applyNumberFormat="1" applyFont="1" applyFill="1" applyBorder="1"/>
    <xf numFmtId="171" fontId="0" fillId="62" borderId="49" xfId="0" applyNumberFormat="1" applyFill="1" applyBorder="1"/>
    <xf numFmtId="171" fontId="0" fillId="62" borderId="8" xfId="0" applyNumberFormat="1" applyFill="1" applyBorder="1"/>
    <xf numFmtId="0" fontId="0" fillId="17" borderId="113" xfId="0" applyFill="1" applyBorder="1"/>
    <xf numFmtId="0" fontId="43" fillId="17" borderId="114" xfId="0" applyFont="1" applyFill="1" applyBorder="1" applyAlignment="1">
      <alignment horizontal="centerContinuous"/>
    </xf>
    <xf numFmtId="0" fontId="7" fillId="17" borderId="116" xfId="0" applyFont="1" applyFill="1" applyBorder="1" applyAlignment="1">
      <alignment horizontal="centerContinuous"/>
    </xf>
    <xf numFmtId="171" fontId="76" fillId="52" borderId="6" xfId="4" applyNumberFormat="1" applyFont="1" applyFill="1" applyBorder="1" applyAlignment="1">
      <alignment horizontal="right"/>
    </xf>
    <xf numFmtId="171" fontId="76" fillId="59" borderId="59" xfId="4" applyNumberFormat="1" applyFont="1" applyFill="1" applyBorder="1" applyAlignment="1">
      <alignment horizontal="right"/>
    </xf>
    <xf numFmtId="171" fontId="76" fillId="59" borderId="50" xfId="4" applyNumberFormat="1" applyFont="1" applyFill="1" applyBorder="1" applyAlignment="1">
      <alignment horizontal="right"/>
    </xf>
    <xf numFmtId="171" fontId="76" fillId="59" borderId="10" xfId="4" applyNumberFormat="1" applyFont="1" applyFill="1" applyBorder="1" applyAlignment="1">
      <alignment horizontal="right"/>
    </xf>
    <xf numFmtId="171" fontId="76" fillId="60" borderId="22" xfId="4" applyNumberFormat="1" applyFont="1" applyFill="1" applyBorder="1" applyAlignment="1">
      <alignment horizontal="right"/>
    </xf>
    <xf numFmtId="171" fontId="76" fillId="60" borderId="50" xfId="4" applyNumberFormat="1" applyFont="1" applyFill="1" applyBorder="1" applyAlignment="1">
      <alignment horizontal="right"/>
    </xf>
    <xf numFmtId="171" fontId="76" fillId="60" borderId="10" xfId="4" applyNumberFormat="1" applyFont="1" applyFill="1" applyBorder="1" applyAlignment="1">
      <alignment horizontal="right"/>
    </xf>
    <xf numFmtId="171" fontId="76" fillId="52" borderId="50" xfId="4" applyNumberFormat="1" applyFont="1" applyFill="1" applyBorder="1" applyAlignment="1">
      <alignment horizontal="right"/>
    </xf>
    <xf numFmtId="171" fontId="6" fillId="59" borderId="59" xfId="0" applyNumberFormat="1" applyFont="1" applyFill="1" applyBorder="1"/>
    <xf numFmtId="171" fontId="6" fillId="59" borderId="58" xfId="0" applyNumberFormat="1" applyFont="1" applyFill="1" applyBorder="1"/>
    <xf numFmtId="0" fontId="0" fillId="17" borderId="116" xfId="0" applyFill="1" applyBorder="1" applyAlignment="1">
      <alignment horizontal="centerContinuous"/>
    </xf>
    <xf numFmtId="171" fontId="0" fillId="62" borderId="58" xfId="0" applyNumberFormat="1" applyFill="1" applyBorder="1"/>
    <xf numFmtId="0" fontId="0" fillId="17" borderId="107" xfId="0" applyFill="1" applyBorder="1"/>
    <xf numFmtId="0" fontId="14" fillId="17" borderId="109" xfId="0" applyFont="1" applyFill="1" applyBorder="1" applyAlignment="1">
      <alignment horizontal="center"/>
    </xf>
    <xf numFmtId="0" fontId="6" fillId="17" borderId="109" xfId="0" applyFont="1" applyFill="1" applyBorder="1"/>
    <xf numFmtId="4" fontId="6" fillId="17" borderId="109" xfId="0" applyNumberFormat="1" applyFont="1" applyFill="1" applyBorder="1" applyAlignment="1">
      <alignment horizontal="center"/>
    </xf>
    <xf numFmtId="0" fontId="0" fillId="17" borderId="109" xfId="0" applyFill="1" applyBorder="1" applyAlignment="1">
      <alignment horizontal="center"/>
    </xf>
    <xf numFmtId="0" fontId="0" fillId="17" borderId="118" xfId="0" applyFill="1" applyBorder="1" applyAlignment="1"/>
    <xf numFmtId="0" fontId="6" fillId="17" borderId="118" xfId="0" applyFont="1" applyFill="1" applyBorder="1" applyAlignment="1">
      <alignment horizontal="centerContinuous"/>
    </xf>
    <xf numFmtId="0" fontId="6" fillId="17" borderId="117" xfId="0" applyFont="1" applyFill="1" applyBorder="1" applyAlignment="1">
      <alignment horizontal="centerContinuous"/>
    </xf>
    <xf numFmtId="171" fontId="6" fillId="0" borderId="57" xfId="0" applyNumberFormat="1" applyFont="1" applyFill="1" applyBorder="1" applyAlignment="1">
      <alignment horizontal="center"/>
    </xf>
    <xf numFmtId="0" fontId="6" fillId="0" borderId="69" xfId="0" applyFont="1" applyFill="1" applyBorder="1" applyAlignment="1">
      <alignment horizontal="center"/>
    </xf>
    <xf numFmtId="0" fontId="0" fillId="0" borderId="57" xfId="0" applyFill="1" applyBorder="1" applyAlignment="1">
      <alignment horizontal="center"/>
    </xf>
    <xf numFmtId="0" fontId="6" fillId="0" borderId="57" xfId="0" applyFont="1" applyFill="1" applyBorder="1" applyAlignment="1">
      <alignment horizontal="center"/>
    </xf>
    <xf numFmtId="0" fontId="0" fillId="0" borderId="109" xfId="0" applyBorder="1"/>
    <xf numFmtId="0" fontId="43" fillId="17" borderId="112" xfId="0" applyFont="1" applyFill="1" applyBorder="1" applyAlignment="1">
      <alignment horizontal="centerContinuous"/>
    </xf>
    <xf numFmtId="0" fontId="8" fillId="17" borderId="109" xfId="0" applyFont="1" applyFill="1" applyBorder="1" applyAlignment="1">
      <alignment horizontal="centerContinuous"/>
    </xf>
    <xf numFmtId="0" fontId="0" fillId="17" borderId="109" xfId="0" applyFill="1" applyBorder="1" applyAlignment="1">
      <alignment horizontal="centerContinuous"/>
    </xf>
    <xf numFmtId="0" fontId="0" fillId="17" borderId="112" xfId="0" applyFill="1" applyBorder="1" applyAlignment="1"/>
    <xf numFmtId="0" fontId="0" fillId="17" borderId="109" xfId="0" applyFill="1" applyBorder="1" applyAlignment="1"/>
    <xf numFmtId="0" fontId="8" fillId="17" borderId="109" xfId="0" applyFont="1" applyFill="1" applyBorder="1" applyAlignment="1"/>
    <xf numFmtId="0" fontId="0" fillId="17" borderId="110" xfId="0" applyFill="1" applyBorder="1" applyAlignment="1"/>
    <xf numFmtId="0" fontId="14" fillId="0" borderId="54" xfId="0" applyFont="1" applyBorder="1" applyAlignment="1">
      <alignment horizontal="centerContinuous"/>
    </xf>
    <xf numFmtId="0" fontId="7" fillId="17" borderId="109" xfId="0" applyFont="1" applyFill="1" applyBorder="1" applyAlignment="1">
      <alignment horizontal="centerContinuous"/>
    </xf>
    <xf numFmtId="0" fontId="0" fillId="17" borderId="109" xfId="0" applyFill="1" applyBorder="1"/>
    <xf numFmtId="0" fontId="77" fillId="17" borderId="108" xfId="0" applyFont="1" applyFill="1" applyBorder="1" applyAlignment="1">
      <alignment horizontal="centerContinuous"/>
    </xf>
    <xf numFmtId="0" fontId="6" fillId="17" borderId="56" xfId="0" applyFont="1" applyFill="1" applyBorder="1" applyAlignment="1">
      <alignment horizontal="center"/>
    </xf>
    <xf numFmtId="0" fontId="0" fillId="0" borderId="57" xfId="0" applyBorder="1"/>
    <xf numFmtId="0" fontId="0" fillId="17" borderId="57" xfId="0" applyFill="1" applyBorder="1"/>
    <xf numFmtId="171" fontId="0" fillId="63" borderId="27" xfId="0" applyNumberFormat="1" applyFill="1" applyBorder="1"/>
    <xf numFmtId="171" fontId="0" fillId="60" borderId="58" xfId="0" applyNumberFormat="1" applyFill="1" applyBorder="1"/>
    <xf numFmtId="0" fontId="0" fillId="17" borderId="0" xfId="0" applyFill="1" applyBorder="1" applyAlignment="1"/>
    <xf numFmtId="0" fontId="6" fillId="17" borderId="7" xfId="0" applyFont="1" applyFill="1" applyBorder="1" applyAlignment="1">
      <alignment horizontal="center"/>
    </xf>
    <xf numFmtId="171" fontId="6" fillId="62" borderId="28" xfId="0" applyNumberFormat="1" applyFont="1" applyFill="1" applyBorder="1"/>
    <xf numFmtId="171" fontId="6" fillId="62" borderId="27" xfId="0" applyNumberFormat="1" applyFont="1" applyFill="1" applyBorder="1"/>
    <xf numFmtId="171" fontId="0" fillId="52" borderId="27" xfId="0" applyNumberFormat="1" applyFill="1" applyBorder="1"/>
    <xf numFmtId="0" fontId="0" fillId="0" borderId="0" xfId="0"/>
    <xf numFmtId="0" fontId="8" fillId="17" borderId="0" xfId="0" applyFont="1" applyFill="1" applyBorder="1" applyAlignment="1">
      <alignment horizontal="centerContinuous"/>
    </xf>
    <xf numFmtId="0" fontId="0" fillId="17" borderId="0" xfId="0" applyFill="1" applyAlignment="1">
      <alignment horizontal="center"/>
    </xf>
    <xf numFmtId="0" fontId="0" fillId="17" borderId="0" xfId="0" applyFill="1" applyBorder="1"/>
    <xf numFmtId="0" fontId="0" fillId="17" borderId="0" xfId="0" applyFill="1" applyBorder="1" applyAlignment="1">
      <alignment horizontal="center"/>
    </xf>
    <xf numFmtId="0" fontId="0" fillId="17" borderId="0" xfId="0" applyFill="1"/>
    <xf numFmtId="0" fontId="19" fillId="17" borderId="0" xfId="0" applyFont="1" applyFill="1" applyAlignment="1">
      <alignment horizontal="center"/>
    </xf>
    <xf numFmtId="0" fontId="8" fillId="17" borderId="0" xfId="0" applyFont="1" applyFill="1"/>
    <xf numFmtId="0" fontId="15" fillId="17" borderId="13" xfId="0" applyFont="1" applyFill="1" applyBorder="1" applyAlignment="1">
      <alignment horizontal="center"/>
    </xf>
    <xf numFmtId="4" fontId="6" fillId="17" borderId="0" xfId="0" applyNumberFormat="1" applyFont="1" applyFill="1" applyAlignment="1">
      <alignment horizontal="center"/>
    </xf>
    <xf numFmtId="0" fontId="6" fillId="17" borderId="0" xfId="0" applyFont="1" applyFill="1"/>
    <xf numFmtId="0" fontId="0" fillId="17" borderId="0" xfId="0" applyFont="1" applyFill="1" applyAlignment="1">
      <alignment horizontal="right"/>
    </xf>
    <xf numFmtId="0" fontId="6" fillId="17" borderId="0" xfId="0" applyFont="1" applyFill="1" applyAlignment="1">
      <alignment horizontal="right"/>
    </xf>
    <xf numFmtId="0" fontId="18" fillId="17" borderId="0" xfId="0" applyFont="1" applyFill="1" applyAlignment="1">
      <alignment horizontal="right"/>
    </xf>
    <xf numFmtId="0" fontId="0" fillId="17" borderId="55" xfId="0" applyFill="1" applyBorder="1"/>
    <xf numFmtId="0" fontId="6" fillId="17" borderId="4" xfId="0" applyFont="1" applyFill="1" applyBorder="1" applyAlignment="1">
      <alignment horizontal="centerContinuous"/>
    </xf>
    <xf numFmtId="0" fontId="6" fillId="0" borderId="4" xfId="0" applyFont="1" applyBorder="1" applyAlignment="1">
      <alignment horizontal="centerContinuous"/>
    </xf>
    <xf numFmtId="0" fontId="6" fillId="17" borderId="62" xfId="0" applyFont="1" applyFill="1" applyBorder="1" applyAlignment="1">
      <alignment horizontal="centerContinuous"/>
    </xf>
    <xf numFmtId="0" fontId="14" fillId="17" borderId="46" xfId="0" applyFont="1" applyFill="1" applyBorder="1" applyAlignment="1">
      <alignment horizontal="centerContinuous"/>
    </xf>
    <xf numFmtId="0" fontId="14" fillId="17" borderId="45" xfId="0" applyFont="1" applyFill="1" applyBorder="1" applyAlignment="1">
      <alignment horizontal="centerContinuous"/>
    </xf>
    <xf numFmtId="0" fontId="14" fillId="17" borderId="18" xfId="0" applyFont="1" applyFill="1" applyBorder="1" applyAlignment="1">
      <alignment horizontal="centerContinuous"/>
    </xf>
    <xf numFmtId="0" fontId="14" fillId="0" borderId="7" xfId="0" applyFont="1" applyBorder="1" applyAlignment="1">
      <alignment horizontal="centerContinuous"/>
    </xf>
    <xf numFmtId="0" fontId="14" fillId="17" borderId="7" xfId="0" applyFont="1" applyFill="1" applyBorder="1" applyAlignment="1">
      <alignment horizontal="centerContinuous"/>
    </xf>
    <xf numFmtId="0" fontId="43" fillId="17" borderId="4" xfId="0" applyFont="1" applyFill="1" applyBorder="1" applyAlignment="1">
      <alignment horizontal="centerContinuous"/>
    </xf>
    <xf numFmtId="0" fontId="6" fillId="17" borderId="0" xfId="0" applyFont="1" applyFill="1" applyBorder="1"/>
    <xf numFmtId="171" fontId="0" fillId="61" borderId="9" xfId="0" applyNumberFormat="1" applyFill="1" applyBorder="1"/>
    <xf numFmtId="171" fontId="6" fillId="62" borderId="72" xfId="0" applyNumberFormat="1" applyFont="1" applyFill="1" applyBorder="1"/>
    <xf numFmtId="171" fontId="0" fillId="62" borderId="57" xfId="0" applyNumberFormat="1" applyFill="1" applyBorder="1"/>
    <xf numFmtId="171" fontId="0" fillId="59" borderId="49" xfId="0" applyNumberFormat="1" applyFill="1" applyBorder="1"/>
    <xf numFmtId="0" fontId="6" fillId="17" borderId="7" xfId="0" applyFont="1" applyFill="1" applyBorder="1" applyAlignment="1">
      <alignment horizontal="centerContinuous"/>
    </xf>
    <xf numFmtId="0" fontId="6" fillId="17" borderId="56" xfId="0" applyFont="1" applyFill="1" applyBorder="1" applyAlignment="1">
      <alignment horizontal="centerContinuous"/>
    </xf>
    <xf numFmtId="0" fontId="14" fillId="17" borderId="0" xfId="0" applyFont="1" applyFill="1" applyBorder="1" applyAlignment="1">
      <alignment horizontal="centerContinuous"/>
    </xf>
    <xf numFmtId="0" fontId="0" fillId="0" borderId="27" xfId="0" applyFill="1" applyBorder="1" applyAlignment="1">
      <alignment horizontal="center" vertical="center"/>
    </xf>
    <xf numFmtId="4" fontId="14" fillId="17" borderId="11" xfId="0" applyNumberFormat="1" applyFont="1" applyFill="1" applyBorder="1" applyAlignment="1">
      <alignment horizontal="center"/>
    </xf>
    <xf numFmtId="0" fontId="14" fillId="17" borderId="30" xfId="0" applyFont="1" applyFill="1" applyBorder="1" applyAlignment="1">
      <alignment horizontal="centerContinuous"/>
    </xf>
    <xf numFmtId="0" fontId="14" fillId="17" borderId="25" xfId="0" applyFont="1" applyFill="1" applyBorder="1" applyAlignment="1">
      <alignment horizontal="centerContinuous"/>
    </xf>
    <xf numFmtId="0" fontId="6" fillId="17" borderId="26" xfId="0" applyFont="1" applyFill="1" applyBorder="1" applyAlignment="1">
      <alignment horizontal="center"/>
    </xf>
    <xf numFmtId="0" fontId="45" fillId="17" borderId="26" xfId="0" applyFont="1" applyFill="1" applyBorder="1" applyAlignment="1">
      <alignment horizontal="center"/>
    </xf>
    <xf numFmtId="0" fontId="18" fillId="17" borderId="26" xfId="0" applyFont="1" applyFill="1" applyBorder="1" applyAlignment="1">
      <alignment horizontal="center"/>
    </xf>
    <xf numFmtId="0" fontId="44" fillId="17" borderId="26" xfId="0" applyFont="1" applyFill="1" applyBorder="1" applyAlignment="1">
      <alignment horizontal="center"/>
    </xf>
    <xf numFmtId="171" fontId="6" fillId="52" borderId="27" xfId="0" applyNumberFormat="1" applyFont="1" applyFill="1" applyBorder="1"/>
    <xf numFmtId="171" fontId="6" fillId="52" borderId="28" xfId="0" applyNumberFormat="1" applyFont="1" applyFill="1" applyBorder="1"/>
    <xf numFmtId="0" fontId="6" fillId="17" borderId="43" xfId="0" applyFont="1" applyFill="1" applyBorder="1" applyAlignment="1">
      <alignment horizontal="center"/>
    </xf>
    <xf numFmtId="0" fontId="0" fillId="0" borderId="28" xfId="0" applyFill="1" applyBorder="1" applyAlignment="1">
      <alignment horizontal="center" vertical="center"/>
    </xf>
    <xf numFmtId="171" fontId="0" fillId="17" borderId="0" xfId="0" applyNumberFormat="1" applyFill="1"/>
    <xf numFmtId="9" fontId="0" fillId="17" borderId="0" xfId="2" applyFont="1" applyFill="1"/>
    <xf numFmtId="171" fontId="0" fillId="0" borderId="0" xfId="0" applyNumberFormat="1"/>
    <xf numFmtId="0" fontId="52" fillId="17" borderId="26" xfId="3" applyFont="1" applyFill="1" applyBorder="1"/>
    <xf numFmtId="0" fontId="52" fillId="17" borderId="26" xfId="4" applyFont="1" applyFill="1" applyBorder="1"/>
    <xf numFmtId="0" fontId="52" fillId="17" borderId="26" xfId="4" applyFont="1" applyFill="1" applyBorder="1" applyAlignment="1"/>
    <xf numFmtId="0" fontId="52" fillId="17" borderId="43" xfId="4" applyFont="1" applyFill="1" applyBorder="1"/>
    <xf numFmtId="0" fontId="52" fillId="17" borderId="25" xfId="3" applyFont="1" applyFill="1" applyBorder="1"/>
    <xf numFmtId="0" fontId="80" fillId="17" borderId="0" xfId="0" applyFont="1" applyFill="1"/>
    <xf numFmtId="171" fontId="0" fillId="52" borderId="19" xfId="0" applyNumberFormat="1" applyFill="1" applyBorder="1"/>
    <xf numFmtId="171" fontId="0" fillId="52" borderId="9" xfId="0" applyNumberFormat="1" applyFill="1" applyBorder="1"/>
    <xf numFmtId="171" fontId="0" fillId="52" borderId="49" xfId="0" applyNumberFormat="1" applyFill="1" applyBorder="1"/>
    <xf numFmtId="171" fontId="0" fillId="59" borderId="9" xfId="0" applyNumberFormat="1" applyFill="1" applyBorder="1"/>
    <xf numFmtId="171" fontId="0" fillId="52" borderId="21" xfId="0" applyNumberFormat="1" applyFill="1" applyBorder="1"/>
    <xf numFmtId="171" fontId="0" fillId="52" borderId="6" xfId="0" applyNumberFormat="1" applyFill="1" applyBorder="1"/>
    <xf numFmtId="171" fontId="0" fillId="52" borderId="50" xfId="0" applyNumberFormat="1" applyFill="1" applyBorder="1"/>
    <xf numFmtId="171" fontId="76" fillId="60" borderId="52" xfId="4" applyNumberFormat="1" applyFont="1" applyFill="1" applyBorder="1"/>
    <xf numFmtId="0" fontId="0" fillId="0" borderId="0" xfId="0" applyFill="1" applyBorder="1"/>
    <xf numFmtId="0" fontId="25" fillId="33" borderId="0" xfId="0" applyFont="1" applyFill="1" applyAlignment="1">
      <alignment horizontal="center" vertical="center"/>
    </xf>
    <xf numFmtId="0" fontId="8" fillId="21" borderId="0" xfId="0" applyFont="1" applyFill="1" applyAlignment="1">
      <alignment horizontal="center" vertical="center" wrapText="1"/>
    </xf>
    <xf numFmtId="0" fontId="25" fillId="38" borderId="0" xfId="0" applyFont="1" applyFill="1" applyAlignment="1">
      <alignment horizontal="center" vertical="center" wrapText="1"/>
    </xf>
    <xf numFmtId="0" fontId="25" fillId="32" borderId="64" xfId="0" applyFont="1" applyFill="1" applyBorder="1" applyAlignment="1">
      <alignment horizontal="center" vertical="center" wrapText="1"/>
    </xf>
    <xf numFmtId="0" fontId="25" fillId="32" borderId="0" xfId="0" applyFont="1" applyFill="1" applyBorder="1" applyAlignment="1">
      <alignment horizontal="center" vertical="center" wrapText="1"/>
    </xf>
    <xf numFmtId="0" fontId="8" fillId="17" borderId="37" xfId="0" applyFont="1" applyFill="1" applyBorder="1" applyAlignment="1">
      <alignment horizontal="center"/>
    </xf>
    <xf numFmtId="0" fontId="8" fillId="17" borderId="41" xfId="0" applyFont="1" applyFill="1" applyBorder="1" applyAlignment="1">
      <alignment horizontal="center"/>
    </xf>
    <xf numFmtId="0" fontId="8" fillId="17" borderId="36" xfId="0" applyFont="1" applyFill="1" applyBorder="1" applyAlignment="1">
      <alignment horizontal="center"/>
    </xf>
    <xf numFmtId="0" fontId="8" fillId="17" borderId="86" xfId="0" applyFont="1" applyFill="1" applyBorder="1" applyAlignment="1">
      <alignment horizontal="center" wrapText="1"/>
    </xf>
    <xf numFmtId="0" fontId="8" fillId="17" borderId="15" xfId="0" applyFont="1" applyFill="1" applyBorder="1" applyAlignment="1">
      <alignment horizontal="center" wrapText="1"/>
    </xf>
    <xf numFmtId="0" fontId="8" fillId="17" borderId="66" xfId="0" applyFont="1" applyFill="1" applyBorder="1" applyAlignment="1">
      <alignment horizontal="center" wrapText="1"/>
    </xf>
    <xf numFmtId="0" fontId="8" fillId="17" borderId="5" xfId="0" applyFont="1" applyFill="1" applyBorder="1" applyAlignment="1">
      <alignment horizontal="center" wrapText="1"/>
    </xf>
    <xf numFmtId="0" fontId="8" fillId="17" borderId="67" xfId="0" applyFont="1" applyFill="1" applyBorder="1" applyAlignment="1">
      <alignment horizontal="center" wrapText="1"/>
    </xf>
    <xf numFmtId="0" fontId="8" fillId="17" borderId="16" xfId="0" applyFont="1" applyFill="1" applyBorder="1" applyAlignment="1">
      <alignment horizontal="center" wrapText="1"/>
    </xf>
    <xf numFmtId="0" fontId="7" fillId="15" borderId="42" xfId="1819" applyFont="1" applyFill="1" applyBorder="1" applyAlignment="1">
      <alignment horizontal="center" vertical="center" wrapText="1"/>
    </xf>
    <xf numFmtId="0" fontId="7" fillId="15" borderId="8" xfId="1819" applyFont="1" applyFill="1" applyBorder="1" applyAlignment="1">
      <alignment horizontal="center" vertical="center" wrapText="1"/>
    </xf>
    <xf numFmtId="0" fontId="7" fillId="15" borderId="26" xfId="1819" applyFont="1" applyFill="1" applyBorder="1" applyAlignment="1">
      <alignment horizontal="center" vertical="center" wrapText="1"/>
    </xf>
    <xf numFmtId="0" fontId="77" fillId="17" borderId="111" xfId="0" applyFont="1" applyFill="1" applyBorder="1" applyAlignment="1">
      <alignment horizontal="center"/>
    </xf>
    <xf numFmtId="0" fontId="77" fillId="17" borderId="122" xfId="0" applyFont="1" applyFill="1" applyBorder="1" applyAlignment="1">
      <alignment horizontal="center"/>
    </xf>
    <xf numFmtId="0" fontId="77" fillId="17" borderId="120" xfId="0" applyFont="1" applyFill="1" applyBorder="1" applyAlignment="1">
      <alignment horizontal="center"/>
    </xf>
    <xf numFmtId="0" fontId="77" fillId="17" borderId="121" xfId="0" applyFont="1" applyFill="1" applyBorder="1" applyAlignment="1">
      <alignment horizontal="center"/>
    </xf>
    <xf numFmtId="0" fontId="0" fillId="64" borderId="27" xfId="0" applyNumberFormat="1" applyFill="1" applyBorder="1" applyAlignment="1">
      <alignment horizontal="center" vertical="center"/>
    </xf>
    <xf numFmtId="4" fontId="8" fillId="0" borderId="20" xfId="0" applyNumberFormat="1" applyFont="1" applyBorder="1" applyAlignment="1">
      <alignment horizontal="center"/>
    </xf>
    <xf numFmtId="169" fontId="8" fillId="0" borderId="20" xfId="0" applyNumberFormat="1" applyFont="1" applyBorder="1" applyAlignment="1">
      <alignment horizontal="center"/>
    </xf>
    <xf numFmtId="171" fontId="7" fillId="0" borderId="21" xfId="1" applyNumberFormat="1" applyFont="1" applyBorder="1"/>
    <xf numFmtId="171" fontId="7" fillId="0" borderId="28" xfId="1" applyNumberFormat="1" applyFont="1" applyBorder="1"/>
    <xf numFmtId="171" fontId="7" fillId="0" borderId="43" xfId="1" applyNumberFormat="1" applyFont="1" applyBorder="1"/>
    <xf numFmtId="2" fontId="7" fillId="0" borderId="57" xfId="0" applyNumberFormat="1" applyFont="1" applyFill="1" applyBorder="1" applyAlignment="1">
      <alignment horizontal="center"/>
    </xf>
    <xf numFmtId="174" fontId="8" fillId="0" borderId="72" xfId="0" applyNumberFormat="1" applyFont="1" applyBorder="1"/>
    <xf numFmtId="171" fontId="7" fillId="0" borderId="50" xfId="1" applyNumberFormat="1" applyFont="1" applyBorder="1"/>
    <xf numFmtId="171" fontId="7" fillId="0" borderId="6" xfId="1" applyNumberFormat="1" applyFont="1" applyBorder="1"/>
    <xf numFmtId="3" fontId="8" fillId="0" borderId="44" xfId="0" applyNumberFormat="1" applyFont="1" applyBorder="1" applyAlignment="1">
      <alignment horizontal="center"/>
    </xf>
    <xf numFmtId="4" fontId="8" fillId="0" borderId="22" xfId="0" applyNumberFormat="1" applyFont="1" applyBorder="1" applyAlignment="1">
      <alignment horizontal="center"/>
    </xf>
    <xf numFmtId="2" fontId="7" fillId="0" borderId="69" xfId="0" applyNumberFormat="1" applyFont="1" applyFill="1" applyBorder="1" applyAlignment="1">
      <alignment horizontal="center"/>
    </xf>
    <xf numFmtId="174" fontId="8" fillId="0" borderId="74" xfId="0" applyNumberFormat="1" applyFont="1" applyBorder="1"/>
    <xf numFmtId="171" fontId="7" fillId="0" borderId="43" xfId="1" applyNumberFormat="1" applyFont="1" applyFill="1" applyBorder="1"/>
    <xf numFmtId="0" fontId="8" fillId="17" borderId="125" xfId="0" applyFont="1" applyFill="1" applyBorder="1" applyAlignment="1">
      <alignment horizontal="centerContinuous"/>
    </xf>
    <xf numFmtId="0" fontId="8" fillId="17" borderId="126" xfId="0" applyFont="1" applyFill="1" applyBorder="1" applyAlignment="1">
      <alignment horizontal="centerContinuous"/>
    </xf>
    <xf numFmtId="3" fontId="8" fillId="17" borderId="20" xfId="0" applyNumberFormat="1" applyFont="1" applyFill="1" applyBorder="1" applyAlignment="1">
      <alignment horizontal="center"/>
    </xf>
    <xf numFmtId="4" fontId="8" fillId="17" borderId="20" xfId="0" applyNumberFormat="1" applyFont="1" applyFill="1" applyBorder="1" applyAlignment="1">
      <alignment horizontal="center"/>
    </xf>
    <xf numFmtId="4" fontId="8" fillId="17" borderId="22" xfId="0" applyNumberFormat="1" applyFont="1" applyFill="1" applyBorder="1" applyAlignment="1">
      <alignment horizontal="center"/>
    </xf>
    <xf numFmtId="0" fontId="10" fillId="17" borderId="25" xfId="4" applyFont="1" applyFill="1" applyBorder="1"/>
    <xf numFmtId="167" fontId="8" fillId="0" borderId="18" xfId="0" applyNumberFormat="1" applyFont="1" applyBorder="1" applyAlignment="1">
      <alignment horizontal="center"/>
    </xf>
    <xf numFmtId="4" fontId="8" fillId="0" borderId="18" xfId="0" applyNumberFormat="1" applyFont="1" applyBorder="1" applyAlignment="1">
      <alignment horizontal="center"/>
    </xf>
    <xf numFmtId="2" fontId="7" fillId="0" borderId="56" xfId="0" applyNumberFormat="1" applyFont="1" applyFill="1" applyBorder="1" applyAlignment="1">
      <alignment horizontal="center"/>
    </xf>
    <xf numFmtId="174" fontId="8" fillId="0" borderId="71" xfId="0" applyNumberFormat="1" applyFont="1" applyBorder="1"/>
    <xf numFmtId="171" fontId="7" fillId="0" borderId="45" xfId="1" applyNumberFormat="1" applyFont="1" applyBorder="1"/>
    <xf numFmtId="171" fontId="7" fillId="0" borderId="3" xfId="1" applyNumberFormat="1" applyFont="1" applyBorder="1"/>
    <xf numFmtId="171" fontId="7" fillId="0" borderId="46" xfId="1" applyNumberFormat="1" applyFont="1" applyBorder="1"/>
    <xf numFmtId="4" fontId="7" fillId="0" borderId="45" xfId="0" applyNumberFormat="1" applyFont="1" applyBorder="1" applyAlignment="1">
      <alignment horizontal="center"/>
    </xf>
    <xf numFmtId="4" fontId="7" fillId="0" borderId="3" xfId="0" applyNumberFormat="1" applyFont="1" applyBorder="1" applyAlignment="1">
      <alignment horizontal="center"/>
    </xf>
    <xf numFmtId="4" fontId="7" fillId="0" borderId="46" xfId="0" applyNumberFormat="1" applyFont="1" applyBorder="1" applyAlignment="1">
      <alignment horizontal="center"/>
    </xf>
    <xf numFmtId="171" fontId="7" fillId="0" borderId="25" xfId="1" applyNumberFormat="1" applyFont="1" applyFill="1" applyBorder="1"/>
    <xf numFmtId="171" fontId="7" fillId="0" borderId="14" xfId="1" applyNumberFormat="1" applyFont="1" applyFill="1" applyBorder="1"/>
    <xf numFmtId="171" fontId="7" fillId="0" borderId="46" xfId="1" applyNumberFormat="1" applyFont="1" applyFill="1" applyBorder="1"/>
    <xf numFmtId="3" fontId="8" fillId="17" borderId="18" xfId="0" applyNumberFormat="1" applyFont="1" applyFill="1" applyBorder="1" applyAlignment="1">
      <alignment horizontal="center"/>
    </xf>
    <xf numFmtId="3" fontId="8" fillId="17" borderId="123" xfId="0" applyNumberFormat="1" applyFont="1" applyFill="1" applyBorder="1" applyAlignment="1">
      <alignment horizontal="center"/>
    </xf>
    <xf numFmtId="4" fontId="7" fillId="17" borderId="127" xfId="2" applyNumberFormat="1" applyFont="1" applyFill="1" applyBorder="1" applyAlignment="1">
      <alignment horizontal="center"/>
    </xf>
    <xf numFmtId="0" fontId="7" fillId="17" borderId="29" xfId="0" applyFont="1" applyFill="1" applyBorder="1" applyAlignment="1">
      <alignment horizontal="centerContinuous"/>
    </xf>
    <xf numFmtId="0" fontId="8" fillId="17" borderId="128" xfId="0" applyFont="1" applyFill="1" applyBorder="1" applyAlignment="1">
      <alignment horizontal="centerContinuous"/>
    </xf>
    <xf numFmtId="171" fontId="8" fillId="0" borderId="25" xfId="1" applyNumberFormat="1" applyFont="1" applyFill="1" applyBorder="1"/>
    <xf numFmtId="171" fontId="8" fillId="0" borderId="26" xfId="1" applyNumberFormat="1" applyFont="1" applyFill="1" applyBorder="1"/>
    <xf numFmtId="171" fontId="8" fillId="0" borderId="43" xfId="1" applyNumberFormat="1" applyFont="1" applyFill="1" applyBorder="1"/>
    <xf numFmtId="0" fontId="7" fillId="17" borderId="89" xfId="0" applyFont="1" applyFill="1" applyBorder="1" applyAlignment="1">
      <alignment horizontal="centerContinuous"/>
    </xf>
    <xf numFmtId="0" fontId="7" fillId="17" borderId="25" xfId="0" applyFont="1" applyFill="1" applyBorder="1" applyAlignment="1">
      <alignment horizontal="centerContinuous"/>
    </xf>
    <xf numFmtId="174" fontId="7" fillId="0" borderId="14" xfId="1" applyNumberFormat="1" applyFont="1" applyFill="1" applyBorder="1" applyAlignment="1">
      <alignment horizontal="center"/>
    </xf>
    <xf numFmtId="174" fontId="7" fillId="0" borderId="19" xfId="1" applyNumberFormat="1" applyFont="1" applyFill="1" applyBorder="1" applyAlignment="1">
      <alignment horizontal="center"/>
    </xf>
    <xf numFmtId="174" fontId="7" fillId="0" borderId="19" xfId="1" applyNumberFormat="1" applyFont="1" applyBorder="1" applyAlignment="1">
      <alignment horizontal="center"/>
    </xf>
    <xf numFmtId="174" fontId="7" fillId="0" borderId="21" xfId="1" applyNumberFormat="1" applyFont="1" applyBorder="1" applyAlignment="1">
      <alignment horizontal="center"/>
    </xf>
    <xf numFmtId="0" fontId="7" fillId="17" borderId="2" xfId="0" applyFont="1" applyFill="1" applyBorder="1" applyAlignment="1">
      <alignment horizontal="center"/>
    </xf>
    <xf numFmtId="167" fontId="8" fillId="0" borderId="22" xfId="0" applyNumberFormat="1" applyFont="1" applyBorder="1" applyAlignment="1">
      <alignment horizontal="center"/>
    </xf>
    <xf numFmtId="0" fontId="8" fillId="17" borderId="0" xfId="0" applyFont="1" applyFill="1" applyAlignment="1">
      <alignment horizontal="left" indent="2"/>
    </xf>
    <xf numFmtId="0" fontId="8" fillId="17" borderId="0" xfId="0" applyFont="1" applyFill="1" applyAlignment="1">
      <alignment vertical="center"/>
    </xf>
    <xf numFmtId="0" fontId="7" fillId="17" borderId="0" xfId="0" applyFont="1" applyFill="1" applyAlignment="1">
      <alignment vertical="top"/>
    </xf>
    <xf numFmtId="0" fontId="8" fillId="17" borderId="0" xfId="0" applyFont="1" applyFill="1" applyAlignment="1">
      <alignment horizontal="right" vertical="top"/>
    </xf>
    <xf numFmtId="0" fontId="7" fillId="17" borderId="0" xfId="0" applyFont="1" applyFill="1" applyAlignment="1">
      <alignment vertical="top" wrapText="1"/>
    </xf>
    <xf numFmtId="0" fontId="7" fillId="17" borderId="0" xfId="0" applyFont="1" applyFill="1" applyAlignment="1">
      <alignment horizontal="left" vertical="top" wrapText="1"/>
    </xf>
    <xf numFmtId="0" fontId="8" fillId="17" borderId="0" xfId="0" applyFont="1" applyFill="1" applyAlignment="1">
      <alignment horizontal="left" vertical="center"/>
    </xf>
    <xf numFmtId="169" fontId="8" fillId="17" borderId="123" xfId="0" applyNumberFormat="1" applyFont="1" applyFill="1" applyBorder="1" applyAlignment="1">
      <alignment horizontal="center"/>
    </xf>
    <xf numFmtId="169" fontId="8" fillId="17" borderId="20" xfId="0" applyNumberFormat="1" applyFont="1" applyFill="1" applyBorder="1" applyAlignment="1">
      <alignment horizontal="center"/>
    </xf>
    <xf numFmtId="169" fontId="8" fillId="17" borderId="22" xfId="0" applyNumberFormat="1" applyFont="1" applyFill="1" applyBorder="1" applyAlignment="1">
      <alignment horizontal="center"/>
    </xf>
    <xf numFmtId="3" fontId="14" fillId="17" borderId="0" xfId="0" applyNumberFormat="1" applyFont="1" applyFill="1" applyBorder="1"/>
    <xf numFmtId="0" fontId="11" fillId="0" borderId="0" xfId="3" applyFont="1" applyAlignment="1">
      <alignment horizontal="centerContinuous"/>
    </xf>
    <xf numFmtId="3" fontId="11" fillId="0" borderId="0" xfId="3" applyNumberFormat="1" applyFont="1" applyAlignment="1">
      <alignment horizontal="centerContinuous"/>
    </xf>
    <xf numFmtId="3" fontId="11" fillId="0" borderId="46" xfId="3" applyNumberFormat="1" applyFont="1" applyFill="1" applyBorder="1" applyAlignment="1">
      <alignment horizontal="right" indent="1"/>
    </xf>
    <xf numFmtId="3" fontId="11" fillId="0" borderId="27" xfId="3" applyNumberFormat="1" applyFont="1" applyFill="1" applyBorder="1" applyAlignment="1">
      <alignment horizontal="right" indent="1"/>
    </xf>
    <xf numFmtId="3" fontId="11" fillId="0" borderId="27" xfId="3" applyNumberFormat="1" applyFont="1" applyBorder="1" applyAlignment="1">
      <alignment horizontal="right" indent="1"/>
    </xf>
    <xf numFmtId="167" fontId="11" fillId="0" borderId="27" xfId="3" applyNumberFormat="1" applyFont="1" applyBorder="1" applyAlignment="1">
      <alignment horizontal="right" indent="1"/>
    </xf>
    <xf numFmtId="0" fontId="20" fillId="0" borderId="30" xfId="3" applyFont="1" applyBorder="1"/>
    <xf numFmtId="3" fontId="14" fillId="0" borderId="14" xfId="0" applyNumberFormat="1" applyFont="1" applyBorder="1"/>
    <xf numFmtId="0" fontId="10" fillId="0" borderId="7" xfId="3" applyFont="1" applyBorder="1" applyAlignment="1">
      <alignment horizontal="centerContinuous"/>
    </xf>
    <xf numFmtId="3" fontId="14" fillId="0" borderId="25" xfId="0" applyNumberFormat="1" applyFont="1" applyBorder="1" applyAlignment="1">
      <alignment horizontal="centerContinuous"/>
    </xf>
    <xf numFmtId="3" fontId="8" fillId="17" borderId="35" xfId="0" applyNumberFormat="1" applyFont="1" applyFill="1" applyBorder="1" applyAlignment="1">
      <alignment horizontal="centerContinuous"/>
    </xf>
    <xf numFmtId="0" fontId="11" fillId="0" borderId="4" xfId="3" applyFont="1" applyBorder="1" applyAlignment="1">
      <alignment horizontal="centerContinuous"/>
    </xf>
    <xf numFmtId="3" fontId="11" fillId="0" borderId="4" xfId="3" applyNumberFormat="1" applyFont="1" applyBorder="1" applyAlignment="1">
      <alignment horizontal="centerContinuous"/>
    </xf>
    <xf numFmtId="3" fontId="11" fillId="0" borderId="62" xfId="3" applyNumberFormat="1" applyFont="1" applyBorder="1" applyAlignment="1">
      <alignment horizontal="centerContinuous"/>
    </xf>
    <xf numFmtId="3" fontId="11" fillId="0" borderId="55" xfId="3" applyNumberFormat="1" applyFont="1" applyBorder="1" applyAlignment="1">
      <alignment horizontal="centerContinuous"/>
    </xf>
    <xf numFmtId="3" fontId="21" fillId="0" borderId="58" xfId="0" applyNumberFormat="1" applyFont="1" applyFill="1" applyBorder="1" applyAlignment="1">
      <alignment horizontal="right" indent="1"/>
    </xf>
    <xf numFmtId="3" fontId="8" fillId="0" borderId="58" xfId="0" applyNumberFormat="1" applyFont="1" applyFill="1" applyBorder="1" applyAlignment="1">
      <alignment horizontal="right" indent="1"/>
    </xf>
    <xf numFmtId="3" fontId="36" fillId="0" borderId="58" xfId="0" applyNumberFormat="1" applyFont="1" applyFill="1" applyBorder="1" applyAlignment="1">
      <alignment horizontal="right" indent="1"/>
    </xf>
    <xf numFmtId="3" fontId="21" fillId="0" borderId="58" xfId="0" applyNumberFormat="1" applyFont="1" applyBorder="1" applyAlignment="1">
      <alignment horizontal="right" indent="1"/>
    </xf>
    <xf numFmtId="3" fontId="74" fillId="0" borderId="58" xfId="0" applyNumberFormat="1" applyFont="1" applyFill="1" applyBorder="1" applyAlignment="1">
      <alignment horizontal="right" indent="1"/>
    </xf>
    <xf numFmtId="3" fontId="8" fillId="0" borderId="58" xfId="0" applyNumberFormat="1" applyFont="1" applyBorder="1" applyAlignment="1">
      <alignment horizontal="right" indent="1"/>
    </xf>
    <xf numFmtId="3" fontId="71" fillId="17" borderId="30" xfId="3" applyNumberFormat="1" applyFont="1" applyFill="1" applyBorder="1" applyAlignment="1">
      <alignment horizontal="centerContinuous"/>
    </xf>
    <xf numFmtId="3" fontId="11" fillId="0" borderId="25" xfId="3" applyNumberFormat="1" applyFont="1" applyBorder="1" applyAlignment="1">
      <alignment horizontal="centerContinuous"/>
    </xf>
    <xf numFmtId="0" fontId="10" fillId="0" borderId="30" xfId="3" applyFont="1" applyBorder="1"/>
    <xf numFmtId="0" fontId="8" fillId="37" borderId="35" xfId="1819" applyFont="1" applyFill="1" applyBorder="1" applyAlignment="1">
      <alignment horizontal="centerContinuous" vertical="center"/>
    </xf>
    <xf numFmtId="0" fontId="7" fillId="37" borderId="4" xfId="1819" applyFont="1" applyFill="1" applyBorder="1" applyAlignment="1">
      <alignment horizontal="centerContinuous"/>
    </xf>
    <xf numFmtId="0" fontId="8" fillId="0" borderId="30" xfId="1819" applyFont="1" applyFill="1" applyBorder="1" applyAlignment="1">
      <alignment horizontal="centerContinuous" vertical="center"/>
    </xf>
    <xf numFmtId="0" fontId="7" fillId="17" borderId="13" xfId="1819" applyFont="1" applyFill="1" applyBorder="1" applyAlignment="1">
      <alignment horizontal="center" vertical="center" wrapText="1"/>
    </xf>
    <xf numFmtId="0" fontId="7" fillId="0" borderId="0" xfId="1819" applyFont="1" applyFill="1" applyBorder="1"/>
    <xf numFmtId="0" fontId="7" fillId="0" borderId="0" xfId="1819" applyFont="1" applyBorder="1"/>
    <xf numFmtId="3" fontId="7" fillId="0" borderId="13" xfId="0" applyNumberFormat="1" applyFont="1" applyFill="1" applyBorder="1"/>
    <xf numFmtId="3" fontId="7" fillId="0" borderId="13" xfId="1819" applyNumberFormat="1" applyFont="1" applyBorder="1"/>
    <xf numFmtId="3" fontId="7" fillId="0" borderId="13" xfId="0" applyNumberFormat="1" applyFont="1" applyBorder="1"/>
    <xf numFmtId="3" fontId="7" fillId="0" borderId="13" xfId="1819" applyNumberFormat="1" applyFont="1" applyFill="1" applyBorder="1"/>
    <xf numFmtId="0" fontId="7" fillId="37" borderId="39" xfId="1819" applyFont="1" applyFill="1" applyBorder="1" applyAlignment="1">
      <alignment horizontal="centerContinuous" vertical="center" wrapText="1"/>
    </xf>
    <xf numFmtId="11" fontId="7" fillId="37" borderId="14" xfId="1819" applyNumberFormat="1" applyFont="1" applyFill="1" applyBorder="1"/>
    <xf numFmtId="3" fontId="7" fillId="37" borderId="19" xfId="1819" applyNumberFormat="1" applyFont="1" applyFill="1" applyBorder="1" applyAlignment="1">
      <alignment horizontal="center"/>
    </xf>
    <xf numFmtId="11" fontId="7" fillId="37" borderId="19" xfId="1819" applyNumberFormat="1" applyFont="1" applyFill="1" applyBorder="1"/>
    <xf numFmtId="11" fontId="7" fillId="37" borderId="79" xfId="1819" applyNumberFormat="1" applyFont="1" applyFill="1" applyBorder="1"/>
    <xf numFmtId="11" fontId="7" fillId="37" borderId="21" xfId="1819" applyNumberFormat="1" applyFont="1" applyFill="1" applyBorder="1"/>
    <xf numFmtId="169" fontId="8" fillId="0" borderId="18" xfId="0" applyNumberFormat="1" applyFont="1" applyBorder="1" applyAlignment="1">
      <alignment horizontal="center"/>
    </xf>
    <xf numFmtId="169" fontId="8" fillId="0" borderId="22" xfId="0" applyNumberFormat="1" applyFont="1" applyBorder="1" applyAlignment="1">
      <alignment horizontal="center"/>
    </xf>
    <xf numFmtId="0" fontId="7" fillId="0" borderId="68" xfId="0" applyFont="1" applyFill="1" applyBorder="1" applyAlignment="1">
      <alignment horizontal="center" vertical="center"/>
    </xf>
    <xf numFmtId="0" fontId="7" fillId="64" borderId="27" xfId="0" applyNumberFormat="1" applyFont="1" applyFill="1" applyBorder="1" applyAlignment="1">
      <alignment horizontal="center" vertical="center"/>
    </xf>
    <xf numFmtId="0" fontId="8" fillId="17" borderId="45" xfId="0" applyFont="1" applyFill="1" applyBorder="1" applyAlignment="1">
      <alignment horizontal="centerContinuous"/>
    </xf>
    <xf numFmtId="0" fontId="0" fillId="17" borderId="0" xfId="0" applyFont="1" applyFill="1"/>
    <xf numFmtId="0" fontId="0" fillId="17" borderId="30" xfId="0" applyFont="1" applyFill="1" applyBorder="1"/>
    <xf numFmtId="0" fontId="0" fillId="0" borderId="30" xfId="0" applyFont="1" applyBorder="1"/>
    <xf numFmtId="0" fontId="0" fillId="17" borderId="25" xfId="0" applyFont="1" applyFill="1" applyBorder="1" applyAlignment="1">
      <alignment horizontal="centerContinuous"/>
    </xf>
    <xf numFmtId="3" fontId="7" fillId="0" borderId="44" xfId="0" applyNumberFormat="1" applyFont="1" applyBorder="1" applyAlignment="1">
      <alignment horizontal="center"/>
    </xf>
    <xf numFmtId="0" fontId="0" fillId="0" borderId="0" xfId="0" applyFont="1"/>
    <xf numFmtId="0" fontId="7" fillId="17" borderId="13" xfId="0" quotePrefix="1" applyFont="1" applyFill="1" applyBorder="1"/>
    <xf numFmtId="0" fontId="0" fillId="17" borderId="13" xfId="0" applyFill="1" applyBorder="1"/>
    <xf numFmtId="0" fontId="0" fillId="17" borderId="13" xfId="0" applyFill="1" applyBorder="1" applyAlignment="1">
      <alignment horizontal="left" indent="1"/>
    </xf>
    <xf numFmtId="170" fontId="8" fillId="17" borderId="103" xfId="0" applyNumberFormat="1" applyFont="1" applyFill="1" applyBorder="1" applyAlignment="1">
      <alignment horizontal="center"/>
    </xf>
    <xf numFmtId="0" fontId="7" fillId="17" borderId="31" xfId="0" applyFont="1" applyFill="1" applyBorder="1" applyAlignment="1">
      <alignment horizontal="center"/>
    </xf>
    <xf numFmtId="0" fontId="7" fillId="0" borderId="51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8" fillId="65" borderId="0" xfId="0" applyFont="1" applyFill="1" applyBorder="1" applyAlignment="1">
      <alignment horizontal="center"/>
    </xf>
    <xf numFmtId="0" fontId="7" fillId="65" borderId="7" xfId="0" quotePrefix="1" applyFont="1" applyFill="1" applyBorder="1"/>
    <xf numFmtId="0" fontId="7" fillId="65" borderId="0" xfId="0" applyFont="1" applyFill="1"/>
    <xf numFmtId="0" fontId="0" fillId="65" borderId="7" xfId="0" applyFill="1" applyBorder="1"/>
    <xf numFmtId="0" fontId="7" fillId="65" borderId="7" xfId="0" applyFont="1" applyFill="1" applyBorder="1"/>
    <xf numFmtId="0" fontId="7" fillId="65" borderId="26" xfId="0" applyFont="1" applyFill="1" applyBorder="1" applyAlignment="1">
      <alignment horizontal="center"/>
    </xf>
    <xf numFmtId="0" fontId="7" fillId="65" borderId="8" xfId="0" applyFont="1" applyFill="1" applyBorder="1" applyAlignment="1">
      <alignment horizontal="center"/>
    </xf>
    <xf numFmtId="3" fontId="6" fillId="0" borderId="26" xfId="0" applyNumberFormat="1" applyFont="1" applyBorder="1" applyAlignment="1">
      <alignment horizontal="center"/>
    </xf>
    <xf numFmtId="3" fontId="0" fillId="0" borderId="26" xfId="0" applyNumberFormat="1" applyFont="1" applyBorder="1" applyAlignment="1">
      <alignment horizontal="center"/>
    </xf>
    <xf numFmtId="3" fontId="6" fillId="0" borderId="101" xfId="0" applyNumberFormat="1" applyFont="1" applyBorder="1" applyAlignment="1">
      <alignment horizontal="center"/>
    </xf>
    <xf numFmtId="0" fontId="0" fillId="0" borderId="26" xfId="0" applyFont="1" applyBorder="1" applyAlignment="1">
      <alignment horizontal="center" vertical="center" wrapText="1"/>
    </xf>
    <xf numFmtId="0" fontId="0" fillId="0" borderId="43" xfId="0" applyFont="1" applyBorder="1" applyAlignment="1">
      <alignment horizontal="center" vertical="center" wrapText="1"/>
    </xf>
    <xf numFmtId="0" fontId="8" fillId="17" borderId="129" xfId="0" applyFont="1" applyFill="1" applyBorder="1" applyAlignment="1">
      <alignment horizontal="left" indent="1"/>
    </xf>
    <xf numFmtId="0" fontId="8" fillId="0" borderId="52" xfId="0" applyFont="1" applyBorder="1" applyAlignment="1">
      <alignment horizontal="center"/>
    </xf>
    <xf numFmtId="0" fontId="8" fillId="18" borderId="52" xfId="0" applyFont="1" applyFill="1" applyBorder="1" applyAlignment="1">
      <alignment horizontal="center"/>
    </xf>
    <xf numFmtId="0" fontId="8" fillId="0" borderId="52" xfId="0" applyFont="1" applyFill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7" fillId="17" borderId="10" xfId="0" quotePrefix="1" applyFont="1" applyFill="1" applyBorder="1"/>
    <xf numFmtId="0" fontId="7" fillId="17" borderId="10" xfId="0" applyFont="1" applyFill="1" applyBorder="1"/>
    <xf numFmtId="0" fontId="7" fillId="66" borderId="23" xfId="0" quotePrefix="1" applyFont="1" applyFill="1" applyBorder="1" applyAlignment="1">
      <alignment horizontal="left" indent="1"/>
    </xf>
    <xf numFmtId="0" fontId="7" fillId="66" borderId="8" xfId="0" quotePrefix="1" applyFont="1" applyFill="1" applyBorder="1" applyAlignment="1">
      <alignment horizontal="left" indent="1"/>
    </xf>
    <xf numFmtId="0" fontId="0" fillId="66" borderId="7" xfId="0" applyFill="1" applyBorder="1"/>
    <xf numFmtId="0" fontId="7" fillId="66" borderId="7" xfId="0" quotePrefix="1" applyFont="1" applyFill="1" applyBorder="1"/>
    <xf numFmtId="0" fontId="7" fillId="66" borderId="7" xfId="0" applyFont="1" applyFill="1" applyBorder="1"/>
    <xf numFmtId="0" fontId="7" fillId="66" borderId="11" xfId="0" applyFont="1" applyFill="1" applyBorder="1" applyAlignment="1">
      <alignment horizontal="center"/>
    </xf>
    <xf numFmtId="0" fontId="7" fillId="66" borderId="11" xfId="0" applyFont="1" applyFill="1" applyBorder="1"/>
    <xf numFmtId="0" fontId="7" fillId="66" borderId="20" xfId="0" applyFont="1" applyFill="1" applyBorder="1" applyAlignment="1">
      <alignment horizontal="center"/>
    </xf>
    <xf numFmtId="0" fontId="7" fillId="66" borderId="20" xfId="0" applyFont="1" applyFill="1" applyBorder="1"/>
    <xf numFmtId="0" fontId="7" fillId="66" borderId="20" xfId="0" applyFont="1" applyFill="1" applyBorder="1" applyAlignment="1">
      <alignment horizontal="center" vertical="center"/>
    </xf>
    <xf numFmtId="0" fontId="7" fillId="66" borderId="22" xfId="0" applyFont="1" applyFill="1" applyBorder="1" applyAlignment="1">
      <alignment horizontal="center"/>
    </xf>
    <xf numFmtId="0" fontId="8" fillId="67" borderId="0" xfId="0" applyFont="1" applyFill="1" applyAlignment="1">
      <alignment horizontal="center"/>
    </xf>
    <xf numFmtId="0" fontId="7" fillId="67" borderId="0" xfId="0" quotePrefix="1" applyFont="1" applyFill="1"/>
    <xf numFmtId="0" fontId="7" fillId="67" borderId="0" xfId="0" applyFont="1" applyFill="1"/>
    <xf numFmtId="0" fontId="7" fillId="67" borderId="26" xfId="0" applyFont="1" applyFill="1" applyBorder="1" applyAlignment="1">
      <alignment horizontal="center"/>
    </xf>
    <xf numFmtId="0" fontId="8" fillId="17" borderId="25" xfId="0" applyFont="1" applyFill="1" applyBorder="1" applyAlignment="1">
      <alignment horizontal="centerContinuous"/>
    </xf>
    <xf numFmtId="0" fontId="8" fillId="17" borderId="11" xfId="0" applyFont="1" applyFill="1" applyBorder="1" applyAlignment="1">
      <alignment horizontal="center"/>
    </xf>
    <xf numFmtId="1" fontId="8" fillId="0" borderId="14" xfId="2" applyNumberFormat="1" applyFont="1" applyBorder="1" applyAlignment="1">
      <alignment horizontal="center"/>
    </xf>
    <xf numFmtId="1" fontId="8" fillId="0" borderId="3" xfId="2" applyNumberFormat="1" applyFont="1" applyBorder="1" applyAlignment="1">
      <alignment horizontal="center"/>
    </xf>
    <xf numFmtId="1" fontId="8" fillId="0" borderId="7" xfId="2" applyNumberFormat="1" applyFont="1" applyBorder="1" applyAlignment="1">
      <alignment horizontal="center"/>
    </xf>
    <xf numFmtId="1" fontId="8" fillId="0" borderId="19" xfId="2" applyNumberFormat="1" applyFont="1" applyBorder="1" applyAlignment="1">
      <alignment horizontal="center"/>
    </xf>
    <xf numFmtId="1" fontId="8" fillId="0" borderId="9" xfId="2" applyNumberFormat="1" applyFont="1" applyBorder="1" applyAlignment="1">
      <alignment horizontal="center"/>
    </xf>
    <xf numFmtId="1" fontId="8" fillId="0" borderId="8" xfId="2" applyNumberFormat="1" applyFont="1" applyBorder="1" applyAlignment="1">
      <alignment horizontal="center"/>
    </xf>
    <xf numFmtId="1" fontId="8" fillId="0" borderId="79" xfId="2" applyNumberFormat="1" applyFont="1" applyBorder="1" applyAlignment="1">
      <alignment horizontal="center"/>
    </xf>
    <xf numFmtId="1" fontId="8" fillId="0" borderId="24" xfId="2" applyNumberFormat="1" applyFont="1" applyBorder="1" applyAlignment="1">
      <alignment horizontal="center"/>
    </xf>
    <xf numFmtId="1" fontId="8" fillId="0" borderId="23" xfId="2" applyNumberFormat="1" applyFont="1" applyBorder="1" applyAlignment="1">
      <alignment horizontal="center"/>
    </xf>
    <xf numFmtId="1" fontId="8" fillId="0" borderId="21" xfId="2" applyNumberFormat="1" applyFont="1" applyBorder="1" applyAlignment="1">
      <alignment horizontal="center"/>
    </xf>
    <xf numFmtId="1" fontId="8" fillId="0" borderId="6" xfId="2" applyNumberFormat="1" applyFont="1" applyBorder="1" applyAlignment="1">
      <alignment horizontal="center"/>
    </xf>
    <xf numFmtId="1" fontId="8" fillId="0" borderId="10" xfId="2" applyNumberFormat="1" applyFont="1" applyBorder="1" applyAlignment="1">
      <alignment horizontal="center"/>
    </xf>
    <xf numFmtId="0" fontId="8" fillId="17" borderId="44" xfId="0" applyFont="1" applyFill="1" applyBorder="1" applyAlignment="1">
      <alignment horizontal="center" wrapText="1"/>
    </xf>
    <xf numFmtId="1" fontId="8" fillId="17" borderId="33" xfId="0" applyNumberFormat="1" applyFont="1" applyFill="1" applyBorder="1" applyAlignment="1">
      <alignment horizontal="center"/>
    </xf>
    <xf numFmtId="0" fontId="11" fillId="17" borderId="47" xfId="3" applyFont="1" applyFill="1" applyBorder="1" applyAlignment="1">
      <alignment horizontal="center" wrapText="1"/>
    </xf>
    <xf numFmtId="165" fontId="7" fillId="17" borderId="48" xfId="1" applyNumberFormat="1" applyFont="1" applyFill="1" applyBorder="1"/>
    <xf numFmtId="165" fontId="7" fillId="17" borderId="27" xfId="1" applyNumberFormat="1" applyFont="1" applyFill="1" applyBorder="1"/>
    <xf numFmtId="165" fontId="7" fillId="17" borderId="61" xfId="1" applyNumberFormat="1" applyFont="1" applyFill="1" applyBorder="1"/>
    <xf numFmtId="165" fontId="7" fillId="17" borderId="28" xfId="1" applyNumberFormat="1" applyFont="1" applyFill="1" applyBorder="1"/>
    <xf numFmtId="0" fontId="8" fillId="17" borderId="75" xfId="0" applyFont="1" applyFill="1" applyBorder="1" applyAlignment="1">
      <alignment horizontal="center" wrapText="1"/>
    </xf>
    <xf numFmtId="3" fontId="8" fillId="0" borderId="130" xfId="0" applyNumberFormat="1" applyFont="1" applyBorder="1" applyAlignment="1">
      <alignment horizontal="center"/>
    </xf>
    <xf numFmtId="3" fontId="8" fillId="0" borderId="127" xfId="0" applyNumberFormat="1" applyFont="1" applyBorder="1" applyAlignment="1">
      <alignment horizontal="center"/>
    </xf>
    <xf numFmtId="3" fontId="8" fillId="0" borderId="131" xfId="0" applyNumberFormat="1" applyFont="1" applyBorder="1" applyAlignment="1">
      <alignment horizontal="center"/>
    </xf>
    <xf numFmtId="0" fontId="7" fillId="17" borderId="27" xfId="0" applyFont="1" applyFill="1" applyBorder="1" applyAlignment="1">
      <alignment horizontal="centerContinuous" wrapText="1"/>
    </xf>
    <xf numFmtId="0" fontId="8" fillId="17" borderId="132" xfId="0" applyFont="1" applyFill="1" applyBorder="1" applyAlignment="1">
      <alignment wrapText="1"/>
    </xf>
    <xf numFmtId="0" fontId="15" fillId="0" borderId="68" xfId="0" applyFont="1" applyFill="1" applyBorder="1" applyAlignment="1">
      <alignment horizontal="center" vertical="center"/>
    </xf>
    <xf numFmtId="0" fontId="15" fillId="0" borderId="46" xfId="0" applyFont="1" applyFill="1" applyBorder="1" applyAlignment="1">
      <alignment horizontal="center" vertical="center"/>
    </xf>
    <xf numFmtId="0" fontId="15" fillId="64" borderId="27" xfId="0" applyNumberFormat="1" applyFont="1" applyFill="1" applyBorder="1" applyAlignment="1">
      <alignment horizontal="center" vertical="center"/>
    </xf>
    <xf numFmtId="0" fontId="15" fillId="0" borderId="27" xfId="0" applyFont="1" applyFill="1" applyBorder="1" applyAlignment="1">
      <alignment horizontal="center" vertical="center"/>
    </xf>
    <xf numFmtId="0" fontId="7" fillId="17" borderId="34" xfId="0" applyFont="1" applyFill="1" applyBorder="1" applyAlignment="1">
      <alignment horizontal="center" vertical="top" wrapText="1"/>
    </xf>
    <xf numFmtId="0" fontId="8" fillId="17" borderId="103" xfId="0" applyFont="1" applyFill="1" applyBorder="1" applyAlignment="1">
      <alignment horizontal="center" wrapText="1"/>
    </xf>
    <xf numFmtId="0" fontId="8" fillId="17" borderId="34" xfId="0" applyFont="1" applyFill="1" applyBorder="1" applyAlignment="1">
      <alignment horizontal="center" vertical="top" wrapText="1"/>
    </xf>
    <xf numFmtId="9" fontId="7" fillId="0" borderId="3" xfId="0" applyNumberFormat="1" applyFont="1" applyFill="1" applyBorder="1" applyAlignment="1">
      <alignment horizontal="right" indent="1"/>
    </xf>
    <xf numFmtId="164" fontId="6" fillId="17" borderId="0" xfId="0" applyNumberFormat="1" applyFont="1" applyFill="1" applyBorder="1" applyAlignment="1">
      <alignment horizontal="center"/>
    </xf>
    <xf numFmtId="0" fontId="0" fillId="17" borderId="43" xfId="0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/>
    </xf>
    <xf numFmtId="164" fontId="6" fillId="0" borderId="48" xfId="0" applyNumberFormat="1" applyFont="1" applyFill="1" applyBorder="1" applyAlignment="1">
      <alignment horizontal="center"/>
    </xf>
    <xf numFmtId="0" fontId="0" fillId="0" borderId="48" xfId="0" applyFill="1" applyBorder="1" applyAlignment="1">
      <alignment horizontal="center" vertical="center"/>
    </xf>
    <xf numFmtId="0" fontId="18" fillId="17" borderId="36" xfId="0" applyFont="1" applyFill="1" applyBorder="1" applyAlignment="1">
      <alignment horizontal="center"/>
    </xf>
    <xf numFmtId="0" fontId="0" fillId="17" borderId="36" xfId="0" applyFill="1" applyBorder="1" applyAlignment="1">
      <alignment horizontal="center" vertical="center"/>
    </xf>
    <xf numFmtId="167" fontId="0" fillId="0" borderId="48" xfId="0" applyNumberFormat="1" applyBorder="1"/>
    <xf numFmtId="164" fontId="6" fillId="0" borderId="27" xfId="0" applyNumberFormat="1" applyFont="1" applyFill="1" applyBorder="1" applyAlignment="1">
      <alignment horizontal="center"/>
    </xf>
    <xf numFmtId="167" fontId="0" fillId="0" borderId="8" xfId="0" applyNumberFormat="1" applyBorder="1"/>
    <xf numFmtId="4" fontId="6" fillId="16" borderId="27" xfId="0" applyNumberFormat="1" applyFont="1" applyFill="1" applyBorder="1" applyAlignment="1">
      <alignment horizontal="center"/>
    </xf>
    <xf numFmtId="164" fontId="6" fillId="0" borderId="28" xfId="0" applyNumberFormat="1" applyFont="1" applyFill="1" applyBorder="1" applyAlignment="1">
      <alignment horizontal="center"/>
    </xf>
    <xf numFmtId="167" fontId="0" fillId="0" borderId="10" xfId="0" applyNumberFormat="1" applyBorder="1"/>
    <xf numFmtId="4" fontId="6" fillId="16" borderId="28" xfId="0" applyNumberFormat="1" applyFont="1" applyFill="1" applyBorder="1" applyAlignment="1">
      <alignment horizontal="center"/>
    </xf>
    <xf numFmtId="1" fontId="6" fillId="0" borderId="40" xfId="0" applyNumberFormat="1" applyFont="1" applyFill="1" applyBorder="1" applyAlignment="1">
      <alignment horizontal="center"/>
    </xf>
    <xf numFmtId="1" fontId="6" fillId="0" borderId="9" xfId="0" applyNumberFormat="1" applyFont="1" applyFill="1" applyBorder="1" applyAlignment="1">
      <alignment horizontal="center"/>
    </xf>
    <xf numFmtId="1" fontId="6" fillId="0" borderId="6" xfId="0" applyNumberFormat="1" applyFont="1" applyFill="1" applyBorder="1" applyAlignment="1">
      <alignment horizontal="center"/>
    </xf>
    <xf numFmtId="2" fontId="6" fillId="0" borderId="40" xfId="0" applyNumberFormat="1" applyFont="1" applyFill="1" applyBorder="1" applyAlignment="1">
      <alignment horizontal="center"/>
    </xf>
    <xf numFmtId="2" fontId="6" fillId="0" borderId="9" xfId="0" applyNumberFormat="1" applyFont="1" applyFill="1" applyBorder="1" applyAlignment="1">
      <alignment horizontal="center"/>
    </xf>
    <xf numFmtId="2" fontId="6" fillId="0" borderId="6" xfId="0" applyNumberFormat="1" applyFont="1" applyFill="1" applyBorder="1" applyAlignment="1">
      <alignment horizontal="center"/>
    </xf>
    <xf numFmtId="2" fontId="6" fillId="0" borderId="123" xfId="0" applyNumberFormat="1" applyFont="1" applyFill="1" applyBorder="1" applyAlignment="1">
      <alignment horizontal="center"/>
    </xf>
    <xf numFmtId="2" fontId="6" fillId="0" borderId="20" xfId="0" applyNumberFormat="1" applyFont="1" applyFill="1" applyBorder="1" applyAlignment="1">
      <alignment horizontal="center"/>
    </xf>
    <xf numFmtId="2" fontId="6" fillId="0" borderId="22" xfId="0" applyNumberFormat="1" applyFont="1" applyFill="1" applyBorder="1" applyAlignment="1">
      <alignment horizontal="center"/>
    </xf>
    <xf numFmtId="4" fontId="14" fillId="16" borderId="63" xfId="0" applyNumberFormat="1" applyFont="1" applyFill="1" applyBorder="1" applyAlignment="1">
      <alignment horizontal="center"/>
    </xf>
    <xf numFmtId="4" fontId="14" fillId="16" borderId="57" xfId="0" applyNumberFormat="1" applyFont="1" applyFill="1" applyBorder="1" applyAlignment="1">
      <alignment horizontal="center"/>
    </xf>
    <xf numFmtId="4" fontId="14" fillId="16" borderId="69" xfId="0" applyNumberFormat="1" applyFont="1" applyFill="1" applyBorder="1" applyAlignment="1">
      <alignment horizontal="center"/>
    </xf>
    <xf numFmtId="0" fontId="14" fillId="50" borderId="38" xfId="0" applyFont="1" applyFill="1" applyBorder="1" applyAlignment="1">
      <alignment horizontal="centerContinuous"/>
    </xf>
    <xf numFmtId="0" fontId="14" fillId="50" borderId="7" xfId="0" applyFont="1" applyFill="1" applyBorder="1" applyAlignment="1">
      <alignment horizontal="centerContinuous"/>
    </xf>
    <xf numFmtId="3" fontId="14" fillId="44" borderId="7" xfId="0" applyNumberFormat="1" applyFont="1" applyFill="1" applyBorder="1" applyAlignment="1">
      <alignment horizontal="centerContinuous"/>
    </xf>
    <xf numFmtId="3" fontId="14" fillId="19" borderId="7" xfId="0" applyNumberFormat="1" applyFont="1" applyFill="1" applyBorder="1" applyAlignment="1">
      <alignment horizontal="centerContinuous"/>
    </xf>
    <xf numFmtId="0" fontId="15" fillId="19" borderId="46" xfId="0" applyFont="1" applyFill="1" applyBorder="1" applyAlignment="1">
      <alignment horizontal="centerContinuous"/>
    </xf>
    <xf numFmtId="0" fontId="14" fillId="45" borderId="45" xfId="0" applyFont="1" applyFill="1" applyBorder="1" applyAlignment="1">
      <alignment horizontal="centerContinuous"/>
    </xf>
    <xf numFmtId="0" fontId="14" fillId="20" borderId="48" xfId="0" applyFont="1" applyFill="1" applyBorder="1" applyAlignment="1">
      <alignment horizontal="centerContinuous"/>
    </xf>
    <xf numFmtId="0" fontId="15" fillId="17" borderId="32" xfId="0" applyFont="1" applyFill="1" applyBorder="1"/>
    <xf numFmtId="0" fontId="14" fillId="42" borderId="7" xfId="0" applyFont="1" applyFill="1" applyBorder="1" applyAlignment="1">
      <alignment horizontal="centerContinuous"/>
    </xf>
    <xf numFmtId="0" fontId="14" fillId="50" borderId="48" xfId="0" applyFont="1" applyFill="1" applyBorder="1" applyAlignment="1">
      <alignment horizontal="centerContinuous"/>
    </xf>
    <xf numFmtId="0" fontId="43" fillId="17" borderId="115" xfId="0" applyFont="1" applyFill="1" applyBorder="1" applyAlignment="1">
      <alignment horizontal="centerContinuous"/>
    </xf>
    <xf numFmtId="0" fontId="0" fillId="17" borderId="112" xfId="0" applyFill="1" applyBorder="1" applyAlignment="1">
      <alignment horizontal="centerContinuous"/>
    </xf>
    <xf numFmtId="0" fontId="43" fillId="17" borderId="32" xfId="0" applyFont="1" applyFill="1" applyBorder="1" applyAlignment="1">
      <alignment horizontal="center"/>
    </xf>
    <xf numFmtId="0" fontId="6" fillId="17" borderId="0" xfId="0" applyFont="1" applyFill="1" applyBorder="1" applyAlignment="1">
      <alignment horizontal="center"/>
    </xf>
    <xf numFmtId="0" fontId="6" fillId="17" borderId="117" xfId="0" applyFont="1" applyFill="1" applyBorder="1" applyAlignment="1">
      <alignment horizontal="centerContinuous" vertical="center"/>
    </xf>
    <xf numFmtId="0" fontId="6" fillId="0" borderId="118" xfId="0" applyFont="1" applyFill="1" applyBorder="1" applyAlignment="1">
      <alignment horizontal="left"/>
    </xf>
    <xf numFmtId="0" fontId="0" fillId="17" borderId="7" xfId="0" applyFont="1" applyFill="1" applyBorder="1" applyAlignment="1">
      <alignment horizontal="centerContinuous"/>
    </xf>
    <xf numFmtId="0" fontId="0" fillId="17" borderId="56" xfId="0" applyFont="1" applyFill="1" applyBorder="1" applyAlignment="1">
      <alignment horizontal="centerContinuous"/>
    </xf>
    <xf numFmtId="3" fontId="14" fillId="0" borderId="52" xfId="0" applyNumberFormat="1" applyFont="1" applyBorder="1" applyAlignment="1">
      <alignment horizontal="center"/>
    </xf>
    <xf numFmtId="0" fontId="14" fillId="0" borderId="104" xfId="0" applyFont="1" applyBorder="1" applyAlignment="1">
      <alignment horizontal="center"/>
    </xf>
    <xf numFmtId="0" fontId="14" fillId="0" borderId="52" xfId="0" applyFont="1" applyBorder="1" applyAlignment="1">
      <alignment horizontal="center"/>
    </xf>
    <xf numFmtId="3" fontId="43" fillId="0" borderId="52" xfId="0" applyNumberFormat="1" applyFont="1" applyBorder="1" applyAlignment="1">
      <alignment horizontal="center"/>
    </xf>
    <xf numFmtId="0" fontId="43" fillId="0" borderId="104" xfId="0" applyFont="1" applyBorder="1" applyAlignment="1">
      <alignment horizontal="center"/>
    </xf>
    <xf numFmtId="0" fontId="0" fillId="17" borderId="8" xfId="0" applyFill="1" applyBorder="1"/>
    <xf numFmtId="0" fontId="6" fillId="17" borderId="8" xfId="0" applyFont="1" applyFill="1" applyBorder="1" applyAlignment="1">
      <alignment horizontal="center"/>
    </xf>
    <xf numFmtId="0" fontId="6" fillId="17" borderId="10" xfId="0" applyFont="1" applyFill="1" applyBorder="1" applyAlignment="1">
      <alignment horizontal="center"/>
    </xf>
    <xf numFmtId="0" fontId="14" fillId="17" borderId="133" xfId="0" applyFont="1" applyFill="1" applyBorder="1" applyAlignment="1">
      <alignment horizontal="center" wrapText="1"/>
    </xf>
    <xf numFmtId="0" fontId="14" fillId="17" borderId="106" xfId="0" applyFont="1" applyFill="1" applyBorder="1" applyAlignment="1">
      <alignment horizontal="center" vertical="top"/>
    </xf>
    <xf numFmtId="0" fontId="14" fillId="17" borderId="134" xfId="0" applyFont="1" applyFill="1" applyBorder="1" applyAlignment="1">
      <alignment horizontal="center" wrapText="1"/>
    </xf>
    <xf numFmtId="3" fontId="0" fillId="0" borderId="127" xfId="0" applyNumberFormat="1" applyFont="1" applyBorder="1" applyAlignment="1">
      <alignment horizontal="center"/>
    </xf>
    <xf numFmtId="0" fontId="0" fillId="0" borderId="127" xfId="0" applyFont="1" applyBorder="1" applyAlignment="1">
      <alignment horizontal="center" vertical="center" wrapText="1"/>
    </xf>
    <xf numFmtId="3" fontId="0" fillId="0" borderId="131" xfId="0" applyNumberFormat="1" applyFont="1" applyBorder="1" applyAlignment="1">
      <alignment horizontal="center"/>
    </xf>
    <xf numFmtId="0" fontId="52" fillId="17" borderId="109" xfId="3" applyFont="1" applyFill="1" applyBorder="1"/>
    <xf numFmtId="0" fontId="14" fillId="0" borderId="135" xfId="0" applyFont="1" applyBorder="1" applyAlignment="1">
      <alignment horizontal="center"/>
    </xf>
    <xf numFmtId="4" fontId="14" fillId="17" borderId="136" xfId="0" applyNumberFormat="1" applyFont="1" applyFill="1" applyBorder="1" applyAlignment="1">
      <alignment horizontal="center"/>
    </xf>
    <xf numFmtId="0" fontId="14" fillId="17" borderId="137" xfId="0" applyFont="1" applyFill="1" applyBorder="1" applyAlignment="1">
      <alignment horizontal="center"/>
    </xf>
    <xf numFmtId="0" fontId="14" fillId="17" borderId="138" xfId="0" applyFont="1" applyFill="1" applyBorder="1" applyAlignment="1">
      <alignment horizontal="center"/>
    </xf>
    <xf numFmtId="0" fontId="6" fillId="17" borderId="139" xfId="0" applyFont="1" applyFill="1" applyBorder="1" applyAlignment="1">
      <alignment horizontal="center" wrapText="1"/>
    </xf>
    <xf numFmtId="0" fontId="6" fillId="17" borderId="140" xfId="0" applyFont="1" applyFill="1" applyBorder="1" applyAlignment="1">
      <alignment horizontal="center" wrapText="1"/>
    </xf>
    <xf numFmtId="0" fontId="6" fillId="0" borderId="112" xfId="0" applyFont="1" applyFill="1" applyBorder="1" applyAlignment="1">
      <alignment horizontal="center"/>
    </xf>
    <xf numFmtId="0" fontId="14" fillId="17" borderId="112" xfId="0" applyFont="1" applyFill="1" applyBorder="1" applyAlignment="1">
      <alignment horizontal="left"/>
    </xf>
    <xf numFmtId="0" fontId="6" fillId="17" borderId="137" xfId="0" applyFont="1" applyFill="1" applyBorder="1" applyAlignment="1">
      <alignment horizontal="center" wrapText="1"/>
    </xf>
    <xf numFmtId="0" fontId="78" fillId="17" borderId="137" xfId="0" applyFont="1" applyFill="1" applyBorder="1" applyAlignment="1">
      <alignment horizontal="center" wrapText="1"/>
    </xf>
    <xf numFmtId="0" fontId="78" fillId="17" borderId="135" xfId="0" applyFont="1" applyFill="1" applyBorder="1" applyAlignment="1">
      <alignment horizontal="center" wrapText="1"/>
    </xf>
    <xf numFmtId="0" fontId="6" fillId="17" borderId="142" xfId="0" applyFont="1" applyFill="1" applyBorder="1" applyAlignment="1">
      <alignment horizontal="center" wrapText="1"/>
    </xf>
    <xf numFmtId="0" fontId="6" fillId="17" borderId="141" xfId="0" applyFont="1" applyFill="1" applyBorder="1" applyAlignment="1">
      <alignment horizontal="center" wrapText="1"/>
    </xf>
    <xf numFmtId="0" fontId="78" fillId="17" borderId="143" xfId="0" applyFont="1" applyFill="1" applyBorder="1" applyAlignment="1">
      <alignment horizontal="center" wrapText="1"/>
    </xf>
    <xf numFmtId="0" fontId="79" fillId="17" borderId="144" xfId="0" applyFont="1" applyFill="1" applyBorder="1" applyAlignment="1">
      <alignment horizontal="center" wrapText="1"/>
    </xf>
    <xf numFmtId="0" fontId="79" fillId="17" borderId="145" xfId="0" applyFont="1" applyFill="1" applyBorder="1" applyAlignment="1">
      <alignment horizontal="center" wrapText="1"/>
    </xf>
    <xf numFmtId="0" fontId="79" fillId="17" borderId="146" xfId="0" applyFont="1" applyFill="1" applyBorder="1" applyAlignment="1">
      <alignment horizontal="center" wrapText="1"/>
    </xf>
    <xf numFmtId="0" fontId="78" fillId="17" borderId="144" xfId="0" applyFont="1" applyFill="1" applyBorder="1" applyAlignment="1">
      <alignment horizontal="center" wrapText="1"/>
    </xf>
    <xf numFmtId="0" fontId="79" fillId="17" borderId="147" xfId="0" applyFont="1" applyFill="1" applyBorder="1" applyAlignment="1">
      <alignment horizontal="center" wrapText="1"/>
    </xf>
    <xf numFmtId="0" fontId="78" fillId="17" borderId="147" xfId="0" applyFont="1" applyFill="1" applyBorder="1" applyAlignment="1">
      <alignment horizontal="center" wrapText="1"/>
    </xf>
    <xf numFmtId="0" fontId="75" fillId="17" borderId="137" xfId="3" applyFont="1" applyFill="1" applyBorder="1" applyAlignment="1">
      <alignment horizontal="center"/>
    </xf>
    <xf numFmtId="0" fontId="79" fillId="17" borderId="148" xfId="0" applyFont="1" applyFill="1" applyBorder="1" applyAlignment="1">
      <alignment horizontal="center" wrapText="1"/>
    </xf>
    <xf numFmtId="0" fontId="76" fillId="17" borderId="137" xfId="3" applyFont="1" applyFill="1" applyBorder="1" applyAlignment="1">
      <alignment horizontal="center"/>
    </xf>
    <xf numFmtId="0" fontId="87" fillId="17" borderId="32" xfId="0" applyFont="1" applyFill="1" applyBorder="1" applyAlignment="1">
      <alignment horizontal="centerContinuous"/>
    </xf>
    <xf numFmtId="0" fontId="6" fillId="0" borderId="52" xfId="0" applyFont="1" applyBorder="1" applyAlignment="1">
      <alignment horizontal="center"/>
    </xf>
    <xf numFmtId="0" fontId="6" fillId="18" borderId="52" xfId="0" applyFont="1" applyFill="1" applyBorder="1" applyAlignment="1">
      <alignment horizontal="center"/>
    </xf>
    <xf numFmtId="0" fontId="6" fillId="0" borderId="52" xfId="0" applyFont="1" applyFill="1" applyBorder="1" applyAlignment="1">
      <alignment horizontal="center"/>
    </xf>
    <xf numFmtId="0" fontId="6" fillId="0" borderId="44" xfId="0" applyFont="1" applyBorder="1" applyAlignment="1">
      <alignment horizontal="center"/>
    </xf>
    <xf numFmtId="0" fontId="1" fillId="17" borderId="0" xfId="2306" applyFont="1" applyFill="1" applyBorder="1"/>
    <xf numFmtId="0" fontId="1" fillId="18" borderId="0" xfId="2306" applyFont="1" applyFill="1" applyBorder="1"/>
    <xf numFmtId="0" fontId="0" fillId="18" borderId="0" xfId="0" applyFill="1"/>
    <xf numFmtId="0" fontId="88" fillId="17" borderId="26" xfId="0" applyFont="1" applyFill="1" applyBorder="1" applyAlignment="1">
      <alignment horizontal="center"/>
    </xf>
    <xf numFmtId="0" fontId="89" fillId="17" borderId="26" xfId="0" applyFont="1" applyFill="1" applyBorder="1" applyAlignment="1">
      <alignment horizontal="center"/>
    </xf>
    <xf numFmtId="4" fontId="59" fillId="18" borderId="0" xfId="2306" applyNumberFormat="1" applyFont="1" applyFill="1"/>
    <xf numFmtId="4" fontId="58" fillId="18" borderId="0" xfId="2306" applyNumberFormat="1" applyFont="1" applyFill="1"/>
    <xf numFmtId="0" fontId="14" fillId="18" borderId="52" xfId="0" applyFont="1" applyFill="1" applyBorder="1" applyAlignment="1">
      <alignment horizontal="center"/>
    </xf>
    <xf numFmtId="0" fontId="14" fillId="0" borderId="52" xfId="0" applyFont="1" applyFill="1" applyBorder="1" applyAlignment="1">
      <alignment horizontal="center"/>
    </xf>
    <xf numFmtId="0" fontId="14" fillId="0" borderId="44" xfId="0" applyFont="1" applyBorder="1" applyAlignment="1">
      <alignment horizontal="center"/>
    </xf>
    <xf numFmtId="0" fontId="6" fillId="0" borderId="48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64" borderId="27" xfId="0" applyNumberFormat="1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18" fillId="17" borderId="0" xfId="0" applyFont="1" applyFill="1" applyBorder="1" applyAlignment="1">
      <alignment horizontal="center"/>
    </xf>
    <xf numFmtId="0" fontId="88" fillId="17" borderId="0" xfId="0" applyFont="1" applyFill="1" applyBorder="1" applyAlignment="1">
      <alignment horizontal="center"/>
    </xf>
    <xf numFmtId="0" fontId="89" fillId="17" borderId="0" xfId="0" applyFont="1" applyFill="1" applyBorder="1" applyAlignment="1">
      <alignment horizontal="center"/>
    </xf>
    <xf numFmtId="0" fontId="6" fillId="17" borderId="0" xfId="0" quotePrefix="1" applyFont="1" applyFill="1"/>
    <xf numFmtId="0" fontId="92" fillId="17" borderId="0" xfId="0" quotePrefix="1" applyFont="1" applyFill="1"/>
    <xf numFmtId="0" fontId="93" fillId="17" borderId="0" xfId="0" applyFont="1" applyFill="1" applyAlignment="1">
      <alignment horizontal="center"/>
    </xf>
    <xf numFmtId="0" fontId="94" fillId="17" borderId="0" xfId="0" applyFont="1" applyFill="1" applyBorder="1" applyAlignment="1">
      <alignment horizontal="center"/>
    </xf>
    <xf numFmtId="0" fontId="94" fillId="17" borderId="26" xfId="0" applyFont="1" applyFill="1" applyBorder="1" applyAlignment="1">
      <alignment horizontal="center"/>
    </xf>
    <xf numFmtId="4" fontId="7" fillId="17" borderId="0" xfId="0" applyNumberFormat="1" applyFont="1" applyFill="1"/>
    <xf numFmtId="0" fontId="11" fillId="17" borderId="0" xfId="0" applyFont="1" applyFill="1"/>
    <xf numFmtId="2" fontId="7" fillId="0" borderId="21" xfId="0" applyNumberFormat="1" applyFont="1" applyBorder="1" applyAlignment="1">
      <alignment horizontal="center"/>
    </xf>
    <xf numFmtId="0" fontId="7" fillId="17" borderId="138" xfId="0" applyFont="1" applyFill="1" applyBorder="1"/>
    <xf numFmtId="167" fontId="8" fillId="17" borderId="150" xfId="0" applyNumberFormat="1" applyFont="1" applyFill="1" applyBorder="1" applyAlignment="1">
      <alignment horizontal="center"/>
    </xf>
    <xf numFmtId="167" fontId="8" fillId="17" borderId="140" xfId="0" applyNumberFormat="1" applyFont="1" applyFill="1" applyBorder="1" applyAlignment="1">
      <alignment horizontal="center"/>
    </xf>
    <xf numFmtId="0" fontId="8" fillId="17" borderId="151" xfId="0" applyFont="1" applyFill="1" applyBorder="1" applyAlignment="1">
      <alignment horizontal="centerContinuous"/>
    </xf>
    <xf numFmtId="3" fontId="8" fillId="0" borderId="14" xfId="0" applyNumberFormat="1" applyFont="1" applyBorder="1" applyAlignment="1">
      <alignment horizontal="center"/>
    </xf>
    <xf numFmtId="3" fontId="8" fillId="0" borderId="19" xfId="0" applyNumberFormat="1" applyFont="1" applyBorder="1" applyAlignment="1">
      <alignment horizontal="center"/>
    </xf>
    <xf numFmtId="0" fontId="8" fillId="17" borderId="103" xfId="0" applyFont="1" applyFill="1" applyBorder="1" applyAlignment="1">
      <alignment horizontal="centerContinuous"/>
    </xf>
    <xf numFmtId="167" fontId="8" fillId="17" borderId="119" xfId="0" applyNumberFormat="1" applyFont="1" applyFill="1" applyBorder="1" applyAlignment="1">
      <alignment horizontal="center" wrapText="1"/>
    </xf>
    <xf numFmtId="0" fontId="43" fillId="17" borderId="0" xfId="0" applyFont="1" applyFill="1" applyAlignment="1">
      <alignment horizontal="center"/>
    </xf>
    <xf numFmtId="0" fontId="43" fillId="17" borderId="2" xfId="0" applyFont="1" applyFill="1" applyBorder="1" applyAlignment="1">
      <alignment horizontal="centerContinuous"/>
    </xf>
    <xf numFmtId="0" fontId="43" fillId="17" borderId="3" xfId="0" applyFont="1" applyFill="1" applyBorder="1" applyAlignment="1">
      <alignment horizontal="centerContinuous"/>
    </xf>
    <xf numFmtId="3" fontId="43" fillId="0" borderId="20" xfId="0" applyNumberFormat="1" applyFont="1" applyBorder="1" applyAlignment="1">
      <alignment horizontal="center"/>
    </xf>
    <xf numFmtId="0" fontId="43" fillId="0" borderId="0" xfId="0" applyFont="1" applyAlignment="1">
      <alignment horizontal="center"/>
    </xf>
    <xf numFmtId="3" fontId="14" fillId="17" borderId="32" xfId="0" applyNumberFormat="1" applyFont="1" applyFill="1" applyBorder="1"/>
    <xf numFmtId="9" fontId="7" fillId="17" borderId="0" xfId="2" applyFont="1" applyFill="1" applyBorder="1" applyAlignment="1">
      <alignment horizontal="center"/>
    </xf>
    <xf numFmtId="4" fontId="8" fillId="17" borderId="18" xfId="0" applyNumberFormat="1" applyFont="1" applyFill="1" applyBorder="1" applyAlignment="1">
      <alignment horizontal="center"/>
    </xf>
    <xf numFmtId="4" fontId="7" fillId="17" borderId="130" xfId="2" applyNumberFormat="1" applyFont="1" applyFill="1" applyBorder="1" applyAlignment="1">
      <alignment horizontal="center"/>
    </xf>
    <xf numFmtId="0" fontId="8" fillId="17" borderId="109" xfId="0" applyFont="1" applyFill="1" applyBorder="1"/>
    <xf numFmtId="0" fontId="8" fillId="17" borderId="152" xfId="0" applyFont="1" applyFill="1" applyBorder="1" applyAlignment="1">
      <alignment horizontal="centerContinuous"/>
    </xf>
    <xf numFmtId="0" fontId="8" fillId="17" borderId="138" xfId="0" applyFont="1" applyFill="1" applyBorder="1" applyAlignment="1">
      <alignment horizontal="center"/>
    </xf>
    <xf numFmtId="4" fontId="8" fillId="28" borderId="112" xfId="0" applyNumberFormat="1" applyFont="1" applyFill="1" applyBorder="1" applyAlignment="1">
      <alignment horizontal="center"/>
    </xf>
    <xf numFmtId="0" fontId="8" fillId="17" borderId="110" xfId="0" applyFont="1" applyFill="1" applyBorder="1" applyAlignment="1">
      <alignment horizontal="center"/>
    </xf>
    <xf numFmtId="0" fontId="8" fillId="17" borderId="153" xfId="0" applyFont="1" applyFill="1" applyBorder="1" applyAlignment="1">
      <alignment horizontal="center"/>
    </xf>
    <xf numFmtId="0" fontId="8" fillId="17" borderId="154" xfId="0" applyFont="1" applyFill="1" applyBorder="1" applyAlignment="1">
      <alignment horizontal="center"/>
    </xf>
    <xf numFmtId="0" fontId="8" fillId="17" borderId="136" xfId="0" applyFont="1" applyFill="1" applyBorder="1" applyAlignment="1">
      <alignment horizontal="center"/>
    </xf>
    <xf numFmtId="0" fontId="8" fillId="17" borderId="138" xfId="0" applyFont="1" applyFill="1" applyBorder="1"/>
    <xf numFmtId="0" fontId="8" fillId="17" borderId="154" xfId="0" applyFont="1" applyFill="1" applyBorder="1" applyAlignment="1">
      <alignment horizontal="centerContinuous"/>
    </xf>
    <xf numFmtId="0" fontId="8" fillId="17" borderId="139" xfId="0" applyFont="1" applyFill="1" applyBorder="1" applyAlignment="1">
      <alignment horizontal="center"/>
    </xf>
    <xf numFmtId="165" fontId="7" fillId="17" borderId="155" xfId="1" applyNumberFormat="1" applyFont="1" applyFill="1" applyBorder="1" applyAlignment="1">
      <alignment horizontal="center"/>
    </xf>
    <xf numFmtId="165" fontId="7" fillId="17" borderId="140" xfId="1" applyNumberFormat="1" applyFont="1" applyFill="1" applyBorder="1" applyAlignment="1">
      <alignment horizontal="center"/>
    </xf>
    <xf numFmtId="165" fontId="7" fillId="17" borderId="156" xfId="1" applyNumberFormat="1" applyFont="1" applyFill="1" applyBorder="1" applyAlignment="1">
      <alignment horizontal="center"/>
    </xf>
    <xf numFmtId="0" fontId="7" fillId="27" borderId="157" xfId="0" applyFont="1" applyFill="1" applyBorder="1"/>
    <xf numFmtId="0" fontId="7" fillId="17" borderId="135" xfId="0" applyFont="1" applyFill="1" applyBorder="1" applyAlignment="1">
      <alignment horizontal="center"/>
    </xf>
    <xf numFmtId="0" fontId="7" fillId="17" borderId="154" xfId="0" applyFont="1" applyFill="1" applyBorder="1" applyAlignment="1">
      <alignment horizontal="center"/>
    </xf>
    <xf numFmtId="0" fontId="7" fillId="17" borderId="137" xfId="0" applyFont="1" applyFill="1" applyBorder="1" applyAlignment="1">
      <alignment horizontal="center"/>
    </xf>
    <xf numFmtId="4" fontId="7" fillId="17" borderId="149" xfId="0" applyNumberFormat="1" applyFont="1" applyFill="1" applyBorder="1"/>
    <xf numFmtId="0" fontId="7" fillId="17" borderId="150" xfId="0" applyFont="1" applyFill="1" applyBorder="1" applyAlignment="1">
      <alignment horizontal="center"/>
    </xf>
    <xf numFmtId="0" fontId="7" fillId="17" borderId="156" xfId="0" applyFont="1" applyFill="1" applyBorder="1" applyAlignment="1">
      <alignment horizontal="center"/>
    </xf>
    <xf numFmtId="0" fontId="7" fillId="17" borderId="149" xfId="0" applyFont="1" applyFill="1" applyBorder="1" applyAlignment="1">
      <alignment horizontal="center"/>
    </xf>
    <xf numFmtId="3" fontId="8" fillId="17" borderId="3" xfId="0" applyNumberFormat="1" applyFont="1" applyFill="1" applyBorder="1" applyAlignment="1">
      <alignment horizontal="centerContinuous"/>
    </xf>
    <xf numFmtId="0" fontId="10" fillId="17" borderId="138" xfId="3" applyFont="1" applyFill="1" applyBorder="1"/>
    <xf numFmtId="3" fontId="10" fillId="17" borderId="119" xfId="3" applyNumberFormat="1" applyFont="1" applyFill="1" applyBorder="1" applyAlignment="1">
      <alignment horizontal="center" wrapText="1"/>
    </xf>
    <xf numFmtId="3" fontId="8" fillId="17" borderId="136" xfId="0" applyNumberFormat="1" applyFont="1" applyFill="1" applyBorder="1" applyAlignment="1">
      <alignment horizontal="center"/>
    </xf>
    <xf numFmtId="0" fontId="11" fillId="17" borderId="156" xfId="3" applyFont="1" applyFill="1" applyBorder="1" applyAlignment="1">
      <alignment horizontal="center" wrapText="1"/>
    </xf>
    <xf numFmtId="0" fontId="11" fillId="17" borderId="140" xfId="3" applyFont="1" applyFill="1" applyBorder="1" applyAlignment="1">
      <alignment horizontal="center" wrapText="1"/>
    </xf>
    <xf numFmtId="0" fontId="11" fillId="17" borderId="141" xfId="3" applyFont="1" applyFill="1" applyBorder="1" applyAlignment="1">
      <alignment horizontal="center" wrapText="1"/>
    </xf>
    <xf numFmtId="0" fontId="11" fillId="17" borderId="151" xfId="3" applyFont="1" applyFill="1" applyBorder="1" applyAlignment="1">
      <alignment horizontal="center" wrapText="1"/>
    </xf>
    <xf numFmtId="11" fontId="7" fillId="15" borderId="46" xfId="1819" applyNumberFormat="1" applyFont="1" applyFill="1" applyBorder="1"/>
    <xf numFmtId="168" fontId="8" fillId="15" borderId="3" xfId="1" applyNumberFormat="1" applyFont="1" applyFill="1" applyBorder="1"/>
    <xf numFmtId="0" fontId="8" fillId="17" borderId="109" xfId="1819" applyFont="1" applyFill="1" applyBorder="1"/>
    <xf numFmtId="0" fontId="8" fillId="36" borderId="150" xfId="0" applyFont="1" applyFill="1" applyBorder="1" applyAlignment="1">
      <alignment horizontal="center"/>
    </xf>
    <xf numFmtId="0" fontId="8" fillId="36" borderId="140" xfId="1819" applyFont="1" applyFill="1" applyBorder="1" applyAlignment="1">
      <alignment horizontal="center" wrapText="1"/>
    </xf>
    <xf numFmtId="0" fontId="7" fillId="36" borderId="140" xfId="1819" applyFont="1" applyFill="1" applyBorder="1" applyAlignment="1">
      <alignment horizontal="center" wrapText="1"/>
    </xf>
    <xf numFmtId="0" fontId="7" fillId="36" borderId="155" xfId="1819" applyFont="1" applyFill="1" applyBorder="1" applyAlignment="1">
      <alignment horizontal="center"/>
    </xf>
    <xf numFmtId="0" fontId="8" fillId="36" borderId="151" xfId="1819" applyFont="1" applyFill="1" applyBorder="1" applyAlignment="1">
      <alignment horizontal="center" wrapText="1"/>
    </xf>
    <xf numFmtId="0" fontId="8" fillId="17" borderId="137" xfId="1819" applyFont="1" applyFill="1" applyBorder="1" applyAlignment="1">
      <alignment horizontal="center" wrapText="1"/>
    </xf>
    <xf numFmtId="0" fontId="7" fillId="17" borderId="140" xfId="1819" applyFont="1" applyFill="1" applyBorder="1" applyAlignment="1">
      <alignment horizontal="center" wrapText="1"/>
    </xf>
    <xf numFmtId="0" fontId="7" fillId="17" borderId="135" xfId="1819" applyFont="1" applyFill="1" applyBorder="1" applyAlignment="1">
      <alignment horizontal="center" wrapText="1"/>
    </xf>
    <xf numFmtId="0" fontId="7" fillId="37" borderId="150" xfId="1819" applyFont="1" applyFill="1" applyBorder="1" applyAlignment="1">
      <alignment horizontal="center" wrapText="1"/>
    </xf>
    <xf numFmtId="0" fontId="8" fillId="37" borderId="140" xfId="1819" applyFont="1" applyFill="1" applyBorder="1" applyAlignment="1">
      <alignment horizontal="center" wrapText="1"/>
    </xf>
    <xf numFmtId="0" fontId="8" fillId="37" borderId="151" xfId="1819" applyFont="1" applyFill="1" applyBorder="1" applyAlignment="1">
      <alignment horizontal="center" wrapText="1"/>
    </xf>
    <xf numFmtId="0" fontId="0" fillId="17" borderId="138" xfId="0" applyFill="1" applyBorder="1"/>
    <xf numFmtId="0" fontId="7" fillId="15" borderId="156" xfId="1819" applyFont="1" applyFill="1" applyBorder="1" applyAlignment="1">
      <alignment horizontal="center" wrapText="1"/>
    </xf>
    <xf numFmtId="168" fontId="8" fillId="15" borderId="140" xfId="1" applyNumberFormat="1" applyFont="1" applyFill="1" applyBorder="1" applyAlignment="1">
      <alignment horizontal="center" wrapText="1"/>
    </xf>
    <xf numFmtId="0" fontId="8" fillId="15" borderId="151" xfId="1819" applyFont="1" applyFill="1" applyBorder="1" applyAlignment="1">
      <alignment horizontal="center" wrapText="1"/>
    </xf>
    <xf numFmtId="0" fontId="7" fillId="0" borderId="32" xfId="0" applyFont="1" applyFill="1" applyBorder="1" applyAlignment="1">
      <alignment horizontal="center" vertical="center"/>
    </xf>
    <xf numFmtId="0" fontId="7" fillId="66" borderId="18" xfId="0" applyFont="1" applyFill="1" applyBorder="1" applyAlignment="1">
      <alignment horizontal="center"/>
    </xf>
    <xf numFmtId="0" fontId="8" fillId="0" borderId="51" xfId="0" applyFont="1" applyBorder="1" applyAlignment="1">
      <alignment horizontal="center"/>
    </xf>
    <xf numFmtId="3" fontId="6" fillId="0" borderId="25" xfId="0" applyNumberFormat="1" applyFont="1" applyBorder="1" applyAlignment="1">
      <alignment horizontal="center"/>
    </xf>
    <xf numFmtId="0" fontId="8" fillId="17" borderId="154" xfId="0" applyFont="1" applyFill="1" applyBorder="1" applyAlignment="1">
      <alignment horizontal="centerContinuous" wrapText="1"/>
    </xf>
    <xf numFmtId="0" fontId="7" fillId="17" borderId="137" xfId="0" applyFont="1" applyFill="1" applyBorder="1" applyAlignment="1">
      <alignment horizontal="center" vertical="center" wrapText="1"/>
    </xf>
    <xf numFmtId="0" fontId="7" fillId="17" borderId="154" xfId="0" applyFont="1" applyFill="1" applyBorder="1" applyAlignment="1">
      <alignment horizontal="center" vertical="center" wrapText="1"/>
    </xf>
    <xf numFmtId="0" fontId="7" fillId="17" borderId="136" xfId="0" applyFont="1" applyFill="1" applyBorder="1" applyAlignment="1">
      <alignment horizontal="center" vertical="center" wrapText="1"/>
    </xf>
    <xf numFmtId="167" fontId="8" fillId="30" borderId="137" xfId="0" applyNumberFormat="1" applyFont="1" applyFill="1" applyBorder="1" applyAlignment="1">
      <alignment horizontal="center" vertical="center" wrapText="1"/>
    </xf>
    <xf numFmtId="4" fontId="8" fillId="30" borderId="138" xfId="0" applyNumberFormat="1" applyFont="1" applyFill="1" applyBorder="1" applyAlignment="1">
      <alignment horizontal="center" vertical="center"/>
    </xf>
    <xf numFmtId="0" fontId="7" fillId="51" borderId="137" xfId="0" applyFont="1" applyFill="1" applyBorder="1" applyAlignment="1">
      <alignment horizontal="center" vertical="center" wrapText="1"/>
    </xf>
    <xf numFmtId="0" fontId="7" fillId="51" borderId="154" xfId="0" applyFont="1" applyFill="1" applyBorder="1" applyAlignment="1">
      <alignment horizontal="center" vertical="center" wrapText="1"/>
    </xf>
    <xf numFmtId="0" fontId="7" fillId="51" borderId="136" xfId="0" applyFont="1" applyFill="1" applyBorder="1" applyAlignment="1">
      <alignment horizontal="center" vertical="center" wrapText="1"/>
    </xf>
    <xf numFmtId="0" fontId="8" fillId="51" borderId="112" xfId="0" applyFont="1" applyFill="1" applyBorder="1" applyAlignment="1">
      <alignment horizontal="center" vertical="center" wrapText="1"/>
    </xf>
    <xf numFmtId="0" fontId="7" fillId="17" borderId="158" xfId="0" applyFont="1" applyFill="1" applyBorder="1" applyAlignment="1">
      <alignment horizontal="center" wrapText="1"/>
    </xf>
    <xf numFmtId="0" fontId="7" fillId="17" borderId="142" xfId="0" applyFont="1" applyFill="1" applyBorder="1" applyAlignment="1">
      <alignment horizontal="center" vertical="center" wrapText="1"/>
    </xf>
    <xf numFmtId="0" fontId="7" fillId="17" borderId="138" xfId="0" applyFont="1" applyFill="1" applyBorder="1" applyAlignment="1">
      <alignment horizontal="center" vertical="center" wrapText="1"/>
    </xf>
    <xf numFmtId="0" fontId="7" fillId="17" borderId="109" xfId="0" applyFont="1" applyFill="1" applyBorder="1" applyAlignment="1">
      <alignment horizontal="center" vertical="center" wrapText="1"/>
    </xf>
    <xf numFmtId="0" fontId="7" fillId="17" borderId="159" xfId="0" applyFont="1" applyFill="1" applyBorder="1" applyAlignment="1">
      <alignment horizontal="center" vertical="center" wrapText="1"/>
    </xf>
    <xf numFmtId="0" fontId="7" fillId="66" borderId="136" xfId="0" applyFont="1" applyFill="1" applyBorder="1" applyAlignment="1">
      <alignment horizontal="center" vertical="center" wrapText="1"/>
    </xf>
    <xf numFmtId="0" fontId="7" fillId="17" borderId="119" xfId="0" applyFont="1" applyFill="1" applyBorder="1" applyAlignment="1">
      <alignment horizontal="center" vertical="center" wrapText="1"/>
    </xf>
    <xf numFmtId="0" fontId="8" fillId="17" borderId="119" xfId="0" applyFont="1" applyFill="1" applyBorder="1" applyAlignment="1">
      <alignment horizontal="center" wrapText="1"/>
    </xf>
    <xf numFmtId="0" fontId="8" fillId="17" borderId="109" xfId="0" applyFont="1" applyFill="1" applyBorder="1" applyAlignment="1">
      <alignment horizontal="left" indent="2"/>
    </xf>
    <xf numFmtId="0" fontId="7" fillId="17" borderId="109" xfId="0" applyFont="1" applyFill="1" applyBorder="1"/>
    <xf numFmtId="4" fontId="7" fillId="17" borderId="109" xfId="0" applyNumberFormat="1" applyFont="1" applyFill="1" applyBorder="1" applyAlignment="1">
      <alignment horizontal="center"/>
    </xf>
    <xf numFmtId="0" fontId="8" fillId="0" borderId="68" xfId="0" applyFont="1" applyFill="1" applyBorder="1" applyAlignment="1">
      <alignment horizontal="center" vertical="center"/>
    </xf>
    <xf numFmtId="0" fontId="8" fillId="64" borderId="27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0" fillId="65" borderId="7" xfId="0" applyFont="1" applyFill="1" applyBorder="1"/>
    <xf numFmtId="0" fontId="0" fillId="66" borderId="7" xfId="0" applyFont="1" applyFill="1" applyBorder="1"/>
    <xf numFmtId="0" fontId="0" fillId="17" borderId="10" xfId="0" applyFont="1" applyFill="1" applyBorder="1"/>
    <xf numFmtId="0" fontId="0" fillId="17" borderId="7" xfId="0" applyFont="1" applyFill="1" applyBorder="1"/>
    <xf numFmtId="0" fontId="0" fillId="17" borderId="109" xfId="0" applyFont="1" applyFill="1" applyBorder="1"/>
    <xf numFmtId="0" fontId="0" fillId="17" borderId="0" xfId="0" applyFont="1" applyFill="1" applyBorder="1"/>
    <xf numFmtId="0" fontId="0" fillId="17" borderId="0" xfId="0" applyFont="1" applyFill="1" applyAlignment="1">
      <alignment vertical="center"/>
    </xf>
    <xf numFmtId="0" fontId="15" fillId="0" borderId="160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7" fillId="69" borderId="20" xfId="0" applyFont="1" applyFill="1" applyBorder="1"/>
    <xf numFmtId="0" fontId="15" fillId="64" borderId="19" xfId="0" applyNumberFormat="1" applyFont="1" applyFill="1" applyBorder="1" applyAlignment="1">
      <alignment horizontal="center" vertical="center"/>
    </xf>
    <xf numFmtId="0" fontId="7" fillId="68" borderId="20" xfId="0" applyFont="1" applyFill="1" applyBorder="1"/>
    <xf numFmtId="0" fontId="0" fillId="71" borderId="20" xfId="0" applyFill="1" applyBorder="1" applyAlignment="1">
      <alignment horizontal="center"/>
    </xf>
    <xf numFmtId="0" fontId="15" fillId="64" borderId="20" xfId="0" applyNumberFormat="1" applyFont="1" applyFill="1" applyBorder="1" applyAlignment="1">
      <alignment horizontal="center" vertical="center"/>
    </xf>
    <xf numFmtId="0" fontId="0" fillId="70" borderId="20" xfId="0" applyFill="1" applyBorder="1" applyAlignment="1">
      <alignment horizontal="center"/>
    </xf>
    <xf numFmtId="0" fontId="0" fillId="64" borderId="19" xfId="0" applyNumberFormat="1" applyFill="1" applyBorder="1" applyAlignment="1">
      <alignment horizontal="center" vertical="center"/>
    </xf>
    <xf numFmtId="0" fontId="7" fillId="69" borderId="22" xfId="0" applyFont="1" applyFill="1" applyBorder="1"/>
    <xf numFmtId="0" fontId="0" fillId="17" borderId="163" xfId="0" applyFill="1" applyBorder="1"/>
    <xf numFmtId="0" fontId="6" fillId="17" borderId="7" xfId="0" applyFont="1" applyFill="1" applyBorder="1" applyAlignment="1">
      <alignment horizontal="centerContinuous" vertical="center"/>
    </xf>
    <xf numFmtId="0" fontId="6" fillId="0" borderId="56" xfId="0" applyFont="1" applyFill="1" applyBorder="1" applyAlignment="1">
      <alignment horizontal="left"/>
    </xf>
    <xf numFmtId="0" fontId="6" fillId="17" borderId="150" xfId="0" applyFont="1" applyFill="1" applyBorder="1" applyAlignment="1">
      <alignment horizontal="center" wrapText="1"/>
    </xf>
    <xf numFmtId="0" fontId="6" fillId="17" borderId="151" xfId="0" applyFont="1" applyFill="1" applyBorder="1" applyAlignment="1">
      <alignment horizontal="center"/>
    </xf>
    <xf numFmtId="0" fontId="43" fillId="0" borderId="52" xfId="0" applyFont="1" applyBorder="1" applyAlignment="1">
      <alignment horizontal="center"/>
    </xf>
    <xf numFmtId="3" fontId="43" fillId="0" borderId="104" xfId="0" applyNumberFormat="1" applyFont="1" applyBorder="1" applyAlignment="1">
      <alignment horizontal="center"/>
    </xf>
    <xf numFmtId="0" fontId="96" fillId="0" borderId="51" xfId="0" applyFont="1" applyBorder="1" applyAlignment="1">
      <alignment horizontal="center"/>
    </xf>
    <xf numFmtId="0" fontId="96" fillId="0" borderId="52" xfId="0" applyFont="1" applyBorder="1" applyAlignment="1">
      <alignment horizontal="center"/>
    </xf>
    <xf numFmtId="0" fontId="96" fillId="18" borderId="52" xfId="0" applyFont="1" applyFill="1" applyBorder="1" applyAlignment="1">
      <alignment horizontal="center"/>
    </xf>
    <xf numFmtId="0" fontId="96" fillId="0" borderId="52" xfId="0" applyFont="1" applyFill="1" applyBorder="1" applyAlignment="1">
      <alignment horizontal="center"/>
    </xf>
    <xf numFmtId="0" fontId="96" fillId="0" borderId="44" xfId="0" applyFont="1" applyBorder="1" applyAlignment="1">
      <alignment horizontal="center"/>
    </xf>
    <xf numFmtId="0" fontId="59" fillId="72" borderId="80" xfId="2306" applyFont="1" applyFill="1" applyBorder="1" applyAlignment="1">
      <alignment horizontal="centerContinuous"/>
    </xf>
    <xf numFmtId="0" fontId="59" fillId="72" borderId="4" xfId="2306" applyFont="1" applyFill="1" applyBorder="1" applyAlignment="1">
      <alignment horizontal="centerContinuous"/>
    </xf>
    <xf numFmtId="0" fontId="59" fillId="72" borderId="62" xfId="2306" applyFont="1" applyFill="1" applyBorder="1" applyAlignment="1">
      <alignment horizontal="centerContinuous"/>
    </xf>
    <xf numFmtId="0" fontId="66" fillId="72" borderId="70" xfId="2306" applyFont="1" applyFill="1" applyBorder="1" applyAlignment="1">
      <alignment horizontal="center" vertical="center" wrapText="1"/>
    </xf>
    <xf numFmtId="4" fontId="62" fillId="72" borderId="81" xfId="2306" applyNumberFormat="1" applyFont="1" applyFill="1" applyBorder="1" applyAlignment="1">
      <alignment horizontal="center"/>
    </xf>
    <xf numFmtId="4" fontId="62" fillId="72" borderId="71" xfId="2306" applyNumberFormat="1" applyFont="1" applyFill="1" applyBorder="1" applyAlignment="1">
      <alignment horizontal="center"/>
    </xf>
    <xf numFmtId="4" fontId="62" fillId="72" borderId="72" xfId="2306" applyNumberFormat="1" applyFont="1" applyFill="1" applyBorder="1" applyAlignment="1">
      <alignment horizontal="center"/>
    </xf>
    <xf numFmtId="4" fontId="62" fillId="72" borderId="74" xfId="2306" applyNumberFormat="1" applyFont="1" applyFill="1" applyBorder="1" applyAlignment="1">
      <alignment horizontal="center"/>
    </xf>
    <xf numFmtId="4" fontId="60" fillId="73" borderId="2" xfId="2306" applyNumberFormat="1" applyFont="1" applyFill="1" applyBorder="1" applyAlignment="1">
      <alignment horizontal="right" indent="2"/>
    </xf>
    <xf numFmtId="4" fontId="60" fillId="73" borderId="3" xfId="2306" applyNumberFormat="1" applyFont="1" applyFill="1" applyBorder="1" applyAlignment="1">
      <alignment horizontal="right" indent="2"/>
    </xf>
    <xf numFmtId="4" fontId="60" fillId="73" borderId="9" xfId="2306" applyNumberFormat="1" applyFont="1" applyFill="1" applyBorder="1" applyAlignment="1">
      <alignment horizontal="right" indent="2"/>
    </xf>
    <xf numFmtId="4" fontId="60" fillId="73" borderId="6" xfId="2306" applyNumberFormat="1" applyFont="1" applyFill="1" applyBorder="1" applyAlignment="1">
      <alignment horizontal="right" indent="2"/>
    </xf>
    <xf numFmtId="3" fontId="68" fillId="73" borderId="13" xfId="2306" applyNumberFormat="1" applyFont="1" applyFill="1" applyBorder="1" applyAlignment="1">
      <alignment horizontal="center"/>
    </xf>
    <xf numFmtId="3" fontId="68" fillId="73" borderId="45" xfId="2306" applyNumberFormat="1" applyFont="1" applyFill="1" applyBorder="1" applyAlignment="1">
      <alignment horizontal="center"/>
    </xf>
    <xf numFmtId="3" fontId="68" fillId="73" borderId="49" xfId="2306" applyNumberFormat="1" applyFont="1" applyFill="1" applyBorder="1" applyAlignment="1">
      <alignment horizontal="center"/>
    </xf>
    <xf numFmtId="3" fontId="68" fillId="73" borderId="58" xfId="2306" applyNumberFormat="1" applyFont="1" applyFill="1" applyBorder="1" applyAlignment="1">
      <alignment horizontal="center"/>
    </xf>
    <xf numFmtId="3" fontId="68" fillId="73" borderId="87" xfId="2306" applyNumberFormat="1" applyFont="1" applyFill="1" applyBorder="1" applyAlignment="1">
      <alignment horizontal="center"/>
    </xf>
    <xf numFmtId="3" fontId="68" fillId="73" borderId="59" xfId="2306" applyNumberFormat="1" applyFont="1" applyFill="1" applyBorder="1" applyAlignment="1">
      <alignment horizontal="center"/>
    </xf>
    <xf numFmtId="0" fontId="60" fillId="73" borderId="0" xfId="2306" applyFont="1" applyFill="1"/>
    <xf numFmtId="0" fontId="60" fillId="73" borderId="55" xfId="2306" applyFont="1" applyFill="1" applyBorder="1"/>
    <xf numFmtId="0" fontId="60" fillId="73" borderId="7" xfId="2306" applyFont="1" applyFill="1" applyBorder="1"/>
    <xf numFmtId="0" fontId="60" fillId="73" borderId="56" xfId="2306" applyFont="1" applyFill="1" applyBorder="1"/>
    <xf numFmtId="0" fontId="60" fillId="73" borderId="5" xfId="2306" applyFont="1" applyFill="1" applyBorder="1" applyAlignment="1">
      <alignment horizontal="center" vertical="center" wrapText="1"/>
    </xf>
    <xf numFmtId="0" fontId="66" fillId="73" borderId="5" xfId="2306" applyFont="1" applyFill="1" applyBorder="1" applyAlignment="1">
      <alignment horizontal="center" vertical="center" wrapText="1"/>
    </xf>
    <xf numFmtId="0" fontId="67" fillId="73" borderId="17" xfId="2306" applyFont="1" applyFill="1" applyBorder="1" applyAlignment="1">
      <alignment horizontal="center" vertical="center" wrapText="1"/>
    </xf>
    <xf numFmtId="0" fontId="60" fillId="73" borderId="83" xfId="2306" applyFont="1" applyFill="1" applyBorder="1"/>
    <xf numFmtId="171" fontId="0" fillId="63" borderId="27" xfId="0" applyNumberFormat="1" applyFill="1" applyBorder="1" applyAlignment="1">
      <alignment horizontal="right"/>
    </xf>
    <xf numFmtId="171" fontId="0" fillId="52" borderId="9" xfId="0" applyNumberFormat="1" applyFill="1" applyBorder="1" applyAlignment="1">
      <alignment horizontal="right"/>
    </xf>
    <xf numFmtId="171" fontId="0" fillId="61" borderId="9" xfId="0" applyNumberFormat="1" applyFill="1" applyBorder="1" applyAlignment="1">
      <alignment horizontal="right" vertical="center"/>
    </xf>
    <xf numFmtId="171" fontId="0" fillId="52" borderId="28" xfId="0" applyNumberFormat="1" applyFill="1" applyBorder="1"/>
    <xf numFmtId="171" fontId="0" fillId="61" borderId="6" xfId="0" applyNumberFormat="1" applyFill="1" applyBorder="1"/>
    <xf numFmtId="171" fontId="0" fillId="59" borderId="50" xfId="0" applyNumberFormat="1" applyFill="1" applyBorder="1"/>
    <xf numFmtId="171" fontId="0" fillId="60" borderId="59" xfId="0" applyNumberFormat="1" applyFill="1" applyBorder="1"/>
    <xf numFmtId="171" fontId="0" fillId="63" borderId="28" xfId="0" applyNumberFormat="1" applyFill="1" applyBorder="1" applyAlignment="1">
      <alignment horizontal="right"/>
    </xf>
    <xf numFmtId="171" fontId="0" fillId="52" borderId="6" xfId="0" applyNumberFormat="1" applyFill="1" applyBorder="1" applyAlignment="1">
      <alignment horizontal="right"/>
    </xf>
    <xf numFmtId="171" fontId="0" fillId="61" borderId="6" xfId="0" applyNumberFormat="1" applyFill="1" applyBorder="1" applyAlignment="1">
      <alignment horizontal="right" vertical="center"/>
    </xf>
    <xf numFmtId="171" fontId="0" fillId="63" borderId="72" xfId="0" applyNumberFormat="1" applyFill="1" applyBorder="1" applyAlignment="1">
      <alignment horizontal="right"/>
    </xf>
    <xf numFmtId="171" fontId="0" fillId="61" borderId="49" xfId="0" applyNumberFormat="1" applyFill="1" applyBorder="1"/>
    <xf numFmtId="171" fontId="0" fillId="59" borderId="27" xfId="0" applyNumberFormat="1" applyFill="1" applyBorder="1"/>
    <xf numFmtId="171" fontId="0" fillId="60" borderId="49" xfId="0" applyNumberFormat="1" applyFill="1" applyBorder="1"/>
    <xf numFmtId="171" fontId="0" fillId="61" borderId="49" xfId="0" applyNumberFormat="1" applyFill="1" applyBorder="1" applyAlignment="1">
      <alignment horizontal="right" vertical="center"/>
    </xf>
    <xf numFmtId="3" fontId="0" fillId="0" borderId="26" xfId="0" applyNumberFormat="1" applyBorder="1" applyAlignment="1">
      <alignment horizontal="center"/>
    </xf>
    <xf numFmtId="0" fontId="14" fillId="17" borderId="30" xfId="0" applyNumberFormat="1" applyFont="1" applyFill="1" applyBorder="1" applyAlignment="1">
      <alignment horizontal="center"/>
    </xf>
    <xf numFmtId="4" fontId="14" fillId="17" borderId="30" xfId="0" applyNumberFormat="1" applyFont="1" applyFill="1" applyBorder="1" applyAlignment="1">
      <alignment horizontal="center"/>
    </xf>
    <xf numFmtId="4" fontId="14" fillId="17" borderId="33" xfId="0" applyNumberFormat="1" applyFont="1" applyFill="1" applyBorder="1" applyAlignment="1">
      <alignment horizontal="center"/>
    </xf>
    <xf numFmtId="4" fontId="0" fillId="17" borderId="36" xfId="0" applyNumberFormat="1" applyFont="1" applyFill="1" applyBorder="1" applyAlignment="1">
      <alignment horizontal="center"/>
    </xf>
    <xf numFmtId="4" fontId="0" fillId="17" borderId="26" xfId="0" applyNumberFormat="1" applyFont="1" applyFill="1" applyBorder="1" applyAlignment="1">
      <alignment horizontal="center"/>
    </xf>
    <xf numFmtId="4" fontId="0" fillId="17" borderId="43" xfId="0" applyNumberFormat="1" applyFont="1" applyFill="1" applyBorder="1" applyAlignment="1">
      <alignment horizontal="center"/>
    </xf>
    <xf numFmtId="0" fontId="6" fillId="17" borderId="47" xfId="0" applyFont="1" applyFill="1" applyBorder="1" applyAlignment="1">
      <alignment horizontal="left"/>
    </xf>
    <xf numFmtId="0" fontId="6" fillId="17" borderId="33" xfId="0" applyFont="1" applyFill="1" applyBorder="1" applyAlignment="1">
      <alignment horizontal="left"/>
    </xf>
    <xf numFmtId="2" fontId="42" fillId="15" borderId="47" xfId="0" applyNumberFormat="1" applyFont="1" applyFill="1" applyBorder="1" applyAlignment="1">
      <alignment horizontal="left"/>
    </xf>
    <xf numFmtId="2" fontId="42" fillId="15" borderId="6" xfId="0" applyNumberFormat="1" applyFont="1" applyFill="1" applyBorder="1" applyAlignment="1">
      <alignment horizontal="left"/>
    </xf>
    <xf numFmtId="2" fontId="42" fillId="24" borderId="5" xfId="0" applyNumberFormat="1" applyFont="1" applyFill="1" applyBorder="1" applyAlignment="1">
      <alignment horizontal="left"/>
    </xf>
    <xf numFmtId="2" fontId="42" fillId="15" borderId="5" xfId="0" applyNumberFormat="1" applyFont="1" applyFill="1" applyBorder="1" applyAlignment="1">
      <alignment horizontal="left" indent="1"/>
    </xf>
    <xf numFmtId="2" fontId="42" fillId="15" borderId="5" xfId="0" applyNumberFormat="1" applyFont="1" applyFill="1" applyBorder="1" applyAlignment="1">
      <alignment horizontal="left" wrapText="1" indent="1"/>
    </xf>
    <xf numFmtId="4" fontId="6" fillId="17" borderId="32" xfId="0" quotePrefix="1" applyNumberFormat="1" applyFont="1" applyFill="1" applyBorder="1" applyAlignment="1">
      <alignment horizontal="center"/>
    </xf>
    <xf numFmtId="4" fontId="6" fillId="17" borderId="32" xfId="0" applyNumberFormat="1" applyFont="1" applyFill="1" applyBorder="1" applyAlignment="1">
      <alignment horizontal="center"/>
    </xf>
    <xf numFmtId="4" fontId="6" fillId="17" borderId="47" xfId="0" quotePrefix="1" applyNumberFormat="1" applyFont="1" applyFill="1" applyBorder="1" applyAlignment="1">
      <alignment horizontal="left"/>
    </xf>
    <xf numFmtId="0" fontId="33" fillId="17" borderId="30" xfId="0" applyFont="1" applyFill="1" applyBorder="1" applyAlignment="1">
      <alignment horizontal="center"/>
    </xf>
    <xf numFmtId="0" fontId="97" fillId="17" borderId="33" xfId="0" applyFont="1" applyFill="1" applyBorder="1" applyAlignment="1">
      <alignment horizontal="center"/>
    </xf>
    <xf numFmtId="0" fontId="33" fillId="17" borderId="31" xfId="0" applyFont="1" applyFill="1" applyBorder="1" applyAlignment="1">
      <alignment horizontal="center"/>
    </xf>
    <xf numFmtId="4" fontId="0" fillId="17" borderId="48" xfId="0" applyNumberFormat="1" applyFont="1" applyFill="1" applyBorder="1" applyAlignment="1">
      <alignment horizontal="center"/>
    </xf>
    <xf numFmtId="4" fontId="0" fillId="17" borderId="27" xfId="0" applyNumberFormat="1" applyFont="1" applyFill="1" applyBorder="1" applyAlignment="1">
      <alignment horizontal="center"/>
    </xf>
    <xf numFmtId="4" fontId="0" fillId="17" borderId="28" xfId="0" applyNumberFormat="1" applyFont="1" applyFill="1" applyBorder="1" applyAlignment="1">
      <alignment horizontal="center"/>
    </xf>
    <xf numFmtId="4" fontId="6" fillId="17" borderId="26" xfId="0" applyNumberFormat="1" applyFont="1" applyFill="1" applyBorder="1" applyAlignment="1">
      <alignment horizontal="center"/>
    </xf>
    <xf numFmtId="4" fontId="6" fillId="17" borderId="72" xfId="0" applyNumberFormat="1" applyFont="1" applyFill="1" applyBorder="1" applyAlignment="1">
      <alignment horizontal="center"/>
    </xf>
    <xf numFmtId="0" fontId="14" fillId="29" borderId="23" xfId="2306" applyFont="1" applyFill="1" applyBorder="1" applyAlignment="1">
      <alignment horizontal="center" vertical="center" wrapText="1"/>
    </xf>
    <xf numFmtId="0" fontId="14" fillId="29" borderId="8" xfId="2306" applyFont="1" applyFill="1" applyBorder="1" applyAlignment="1">
      <alignment horizontal="center" vertical="center" wrapText="1"/>
    </xf>
    <xf numFmtId="0" fontId="14" fillId="29" borderId="10" xfId="2306" applyFont="1" applyFill="1" applyBorder="1" applyAlignment="1">
      <alignment horizontal="center" vertical="center" wrapText="1"/>
    </xf>
    <xf numFmtId="0" fontId="15" fillId="64" borderId="162" xfId="0" applyNumberFormat="1" applyFont="1" applyFill="1" applyBorder="1" applyAlignment="1">
      <alignment horizontal="center" vertical="center"/>
    </xf>
    <xf numFmtId="0" fontId="52" fillId="17" borderId="164" xfId="3" applyFont="1" applyFill="1" applyBorder="1"/>
    <xf numFmtId="3" fontId="43" fillId="0" borderId="165" xfId="0" applyNumberFormat="1" applyFont="1" applyBorder="1" applyAlignment="1">
      <alignment horizontal="center"/>
    </xf>
    <xf numFmtId="4" fontId="14" fillId="16" borderId="166" xfId="0" applyNumberFormat="1" applyFont="1" applyFill="1" applyBorder="1" applyAlignment="1">
      <alignment horizontal="center"/>
    </xf>
    <xf numFmtId="0" fontId="15" fillId="0" borderId="167" xfId="0" applyFont="1" applyFill="1" applyBorder="1" applyAlignment="1">
      <alignment horizontal="center" vertical="center"/>
    </xf>
    <xf numFmtId="0" fontId="44" fillId="17" borderId="164" xfId="0" applyFont="1" applyFill="1" applyBorder="1" applyAlignment="1">
      <alignment horizontal="center"/>
    </xf>
    <xf numFmtId="3" fontId="0" fillId="0" borderId="168" xfId="0" applyNumberFormat="1" applyFont="1" applyBorder="1" applyAlignment="1">
      <alignment horizontal="center"/>
    </xf>
    <xf numFmtId="0" fontId="0" fillId="17" borderId="169" xfId="0" applyFill="1" applyBorder="1"/>
    <xf numFmtId="171" fontId="6" fillId="0" borderId="166" xfId="0" applyNumberFormat="1" applyFont="1" applyFill="1" applyBorder="1" applyAlignment="1">
      <alignment horizontal="center"/>
    </xf>
    <xf numFmtId="0" fontId="0" fillId="0" borderId="166" xfId="0" applyBorder="1"/>
    <xf numFmtId="171" fontId="0" fillId="63" borderId="167" xfId="0" applyNumberFormat="1" applyFill="1" applyBorder="1"/>
    <xf numFmtId="171" fontId="0" fillId="52" borderId="167" xfId="0" applyNumberFormat="1" applyFill="1" applyBorder="1"/>
    <xf numFmtId="171" fontId="0" fillId="61" borderId="161" xfId="0" applyNumberFormat="1" applyFill="1" applyBorder="1"/>
    <xf numFmtId="171" fontId="0" fillId="59" borderId="170" xfId="0" applyNumberFormat="1" applyFill="1" applyBorder="1"/>
    <xf numFmtId="171" fontId="0" fillId="60" borderId="171" xfId="0" applyNumberFormat="1" applyFill="1" applyBorder="1"/>
    <xf numFmtId="171" fontId="0" fillId="63" borderId="167" xfId="0" applyNumberFormat="1" applyFill="1" applyBorder="1" applyAlignment="1">
      <alignment horizontal="right"/>
    </xf>
    <xf numFmtId="171" fontId="0" fillId="52" borderId="161" xfId="0" applyNumberFormat="1" applyFill="1" applyBorder="1" applyAlignment="1">
      <alignment horizontal="right"/>
    </xf>
    <xf numFmtId="171" fontId="0" fillId="61" borderId="167" xfId="0" applyNumberFormat="1" applyFill="1" applyBorder="1" applyAlignment="1">
      <alignment horizontal="right" vertical="center"/>
    </xf>
    <xf numFmtId="171" fontId="0" fillId="59" borderId="161" xfId="0" applyNumberFormat="1" applyFill="1" applyBorder="1" applyAlignment="1">
      <alignment horizontal="right"/>
    </xf>
    <xf numFmtId="171" fontId="0" fillId="60" borderId="171" xfId="0" applyNumberFormat="1" applyFill="1" applyBorder="1" applyAlignment="1">
      <alignment horizontal="right"/>
    </xf>
    <xf numFmtId="171" fontId="6" fillId="62" borderId="167" xfId="0" applyNumberFormat="1" applyFont="1" applyFill="1" applyBorder="1"/>
    <xf numFmtId="171" fontId="0" fillId="62" borderId="166" xfId="0" applyNumberFormat="1" applyFill="1" applyBorder="1"/>
    <xf numFmtId="171" fontId="6" fillId="52" borderId="160" xfId="0" applyNumberFormat="1" applyFont="1" applyFill="1" applyBorder="1"/>
    <xf numFmtId="171" fontId="0" fillId="52" borderId="160" xfId="0" applyNumberFormat="1" applyFill="1" applyBorder="1"/>
    <xf numFmtId="171" fontId="0" fillId="52" borderId="161" xfId="0" applyNumberFormat="1" applyFill="1" applyBorder="1"/>
    <xf numFmtId="171" fontId="0" fillId="52" borderId="170" xfId="0" applyNumberFormat="1" applyFill="1" applyBorder="1"/>
    <xf numFmtId="171" fontId="75" fillId="60" borderId="160" xfId="4" applyNumberFormat="1" applyFont="1" applyFill="1" applyBorder="1"/>
    <xf numFmtId="171" fontId="76" fillId="60" borderId="161" xfId="4" applyNumberFormat="1" applyFont="1" applyFill="1" applyBorder="1"/>
    <xf numFmtId="171" fontId="76" fillId="60" borderId="164" xfId="4" applyNumberFormat="1" applyFont="1" applyFill="1" applyBorder="1"/>
    <xf numFmtId="171" fontId="75" fillId="59" borderId="167" xfId="4" applyNumberFormat="1" applyFont="1" applyFill="1" applyBorder="1"/>
    <xf numFmtId="171" fontId="76" fillId="59" borderId="161" xfId="4" applyNumberFormat="1" applyFont="1" applyFill="1" applyBorder="1"/>
    <xf numFmtId="171" fontId="76" fillId="59" borderId="171" xfId="4" applyNumberFormat="1" applyFont="1" applyFill="1" applyBorder="1"/>
    <xf numFmtId="171" fontId="6" fillId="52" borderId="167" xfId="0" applyNumberFormat="1" applyFont="1" applyFill="1" applyBorder="1"/>
    <xf numFmtId="171" fontId="6" fillId="59" borderId="171" xfId="0" applyNumberFormat="1" applyFont="1" applyFill="1" applyBorder="1"/>
    <xf numFmtId="171" fontId="75" fillId="52" borderId="167" xfId="4" applyNumberFormat="1" applyFont="1" applyFill="1" applyBorder="1" applyAlignment="1">
      <alignment horizontal="right"/>
    </xf>
    <xf numFmtId="171" fontId="76" fillId="52" borderId="167" xfId="4" applyNumberFormat="1" applyFont="1" applyFill="1" applyBorder="1" applyAlignment="1">
      <alignment horizontal="right"/>
    </xf>
    <xf numFmtId="171" fontId="76" fillId="52" borderId="170" xfId="4" applyNumberFormat="1" applyFont="1" applyFill="1" applyBorder="1" applyAlignment="1">
      <alignment horizontal="right"/>
    </xf>
    <xf numFmtId="171" fontId="76" fillId="52" borderId="162" xfId="4" applyNumberFormat="1" applyFont="1" applyFill="1" applyBorder="1" applyAlignment="1">
      <alignment horizontal="right"/>
    </xf>
    <xf numFmtId="171" fontId="75" fillId="60" borderId="160" xfId="4" applyNumberFormat="1" applyFont="1" applyFill="1" applyBorder="1" applyAlignment="1">
      <alignment horizontal="right"/>
    </xf>
    <xf numFmtId="171" fontId="76" fillId="60" borderId="169" xfId="4" applyNumberFormat="1" applyFont="1" applyFill="1" applyBorder="1" applyAlignment="1">
      <alignment horizontal="right"/>
    </xf>
    <xf numFmtId="171" fontId="76" fillId="60" borderId="170" xfId="4" applyNumberFormat="1" applyFont="1" applyFill="1" applyBorder="1" applyAlignment="1">
      <alignment horizontal="right"/>
    </xf>
    <xf numFmtId="171" fontId="76" fillId="60" borderId="162" xfId="4" applyNumberFormat="1" applyFont="1" applyFill="1" applyBorder="1" applyAlignment="1">
      <alignment horizontal="right"/>
    </xf>
    <xf numFmtId="171" fontId="75" fillId="59" borderId="165" xfId="4" applyNumberFormat="1" applyFont="1" applyFill="1" applyBorder="1" applyAlignment="1">
      <alignment horizontal="right"/>
    </xf>
    <xf numFmtId="171" fontId="76" fillId="59" borderId="169" xfId="4" applyNumberFormat="1" applyFont="1" applyFill="1" applyBorder="1" applyAlignment="1">
      <alignment horizontal="right"/>
    </xf>
    <xf numFmtId="171" fontId="76" fillId="59" borderId="170" xfId="4" applyNumberFormat="1" applyFont="1" applyFill="1" applyBorder="1" applyAlignment="1">
      <alignment horizontal="right"/>
    </xf>
    <xf numFmtId="171" fontId="76" fillId="59" borderId="171" xfId="4" applyNumberFormat="1" applyFont="1" applyFill="1" applyBorder="1" applyAlignment="1">
      <alignment horizontal="right"/>
    </xf>
    <xf numFmtId="171" fontId="6" fillId="52" borderId="19" xfId="0" applyNumberFormat="1" applyFont="1" applyFill="1" applyBorder="1"/>
    <xf numFmtId="171" fontId="0" fillId="63" borderId="72" xfId="0" applyNumberFormat="1" applyFill="1" applyBorder="1"/>
    <xf numFmtId="171" fontId="0" fillId="63" borderId="124" xfId="0" applyNumberFormat="1" applyFill="1" applyBorder="1"/>
    <xf numFmtId="0" fontId="0" fillId="0" borderId="8" xfId="0" applyBorder="1"/>
    <xf numFmtId="171" fontId="0" fillId="63" borderId="19" xfId="0" applyNumberFormat="1" applyFill="1" applyBorder="1"/>
    <xf numFmtId="171" fontId="76" fillId="59" borderId="20" xfId="4" applyNumberFormat="1" applyFont="1" applyFill="1" applyBorder="1" applyAlignment="1">
      <alignment horizontal="right"/>
    </xf>
    <xf numFmtId="171" fontId="0" fillId="62" borderId="127" xfId="0" applyNumberFormat="1" applyFill="1" applyBorder="1"/>
    <xf numFmtId="0" fontId="0" fillId="17" borderId="172" xfId="0" applyFill="1" applyBorder="1"/>
    <xf numFmtId="171" fontId="0" fillId="63" borderId="28" xfId="0" applyNumberFormat="1" applyFill="1" applyBorder="1"/>
    <xf numFmtId="171" fontId="0" fillId="62" borderId="43" xfId="0" applyNumberFormat="1" applyFill="1" applyBorder="1"/>
    <xf numFmtId="0" fontId="10" fillId="17" borderId="41" xfId="3" applyFont="1" applyFill="1" applyBorder="1"/>
    <xf numFmtId="3" fontId="54" fillId="17" borderId="3" xfId="0" applyNumberFormat="1" applyFont="1" applyFill="1" applyBorder="1" applyAlignment="1">
      <alignment horizontal="right" indent="1"/>
    </xf>
    <xf numFmtId="3" fontId="8" fillId="0" borderId="24" xfId="0" applyNumberFormat="1" applyFont="1" applyFill="1" applyBorder="1" applyAlignment="1">
      <alignment horizontal="right" indent="1"/>
    </xf>
    <xf numFmtId="3" fontId="54" fillId="17" borderId="6" xfId="0" applyNumberFormat="1" applyFont="1" applyFill="1" applyBorder="1" applyAlignment="1">
      <alignment horizontal="right" indent="1"/>
    </xf>
    <xf numFmtId="9" fontId="74" fillId="0" borderId="3" xfId="2" applyFont="1" applyFill="1" applyBorder="1" applyAlignment="1">
      <alignment horizontal="right" indent="1"/>
    </xf>
    <xf numFmtId="9" fontId="8" fillId="0" borderId="24" xfId="2" applyFont="1" applyFill="1" applyBorder="1" applyAlignment="1">
      <alignment horizontal="right" indent="1"/>
    </xf>
    <xf numFmtId="9" fontId="21" fillId="0" borderId="6" xfId="2" applyFont="1" applyFill="1" applyBorder="1" applyAlignment="1">
      <alignment horizontal="right" indent="1"/>
    </xf>
    <xf numFmtId="0" fontId="8" fillId="64" borderId="46" xfId="0" applyNumberFormat="1" applyFont="1" applyFill="1" applyBorder="1" applyAlignment="1">
      <alignment horizontal="center" vertical="center"/>
    </xf>
    <xf numFmtId="0" fontId="7" fillId="17" borderId="117" xfId="0" applyFont="1" applyFill="1" applyBorder="1"/>
    <xf numFmtId="0" fontId="10" fillId="17" borderId="25" xfId="3" applyFont="1" applyFill="1" applyBorder="1"/>
    <xf numFmtId="2" fontId="7" fillId="0" borderId="28" xfId="0" applyNumberFormat="1" applyFont="1" applyBorder="1" applyAlignment="1">
      <alignment horizontal="center" vertical="center"/>
    </xf>
    <xf numFmtId="166" fontId="7" fillId="0" borderId="19" xfId="1" applyNumberFormat="1" applyFont="1" applyFill="1" applyBorder="1" applyAlignment="1">
      <alignment horizontal="center" vertical="center"/>
    </xf>
    <xf numFmtId="166" fontId="7" fillId="0" borderId="21" xfId="1" applyNumberFormat="1" applyFont="1" applyBorder="1" applyAlignment="1">
      <alignment horizontal="center" vertical="center"/>
    </xf>
    <xf numFmtId="167" fontId="7" fillId="0" borderId="101" xfId="0" applyNumberFormat="1" applyFont="1" applyBorder="1" applyAlignment="1">
      <alignment horizontal="center"/>
    </xf>
    <xf numFmtId="0" fontId="7" fillId="0" borderId="102" xfId="0" applyFont="1" applyBorder="1" applyAlignment="1">
      <alignment horizontal="center"/>
    </xf>
    <xf numFmtId="167" fontId="7" fillId="0" borderId="71" xfId="0" applyNumberFormat="1" applyFont="1" applyFill="1" applyBorder="1" applyAlignment="1">
      <alignment horizontal="center"/>
    </xf>
    <xf numFmtId="167" fontId="7" fillId="0" borderId="73" xfId="0" applyNumberFormat="1" applyFont="1" applyFill="1" applyBorder="1" applyAlignment="1">
      <alignment horizontal="center"/>
    </xf>
    <xf numFmtId="0" fontId="7" fillId="0" borderId="87" xfId="0" applyFont="1" applyBorder="1" applyAlignment="1">
      <alignment horizontal="center"/>
    </xf>
    <xf numFmtId="0" fontId="7" fillId="17" borderId="25" xfId="0" applyFont="1" applyFill="1" applyBorder="1" applyAlignment="1">
      <alignment horizontal="center"/>
    </xf>
    <xf numFmtId="0" fontId="7" fillId="67" borderId="43" xfId="0" applyFont="1" applyFill="1" applyBorder="1" applyAlignment="1">
      <alignment horizontal="center"/>
    </xf>
    <xf numFmtId="0" fontId="7" fillId="17" borderId="7" xfId="0" applyFont="1" applyFill="1" applyBorder="1" applyAlignment="1">
      <alignment horizontal="center"/>
    </xf>
    <xf numFmtId="0" fontId="7" fillId="17" borderId="10" xfId="0" applyFont="1" applyFill="1" applyBorder="1" applyAlignment="1">
      <alignment horizontal="center"/>
    </xf>
    <xf numFmtId="0" fontId="7" fillId="66" borderId="65" xfId="0" applyFont="1" applyFill="1" applyBorder="1" applyAlignment="1">
      <alignment horizontal="center"/>
    </xf>
    <xf numFmtId="3" fontId="0" fillId="0" borderId="101" xfId="0" applyNumberFormat="1" applyFont="1" applyBorder="1" applyAlignment="1">
      <alignment horizontal="center"/>
    </xf>
    <xf numFmtId="0" fontId="10" fillId="17" borderId="36" xfId="3" applyFont="1" applyFill="1" applyBorder="1"/>
    <xf numFmtId="0" fontId="7" fillId="0" borderId="9" xfId="0" applyFont="1" applyBorder="1"/>
    <xf numFmtId="0" fontId="7" fillId="0" borderId="19" xfId="0" applyFont="1" applyBorder="1" applyAlignment="1">
      <alignment horizontal="left"/>
    </xf>
    <xf numFmtId="0" fontId="10" fillId="17" borderId="101" xfId="3" applyFont="1" applyFill="1" applyBorder="1"/>
    <xf numFmtId="0" fontId="21" fillId="0" borderId="61" xfId="1819" applyFont="1" applyBorder="1"/>
    <xf numFmtId="3" fontId="7" fillId="0" borderId="6" xfId="1819" applyNumberFormat="1" applyFont="1" applyBorder="1"/>
    <xf numFmtId="3" fontId="11" fillId="0" borderId="28" xfId="3" applyNumberFormat="1" applyFont="1" applyFill="1" applyBorder="1" applyAlignment="1">
      <alignment horizontal="right" indent="1"/>
    </xf>
    <xf numFmtId="3" fontId="11" fillId="0" borderId="61" xfId="3" applyNumberFormat="1" applyFont="1" applyFill="1" applyBorder="1" applyAlignment="1">
      <alignment horizontal="right" indent="1"/>
    </xf>
    <xf numFmtId="3" fontId="21" fillId="0" borderId="3" xfId="0" applyNumberFormat="1" applyFont="1" applyFill="1" applyBorder="1" applyAlignment="1">
      <alignment horizontal="right" indent="1"/>
    </xf>
    <xf numFmtId="3" fontId="21" fillId="0" borderId="6" xfId="0" applyNumberFormat="1" applyFont="1" applyFill="1" applyBorder="1" applyAlignment="1">
      <alignment horizontal="right" indent="1"/>
    </xf>
    <xf numFmtId="3" fontId="74" fillId="0" borderId="54" xfId="0" applyNumberFormat="1" applyFont="1" applyFill="1" applyBorder="1" applyAlignment="1">
      <alignment horizontal="right" indent="1"/>
    </xf>
    <xf numFmtId="3" fontId="21" fillId="0" borderId="59" xfId="0" applyNumberFormat="1" applyFont="1" applyFill="1" applyBorder="1" applyAlignment="1">
      <alignment horizontal="right" indent="1"/>
    </xf>
    <xf numFmtId="3" fontId="8" fillId="0" borderId="87" xfId="0" applyNumberFormat="1" applyFont="1" applyFill="1" applyBorder="1" applyAlignment="1">
      <alignment horizontal="right" indent="1"/>
    </xf>
    <xf numFmtId="3" fontId="21" fillId="0" borderId="46" xfId="0" applyNumberFormat="1" applyFont="1" applyFill="1" applyBorder="1" applyAlignment="1">
      <alignment horizontal="right" indent="1"/>
    </xf>
    <xf numFmtId="3" fontId="21" fillId="0" borderId="28" xfId="0" applyNumberFormat="1" applyFont="1" applyFill="1" applyBorder="1" applyAlignment="1">
      <alignment horizontal="right" indent="1"/>
    </xf>
    <xf numFmtId="3" fontId="8" fillId="0" borderId="61" xfId="0" applyNumberFormat="1" applyFont="1" applyFill="1" applyBorder="1" applyAlignment="1">
      <alignment horizontal="right" indent="1"/>
    </xf>
    <xf numFmtId="9" fontId="74" fillId="0" borderId="18" xfId="2" applyFont="1" applyFill="1" applyBorder="1" applyAlignment="1">
      <alignment horizontal="right" indent="1"/>
    </xf>
    <xf numFmtId="9" fontId="21" fillId="0" borderId="22" xfId="2" applyFont="1" applyFill="1" applyBorder="1" applyAlignment="1">
      <alignment horizontal="right" indent="1"/>
    </xf>
    <xf numFmtId="9" fontId="8" fillId="0" borderId="65" xfId="2" applyFont="1" applyFill="1" applyBorder="1" applyAlignment="1">
      <alignment horizontal="right" indent="1"/>
    </xf>
    <xf numFmtId="9" fontId="73" fillId="0" borderId="9" xfId="2" applyFont="1" applyFill="1" applyBorder="1" applyAlignment="1">
      <alignment horizontal="right" indent="1"/>
    </xf>
    <xf numFmtId="0" fontId="8" fillId="17" borderId="101" xfId="0" applyFont="1" applyFill="1" applyBorder="1"/>
    <xf numFmtId="0" fontId="10" fillId="17" borderId="25" xfId="4" applyFont="1" applyFill="1" applyBorder="1" applyAlignment="1"/>
    <xf numFmtId="0" fontId="10" fillId="17" borderId="43" xfId="3" applyFont="1" applyFill="1" applyBorder="1"/>
    <xf numFmtId="4" fontId="82" fillId="0" borderId="13" xfId="0" applyNumberFormat="1" applyFont="1" applyBorder="1" applyAlignment="1">
      <alignment horizontal="center"/>
    </xf>
    <xf numFmtId="4" fontId="7" fillId="0" borderId="32" xfId="0" applyNumberFormat="1" applyFont="1" applyFill="1" applyBorder="1" applyAlignment="1">
      <alignment horizontal="center"/>
    </xf>
    <xf numFmtId="171" fontId="7" fillId="0" borderId="14" xfId="1" applyNumberFormat="1" applyFont="1" applyBorder="1"/>
    <xf numFmtId="171" fontId="7" fillId="0" borderId="21" xfId="1" applyNumberFormat="1" applyFont="1" applyFill="1" applyBorder="1"/>
    <xf numFmtId="171" fontId="7" fillId="0" borderId="28" xfId="1" applyNumberFormat="1" applyFont="1" applyFill="1" applyBorder="1"/>
    <xf numFmtId="171" fontId="7" fillId="0" borderId="25" xfId="1" applyNumberFormat="1" applyFont="1" applyBorder="1"/>
    <xf numFmtId="0" fontId="98" fillId="0" borderId="0" xfId="0" applyFont="1"/>
    <xf numFmtId="0" fontId="99" fillId="0" borderId="0" xfId="0" applyFont="1" applyAlignment="1">
      <alignment vertical="center"/>
    </xf>
    <xf numFmtId="0" fontId="100" fillId="0" borderId="9" xfId="0" applyFont="1" applyBorder="1" applyAlignment="1">
      <alignment horizontal="centerContinuous" vertical="center"/>
    </xf>
    <xf numFmtId="0" fontId="101" fillId="17" borderId="0" xfId="0" applyFont="1" applyFill="1" applyAlignment="1">
      <alignment vertical="center"/>
    </xf>
    <xf numFmtId="0" fontId="102" fillId="0" borderId="0" xfId="0" applyFont="1"/>
    <xf numFmtId="0" fontId="103" fillId="74" borderId="9" xfId="0" applyFont="1" applyFill="1" applyBorder="1" applyAlignment="1">
      <alignment horizontal="center" vertical="center"/>
    </xf>
    <xf numFmtId="0" fontId="103" fillId="53" borderId="9" xfId="0" applyFont="1" applyFill="1" applyBorder="1" applyAlignment="1">
      <alignment horizontal="center" vertical="center"/>
    </xf>
    <xf numFmtId="180" fontId="104" fillId="74" borderId="173" xfId="3" applyNumberFormat="1" applyFont="1" applyFill="1" applyBorder="1" applyAlignment="1">
      <alignment horizontal="center" vertical="center" shrinkToFit="1"/>
    </xf>
    <xf numFmtId="180" fontId="105" fillId="75" borderId="174" xfId="3" applyNumberFormat="1" applyFont="1" applyFill="1" applyBorder="1" applyAlignment="1">
      <alignment horizontal="center" vertical="center" shrinkToFit="1"/>
    </xf>
    <xf numFmtId="180" fontId="104" fillId="76" borderId="175" xfId="3" applyNumberFormat="1" applyFont="1" applyFill="1" applyBorder="1" applyAlignment="1">
      <alignment horizontal="center" vertical="center" shrinkToFit="1"/>
    </xf>
    <xf numFmtId="180" fontId="104" fillId="74" borderId="176" xfId="3" applyNumberFormat="1" applyFont="1" applyFill="1" applyBorder="1" applyAlignment="1">
      <alignment horizontal="center" vertical="center" shrinkToFit="1"/>
    </xf>
    <xf numFmtId="49" fontId="104" fillId="74" borderId="177" xfId="2305" applyFont="1" applyFill="1" applyBorder="1" applyAlignment="1">
      <alignment horizontal="left" vertical="center" wrapText="1"/>
    </xf>
    <xf numFmtId="49" fontId="104" fillId="77" borderId="178" xfId="2305" applyFont="1" applyFill="1" applyBorder="1" applyAlignment="1">
      <alignment horizontal="left" vertical="center" wrapText="1"/>
    </xf>
    <xf numFmtId="180" fontId="104" fillId="76" borderId="179" xfId="1840" applyNumberFormat="1" applyFont="1" applyFill="1" applyBorder="1" applyAlignment="1">
      <alignment horizontal="center" vertical="center" shrinkToFit="1"/>
    </xf>
    <xf numFmtId="180" fontId="104" fillId="74" borderId="180" xfId="1840" applyNumberFormat="1" applyFont="1" applyFill="1" applyBorder="1" applyAlignment="1">
      <alignment horizontal="center" vertical="center" shrinkToFit="1"/>
    </xf>
    <xf numFmtId="49" fontId="104" fillId="77" borderId="181" xfId="2305" applyFont="1" applyFill="1" applyBorder="1" applyAlignment="1">
      <alignment horizontal="left" vertical="center" wrapText="1"/>
    </xf>
    <xf numFmtId="0" fontId="103" fillId="0" borderId="9" xfId="0" applyFont="1" applyBorder="1" applyAlignment="1">
      <alignment horizontal="center" vertical="center"/>
    </xf>
    <xf numFmtId="180" fontId="104" fillId="0" borderId="179" xfId="1840" applyNumberFormat="1" applyFont="1" applyBorder="1" applyAlignment="1">
      <alignment horizontal="center" vertical="center" shrinkToFit="1"/>
    </xf>
    <xf numFmtId="49" fontId="104" fillId="74" borderId="182" xfId="2305" applyFont="1" applyFill="1" applyBorder="1" applyAlignment="1">
      <alignment horizontal="left" vertical="center" wrapText="1"/>
    </xf>
    <xf numFmtId="180" fontId="104" fillId="74" borderId="183" xfId="3" applyNumberFormat="1" applyFont="1" applyFill="1" applyBorder="1" applyAlignment="1">
      <alignment horizontal="center" vertical="center" shrinkToFit="1"/>
    </xf>
    <xf numFmtId="180" fontId="104" fillId="76" borderId="174" xfId="3" applyNumberFormat="1" applyFont="1" applyFill="1" applyBorder="1" applyAlignment="1">
      <alignment horizontal="center" vertical="center" shrinkToFit="1"/>
    </xf>
    <xf numFmtId="180" fontId="104" fillId="74" borderId="184" xfId="3" applyNumberFormat="1" applyFont="1" applyFill="1" applyBorder="1" applyAlignment="1">
      <alignment horizontal="center" vertical="center" shrinkToFit="1"/>
    </xf>
    <xf numFmtId="180" fontId="104" fillId="74" borderId="173" xfId="1840" applyNumberFormat="1" applyFont="1" applyFill="1" applyBorder="1" applyAlignment="1">
      <alignment horizontal="center" vertical="center" shrinkToFit="1"/>
    </xf>
    <xf numFmtId="180" fontId="104" fillId="76" borderId="175" xfId="1840" applyNumberFormat="1" applyFont="1" applyFill="1" applyBorder="1" applyAlignment="1">
      <alignment horizontal="center" vertical="center" shrinkToFit="1"/>
    </xf>
    <xf numFmtId="180" fontId="104" fillId="74" borderId="176" xfId="1840" applyNumberFormat="1" applyFont="1" applyFill="1" applyBorder="1" applyAlignment="1">
      <alignment horizontal="center" vertical="center" shrinkToFit="1"/>
    </xf>
    <xf numFmtId="180" fontId="104" fillId="74" borderId="183" xfId="1840" applyNumberFormat="1" applyFont="1" applyFill="1" applyBorder="1" applyAlignment="1">
      <alignment horizontal="center" vertical="center" shrinkToFit="1"/>
    </xf>
    <xf numFmtId="180" fontId="104" fillId="0" borderId="175" xfId="1840" applyNumberFormat="1" applyFont="1" applyBorder="1" applyAlignment="1">
      <alignment horizontal="center" vertical="center" shrinkToFit="1"/>
    </xf>
    <xf numFmtId="180" fontId="103" fillId="0" borderId="174" xfId="1840" applyNumberFormat="1" applyFont="1" applyBorder="1" applyAlignment="1">
      <alignment horizontal="center" vertical="center" shrinkToFit="1"/>
    </xf>
    <xf numFmtId="180" fontId="104" fillId="76" borderId="174" xfId="1840" applyNumberFormat="1" applyFont="1" applyFill="1" applyBorder="1" applyAlignment="1">
      <alignment horizontal="center" vertical="center" shrinkToFit="1"/>
    </xf>
    <xf numFmtId="180" fontId="104" fillId="74" borderId="184" xfId="1840" applyNumberFormat="1" applyFont="1" applyFill="1" applyBorder="1" applyAlignment="1">
      <alignment horizontal="center" vertical="center" shrinkToFit="1"/>
    </xf>
    <xf numFmtId="180" fontId="104" fillId="74" borderId="185" xfId="1840" applyNumberFormat="1" applyFont="1" applyFill="1" applyBorder="1" applyAlignment="1">
      <alignment horizontal="center" vertical="center" shrinkToFit="1"/>
    </xf>
    <xf numFmtId="180" fontId="104" fillId="0" borderId="174" xfId="1840" applyNumberFormat="1" applyFont="1" applyBorder="1" applyAlignment="1">
      <alignment horizontal="center" vertical="center" shrinkToFit="1"/>
    </xf>
    <xf numFmtId="180" fontId="104" fillId="74" borderId="185" xfId="3" applyNumberFormat="1" applyFont="1" applyFill="1" applyBorder="1" applyAlignment="1">
      <alignment horizontal="center" vertical="center" shrinkToFit="1"/>
    </xf>
    <xf numFmtId="180" fontId="104" fillId="76" borderId="186" xfId="3" applyNumberFormat="1" applyFont="1" applyFill="1" applyBorder="1" applyAlignment="1">
      <alignment horizontal="center" vertical="center" shrinkToFit="1"/>
    </xf>
    <xf numFmtId="180" fontId="104" fillId="74" borderId="187" xfId="3" applyNumberFormat="1" applyFont="1" applyFill="1" applyBorder="1" applyAlignment="1">
      <alignment horizontal="center" vertical="center" shrinkToFit="1"/>
    </xf>
    <xf numFmtId="180" fontId="105" fillId="75" borderId="174" xfId="1840" applyNumberFormat="1" applyFont="1" applyFill="1" applyBorder="1" applyAlignment="1">
      <alignment horizontal="center" vertical="center" shrinkToFit="1"/>
    </xf>
    <xf numFmtId="180" fontId="104" fillId="76" borderId="186" xfId="1840" applyNumberFormat="1" applyFont="1" applyFill="1" applyBorder="1" applyAlignment="1">
      <alignment horizontal="center" vertical="center" shrinkToFit="1"/>
    </xf>
    <xf numFmtId="180" fontId="104" fillId="74" borderId="187" xfId="1840" applyNumberFormat="1" applyFont="1" applyFill="1" applyBorder="1" applyAlignment="1">
      <alignment horizontal="center" vertical="center" shrinkToFit="1"/>
    </xf>
    <xf numFmtId="180" fontId="104" fillId="74" borderId="188" xfId="3" applyNumberFormat="1" applyFont="1" applyFill="1" applyBorder="1" applyAlignment="1">
      <alignment horizontal="center" vertical="center" shrinkToFit="1"/>
    </xf>
    <xf numFmtId="180" fontId="104" fillId="76" borderId="189" xfId="1840" applyNumberFormat="1" applyFont="1" applyFill="1" applyBorder="1" applyAlignment="1">
      <alignment horizontal="center" vertical="center" shrinkToFit="1"/>
    </xf>
    <xf numFmtId="180" fontId="104" fillId="76" borderId="190" xfId="1840" applyNumberFormat="1" applyFont="1" applyFill="1" applyBorder="1" applyAlignment="1">
      <alignment horizontal="center" vertical="center" shrinkToFit="1"/>
    </xf>
    <xf numFmtId="49" fontId="104" fillId="77" borderId="191" xfId="2305" applyFont="1" applyFill="1" applyBorder="1" applyAlignment="1">
      <alignment horizontal="left" vertical="center" wrapText="1"/>
    </xf>
    <xf numFmtId="49" fontId="104" fillId="77" borderId="192" xfId="2305" applyFont="1" applyFill="1" applyBorder="1" applyAlignment="1">
      <alignment horizontal="left" vertical="center" wrapText="1"/>
    </xf>
    <xf numFmtId="180" fontId="104" fillId="74" borderId="188" xfId="1840" applyNumberFormat="1" applyFont="1" applyFill="1" applyBorder="1" applyAlignment="1">
      <alignment horizontal="center" vertical="center" shrinkToFit="1"/>
    </xf>
    <xf numFmtId="180" fontId="104" fillId="74" borderId="193" xfId="1840" applyNumberFormat="1" applyFont="1" applyFill="1" applyBorder="1" applyAlignment="1">
      <alignment horizontal="center" vertical="center" shrinkToFit="1"/>
    </xf>
    <xf numFmtId="180" fontId="104" fillId="78" borderId="174" xfId="1840" applyNumberFormat="1" applyFont="1" applyFill="1" applyBorder="1" applyAlignment="1">
      <alignment horizontal="center" vertical="center" shrinkToFit="1"/>
    </xf>
    <xf numFmtId="0" fontId="103" fillId="0" borderId="0" xfId="1840" applyFont="1"/>
    <xf numFmtId="180" fontId="104" fillId="74" borderId="194" xfId="3" applyNumberFormat="1" applyFont="1" applyFill="1" applyBorder="1" applyAlignment="1">
      <alignment horizontal="center" vertical="center" shrinkToFit="1"/>
    </xf>
    <xf numFmtId="49" fontId="104" fillId="77" borderId="195" xfId="2305" applyFont="1" applyFill="1" applyBorder="1" applyAlignment="1">
      <alignment horizontal="left" vertical="center" wrapText="1"/>
    </xf>
    <xf numFmtId="49" fontId="104" fillId="77" borderId="196" xfId="2305" applyFont="1" applyFill="1" applyBorder="1" applyAlignment="1">
      <alignment horizontal="left" vertical="center" wrapText="1"/>
    </xf>
    <xf numFmtId="0" fontId="106" fillId="0" borderId="0" xfId="3" applyFont="1"/>
    <xf numFmtId="0" fontId="101" fillId="0" borderId="9" xfId="0" applyFont="1" applyBorder="1" applyAlignment="1">
      <alignment horizontal="centerContinuous" vertical="center"/>
    </xf>
    <xf numFmtId="180" fontId="104" fillId="79" borderId="175" xfId="3" applyNumberFormat="1" applyFont="1" applyFill="1" applyBorder="1" applyAlignment="1">
      <alignment horizontal="center" vertical="center" shrinkToFit="1"/>
    </xf>
    <xf numFmtId="180" fontId="104" fillId="74" borderId="197" xfId="1840" applyNumberFormat="1" applyFont="1" applyFill="1" applyBorder="1" applyAlignment="1">
      <alignment horizontal="center" vertical="center" shrinkToFit="1"/>
    </xf>
    <xf numFmtId="180" fontId="104" fillId="74" borderId="198" xfId="1840" applyNumberFormat="1" applyFont="1" applyFill="1" applyBorder="1" applyAlignment="1">
      <alignment horizontal="center" vertical="center" shrinkToFit="1"/>
    </xf>
    <xf numFmtId="180" fontId="104" fillId="17" borderId="179" xfId="1840" applyNumberFormat="1" applyFont="1" applyFill="1" applyBorder="1" applyAlignment="1">
      <alignment horizontal="center" vertical="center" shrinkToFit="1"/>
    </xf>
    <xf numFmtId="180" fontId="104" fillId="79" borderId="175" xfId="1840" applyNumberFormat="1" applyFont="1" applyFill="1" applyBorder="1" applyAlignment="1">
      <alignment horizontal="center" vertical="center" shrinkToFit="1"/>
    </xf>
    <xf numFmtId="180" fontId="104" fillId="80" borderId="175" xfId="1840" applyNumberFormat="1" applyFont="1" applyFill="1" applyBorder="1" applyAlignment="1">
      <alignment horizontal="center" vertical="center" shrinkToFit="1"/>
    </xf>
    <xf numFmtId="180" fontId="107" fillId="74" borderId="173" xfId="1840" applyNumberFormat="1" applyFont="1" applyFill="1" applyBorder="1" applyAlignment="1">
      <alignment horizontal="center" vertical="center" shrinkToFit="1"/>
    </xf>
    <xf numFmtId="180" fontId="104" fillId="81" borderId="175" xfId="1840" applyNumberFormat="1" applyFont="1" applyFill="1" applyBorder="1" applyAlignment="1">
      <alignment horizontal="center" vertical="center" shrinkToFit="1"/>
    </xf>
    <xf numFmtId="180" fontId="104" fillId="82" borderId="174" xfId="1840" applyNumberFormat="1" applyFont="1" applyFill="1" applyBorder="1" applyAlignment="1">
      <alignment horizontal="center" vertical="center" shrinkToFit="1"/>
    </xf>
    <xf numFmtId="180" fontId="108" fillId="83" borderId="183" xfId="1840" applyNumberFormat="1" applyFont="1" applyFill="1" applyBorder="1" applyAlignment="1">
      <alignment horizontal="center" vertical="center" shrinkToFit="1"/>
    </xf>
    <xf numFmtId="180" fontId="104" fillId="84" borderId="174" xfId="1840" applyNumberFormat="1" applyFont="1" applyFill="1" applyBorder="1" applyAlignment="1">
      <alignment horizontal="center" vertical="center" shrinkToFit="1"/>
    </xf>
    <xf numFmtId="180" fontId="104" fillId="85" borderId="174" xfId="1840" applyNumberFormat="1" applyFont="1" applyFill="1" applyBorder="1" applyAlignment="1">
      <alignment horizontal="center" vertical="center" shrinkToFit="1"/>
    </xf>
    <xf numFmtId="180" fontId="104" fillId="0" borderId="186" xfId="1840" applyNumberFormat="1" applyFont="1" applyBorder="1" applyAlignment="1">
      <alignment horizontal="center" vertical="center" shrinkToFit="1"/>
    </xf>
    <xf numFmtId="180" fontId="104" fillId="85" borderId="186" xfId="1840" applyNumberFormat="1" applyFont="1" applyFill="1" applyBorder="1" applyAlignment="1">
      <alignment horizontal="center" vertical="center" shrinkToFit="1"/>
    </xf>
    <xf numFmtId="180" fontId="105" fillId="75" borderId="190" xfId="1840" applyNumberFormat="1" applyFont="1" applyFill="1" applyBorder="1" applyAlignment="1">
      <alignment horizontal="center" vertical="center" shrinkToFit="1"/>
    </xf>
    <xf numFmtId="180" fontId="108" fillId="83" borderId="193" xfId="1840" applyNumberFormat="1" applyFont="1" applyFill="1" applyBorder="1" applyAlignment="1">
      <alignment horizontal="center" vertical="center" shrinkToFit="1"/>
    </xf>
    <xf numFmtId="180" fontId="104" fillId="80" borderId="189" xfId="1840" applyNumberFormat="1" applyFont="1" applyFill="1" applyBorder="1" applyAlignment="1">
      <alignment horizontal="center" vertical="center" shrinkToFit="1"/>
    </xf>
    <xf numFmtId="180" fontId="104" fillId="80" borderId="190" xfId="1840" applyNumberFormat="1" applyFont="1" applyFill="1" applyBorder="1" applyAlignment="1">
      <alignment horizontal="center" vertical="center" shrinkToFit="1"/>
    </xf>
    <xf numFmtId="0" fontId="106" fillId="0" borderId="0" xfId="1840" applyFont="1"/>
    <xf numFmtId="0" fontId="99" fillId="17" borderId="0" xfId="0" applyFont="1" applyFill="1" applyAlignment="1">
      <alignment vertical="center"/>
    </xf>
    <xf numFmtId="180" fontId="104" fillId="86" borderId="174" xfId="1840" applyNumberFormat="1" applyFont="1" applyFill="1" applyBorder="1" applyAlignment="1">
      <alignment horizontal="center" vertical="center" shrinkToFit="1"/>
    </xf>
    <xf numFmtId="180" fontId="105" fillId="75" borderId="175" xfId="1840" applyNumberFormat="1" applyFont="1" applyFill="1" applyBorder="1" applyAlignment="1">
      <alignment horizontal="center" vertical="center" shrinkToFit="1"/>
    </xf>
    <xf numFmtId="180" fontId="104" fillId="86" borderId="175" xfId="1840" applyNumberFormat="1" applyFont="1" applyFill="1" applyBorder="1" applyAlignment="1">
      <alignment horizontal="center" vertical="center" shrinkToFit="1"/>
    </xf>
    <xf numFmtId="180" fontId="104" fillId="86" borderId="183" xfId="1840" applyNumberFormat="1" applyFont="1" applyFill="1" applyBorder="1" applyAlignment="1">
      <alignment horizontal="center" vertical="center" shrinkToFit="1"/>
    </xf>
    <xf numFmtId="180" fontId="105" fillId="75" borderId="186" xfId="1840" applyNumberFormat="1" applyFont="1" applyFill="1" applyBorder="1" applyAlignment="1">
      <alignment horizontal="center" vertical="center" shrinkToFit="1"/>
    </xf>
    <xf numFmtId="180" fontId="103" fillId="74" borderId="187" xfId="1840" applyNumberFormat="1" applyFont="1" applyFill="1" applyBorder="1" applyAlignment="1">
      <alignment horizontal="center" vertical="center" shrinkToFit="1"/>
    </xf>
    <xf numFmtId="1" fontId="103" fillId="87" borderId="0" xfId="0" applyNumberFormat="1" applyFont="1" applyFill="1" applyAlignment="1">
      <alignment horizontal="center" vertical="center"/>
    </xf>
    <xf numFmtId="49" fontId="104" fillId="77" borderId="199" xfId="2305" applyFont="1" applyFill="1" applyBorder="1" applyAlignment="1">
      <alignment horizontal="left" vertical="center" wrapText="1"/>
    </xf>
    <xf numFmtId="0" fontId="109" fillId="0" borderId="0" xfId="0" applyFont="1"/>
    <xf numFmtId="180" fontId="110" fillId="74" borderId="193" xfId="1840" applyNumberFormat="1" applyFont="1" applyFill="1" applyBorder="1" applyAlignment="1">
      <alignment horizontal="center" vertical="center" shrinkToFit="1"/>
    </xf>
    <xf numFmtId="49" fontId="110" fillId="77" borderId="200" xfId="2305" applyFont="1" applyFill="1" applyBorder="1" applyAlignment="1">
      <alignment horizontal="left" vertical="center" wrapText="1"/>
    </xf>
    <xf numFmtId="0" fontId="111" fillId="86" borderId="0" xfId="0" applyFont="1" applyFill="1" applyAlignment="1">
      <alignment vertical="center"/>
    </xf>
    <xf numFmtId="0" fontId="112" fillId="86" borderId="0" xfId="0" applyFont="1" applyFill="1" applyAlignment="1">
      <alignment vertical="center"/>
    </xf>
    <xf numFmtId="0" fontId="113" fillId="83" borderId="0" xfId="0" applyFont="1" applyFill="1" applyAlignment="1">
      <alignment horizontal="left" vertical="center" indent="1"/>
    </xf>
    <xf numFmtId="0" fontId="112" fillId="83" borderId="0" xfId="0" applyFont="1" applyFill="1" applyAlignment="1">
      <alignment horizontal="left" vertical="center" indent="1"/>
    </xf>
    <xf numFmtId="0" fontId="112" fillId="83" borderId="0" xfId="0" applyFont="1" applyFill="1" applyAlignment="1">
      <alignment horizontal="centerContinuous" vertical="center"/>
    </xf>
    <xf numFmtId="0" fontId="112" fillId="83" borderId="0" xfId="0" applyFont="1" applyFill="1" applyAlignment="1">
      <alignment vertical="center"/>
    </xf>
    <xf numFmtId="0" fontId="115" fillId="83" borderId="0" xfId="1840" applyFont="1" applyFill="1" applyAlignment="1">
      <alignment vertical="center"/>
    </xf>
    <xf numFmtId="0" fontId="115" fillId="0" borderId="0" xfId="1840" applyFont="1" applyAlignment="1">
      <alignment vertical="center"/>
    </xf>
    <xf numFmtId="0" fontId="112" fillId="0" borderId="0" xfId="0" applyFont="1" applyAlignment="1">
      <alignment vertical="center"/>
    </xf>
    <xf numFmtId="0" fontId="109" fillId="0" borderId="0" xfId="0" applyFont="1" applyAlignment="1">
      <alignment vertical="center"/>
    </xf>
    <xf numFmtId="0" fontId="111" fillId="88" borderId="0" xfId="0" applyFont="1" applyFill="1" applyAlignment="1">
      <alignment vertical="center"/>
    </xf>
    <xf numFmtId="0" fontId="115" fillId="88" borderId="0" xfId="0" applyFont="1" applyFill="1" applyAlignment="1">
      <alignment vertical="center"/>
    </xf>
    <xf numFmtId="0" fontId="112" fillId="17" borderId="0" xfId="0" applyFont="1" applyFill="1" applyAlignment="1">
      <alignment vertical="center"/>
    </xf>
    <xf numFmtId="0" fontId="111" fillId="78" borderId="0" xfId="0" applyFont="1" applyFill="1" applyAlignment="1">
      <alignment vertical="center"/>
    </xf>
    <xf numFmtId="0" fontId="112" fillId="78" borderId="0" xfId="0" applyFont="1" applyFill="1" applyAlignment="1">
      <alignment vertical="center"/>
    </xf>
    <xf numFmtId="0" fontId="116" fillId="89" borderId="201" xfId="0" applyFont="1" applyFill="1" applyBorder="1" applyAlignment="1">
      <alignment horizontal="centerContinuous" vertical="center"/>
    </xf>
    <xf numFmtId="0" fontId="12" fillId="89" borderId="105" xfId="0" applyFont="1" applyFill="1" applyBorder="1" applyAlignment="1">
      <alignment horizontal="centerContinuous" vertical="center"/>
    </xf>
    <xf numFmtId="0" fontId="12" fillId="89" borderId="77" xfId="0" applyFont="1" applyFill="1" applyBorder="1" applyAlignment="1">
      <alignment horizontal="centerContinuous" vertical="center"/>
    </xf>
    <xf numFmtId="0" fontId="116" fillId="79" borderId="0" xfId="0" applyFont="1" applyFill="1" applyAlignment="1">
      <alignment vertical="center"/>
    </xf>
    <xf numFmtId="0" fontId="109" fillId="79" borderId="0" xfId="0" applyFont="1" applyFill="1" applyAlignment="1">
      <alignment vertical="center"/>
    </xf>
    <xf numFmtId="0" fontId="117" fillId="85" borderId="0" xfId="1840" applyFont="1" applyFill="1" applyAlignment="1">
      <alignment horizontal="left" vertical="center" indent="1"/>
    </xf>
    <xf numFmtId="0" fontId="118" fillId="85" borderId="0" xfId="1840" applyFont="1" applyFill="1" applyAlignment="1">
      <alignment horizontal="left" vertical="center"/>
    </xf>
    <xf numFmtId="0" fontId="115" fillId="17" borderId="0" xfId="0" applyFont="1" applyFill="1" applyAlignment="1">
      <alignment vertical="center"/>
    </xf>
    <xf numFmtId="0" fontId="111" fillId="82" borderId="0" xfId="0" applyFont="1" applyFill="1" applyAlignment="1">
      <alignment vertical="center"/>
    </xf>
    <xf numFmtId="0" fontId="112" fillId="82" borderId="0" xfId="0" applyFont="1" applyFill="1" applyAlignment="1">
      <alignment vertical="center"/>
    </xf>
    <xf numFmtId="0" fontId="116" fillId="90" borderId="201" xfId="0" applyFont="1" applyFill="1" applyBorder="1" applyAlignment="1">
      <alignment horizontal="centerContinuous" vertical="center"/>
    </xf>
    <xf numFmtId="0" fontId="12" fillId="90" borderId="105" xfId="0" applyFont="1" applyFill="1" applyBorder="1" applyAlignment="1">
      <alignment horizontal="centerContinuous" vertical="center"/>
    </xf>
    <xf numFmtId="0" fontId="12" fillId="90" borderId="77" xfId="0" applyFont="1" applyFill="1" applyBorder="1" applyAlignment="1">
      <alignment horizontal="centerContinuous" vertical="center"/>
    </xf>
    <xf numFmtId="0" fontId="116" fillId="80" borderId="0" xfId="0" applyFont="1" applyFill="1" applyAlignment="1">
      <alignment vertical="center"/>
    </xf>
    <xf numFmtId="0" fontId="109" fillId="80" borderId="0" xfId="0" applyFont="1" applyFill="1" applyAlignment="1">
      <alignment vertical="center"/>
    </xf>
    <xf numFmtId="0" fontId="119" fillId="91" borderId="0" xfId="0" applyFont="1" applyFill="1" applyAlignment="1">
      <alignment horizontal="left" vertical="center"/>
    </xf>
    <xf numFmtId="0" fontId="112" fillId="91" borderId="0" xfId="0" applyFont="1" applyFill="1" applyAlignment="1">
      <alignment horizontal="centerContinuous" vertical="center"/>
    </xf>
    <xf numFmtId="0" fontId="111" fillId="87" borderId="0" xfId="0" applyFont="1" applyFill="1" applyAlignment="1">
      <alignment horizontal="left" vertical="center" indent="1"/>
    </xf>
    <xf numFmtId="0" fontId="115" fillId="87" borderId="0" xfId="0" applyFont="1" applyFill="1" applyAlignment="1">
      <alignment horizontal="center" vertical="center"/>
    </xf>
    <xf numFmtId="0" fontId="109" fillId="0" borderId="0" xfId="0" applyFont="1" applyAlignment="1">
      <alignment horizontal="left"/>
    </xf>
    <xf numFmtId="0" fontId="110" fillId="0" borderId="0" xfId="1840" applyFont="1" applyAlignment="1">
      <alignment horizontal="left" vertical="center"/>
    </xf>
  </cellXfs>
  <cellStyles count="2309">
    <cellStyle name="20% - Accent1 10" xfId="6" xr:uid="{00000000-0005-0000-0000-000000000000}"/>
    <cellStyle name="20% - Accent1 10 2" xfId="7" xr:uid="{00000000-0005-0000-0000-000001000000}"/>
    <cellStyle name="20% - Accent1 10 2 2" xfId="8" xr:uid="{00000000-0005-0000-0000-000002000000}"/>
    <cellStyle name="20% - Accent1 10 3" xfId="9" xr:uid="{00000000-0005-0000-0000-000003000000}"/>
    <cellStyle name="20% - Accent1 11" xfId="10" xr:uid="{00000000-0005-0000-0000-000004000000}"/>
    <cellStyle name="20% - Accent1 11 2" xfId="11" xr:uid="{00000000-0005-0000-0000-000005000000}"/>
    <cellStyle name="20% - Accent1 12" xfId="12" xr:uid="{00000000-0005-0000-0000-000006000000}"/>
    <cellStyle name="20% - Accent1 2" xfId="13" xr:uid="{00000000-0005-0000-0000-000007000000}"/>
    <cellStyle name="20% - Accent1 2 2" xfId="14" xr:uid="{00000000-0005-0000-0000-000008000000}"/>
    <cellStyle name="20% - Accent1 2 2 2" xfId="15" xr:uid="{00000000-0005-0000-0000-000009000000}"/>
    <cellStyle name="20% - Accent1 2 2 2 2" xfId="16" xr:uid="{00000000-0005-0000-0000-00000A000000}"/>
    <cellStyle name="20% - Accent1 2 2 2 2 2" xfId="17" xr:uid="{00000000-0005-0000-0000-00000B000000}"/>
    <cellStyle name="20% - Accent1 2 2 2 2 2 2" xfId="18" xr:uid="{00000000-0005-0000-0000-00000C000000}"/>
    <cellStyle name="20% - Accent1 2 2 2 2 3" xfId="19" xr:uid="{00000000-0005-0000-0000-00000D000000}"/>
    <cellStyle name="20% - Accent1 2 2 2 3" xfId="20" xr:uid="{00000000-0005-0000-0000-00000E000000}"/>
    <cellStyle name="20% - Accent1 2 2 2 3 2" xfId="21" xr:uid="{00000000-0005-0000-0000-00000F000000}"/>
    <cellStyle name="20% - Accent1 2 2 2 4" xfId="22" xr:uid="{00000000-0005-0000-0000-000010000000}"/>
    <cellStyle name="20% - Accent1 2 2 3" xfId="23" xr:uid="{00000000-0005-0000-0000-000011000000}"/>
    <cellStyle name="20% - Accent1 2 2 3 2" xfId="24" xr:uid="{00000000-0005-0000-0000-000012000000}"/>
    <cellStyle name="20% - Accent1 2 2 3 2 2" xfId="25" xr:uid="{00000000-0005-0000-0000-000013000000}"/>
    <cellStyle name="20% - Accent1 2 2 3 3" xfId="26" xr:uid="{00000000-0005-0000-0000-000014000000}"/>
    <cellStyle name="20% - Accent1 2 2 4" xfId="27" xr:uid="{00000000-0005-0000-0000-000015000000}"/>
    <cellStyle name="20% - Accent1 2 2 4 2" xfId="28" xr:uid="{00000000-0005-0000-0000-000016000000}"/>
    <cellStyle name="20% - Accent1 2 2 5" xfId="29" xr:uid="{00000000-0005-0000-0000-000017000000}"/>
    <cellStyle name="20% - Accent1 2 3" xfId="30" xr:uid="{00000000-0005-0000-0000-000018000000}"/>
    <cellStyle name="20% - Accent1 2 3 2" xfId="31" xr:uid="{00000000-0005-0000-0000-000019000000}"/>
    <cellStyle name="20% - Accent1 2 3 2 2" xfId="32" xr:uid="{00000000-0005-0000-0000-00001A000000}"/>
    <cellStyle name="20% - Accent1 2 3 2 2 2" xfId="33" xr:uid="{00000000-0005-0000-0000-00001B000000}"/>
    <cellStyle name="20% - Accent1 2 3 2 3" xfId="34" xr:uid="{00000000-0005-0000-0000-00001C000000}"/>
    <cellStyle name="20% - Accent1 2 3 3" xfId="35" xr:uid="{00000000-0005-0000-0000-00001D000000}"/>
    <cellStyle name="20% - Accent1 2 3 3 2" xfId="36" xr:uid="{00000000-0005-0000-0000-00001E000000}"/>
    <cellStyle name="20% - Accent1 2 3 4" xfId="37" xr:uid="{00000000-0005-0000-0000-00001F000000}"/>
    <cellStyle name="20% - Accent1 2 4" xfId="38" xr:uid="{00000000-0005-0000-0000-000020000000}"/>
    <cellStyle name="20% - Accent1 2 4 2" xfId="39" xr:uid="{00000000-0005-0000-0000-000021000000}"/>
    <cellStyle name="20% - Accent1 2 4 2 2" xfId="40" xr:uid="{00000000-0005-0000-0000-000022000000}"/>
    <cellStyle name="20% - Accent1 2 4 3" xfId="41" xr:uid="{00000000-0005-0000-0000-000023000000}"/>
    <cellStyle name="20% - Accent1 2 5" xfId="42" xr:uid="{00000000-0005-0000-0000-000024000000}"/>
    <cellStyle name="20% - Accent1 2 5 2" xfId="43" xr:uid="{00000000-0005-0000-0000-000025000000}"/>
    <cellStyle name="20% - Accent1 2 6" xfId="44" xr:uid="{00000000-0005-0000-0000-000026000000}"/>
    <cellStyle name="20% - Accent1 3" xfId="45" xr:uid="{00000000-0005-0000-0000-000027000000}"/>
    <cellStyle name="20% - Accent1 3 2" xfId="46" xr:uid="{00000000-0005-0000-0000-000028000000}"/>
    <cellStyle name="20% - Accent1 3 2 2" xfId="47" xr:uid="{00000000-0005-0000-0000-000029000000}"/>
    <cellStyle name="20% - Accent1 3 2 2 2" xfId="48" xr:uid="{00000000-0005-0000-0000-00002A000000}"/>
    <cellStyle name="20% - Accent1 3 2 2 2 2" xfId="49" xr:uid="{00000000-0005-0000-0000-00002B000000}"/>
    <cellStyle name="20% - Accent1 3 2 2 3" xfId="50" xr:uid="{00000000-0005-0000-0000-00002C000000}"/>
    <cellStyle name="20% - Accent1 3 2 3" xfId="51" xr:uid="{00000000-0005-0000-0000-00002D000000}"/>
    <cellStyle name="20% - Accent1 3 2 3 2" xfId="52" xr:uid="{00000000-0005-0000-0000-00002E000000}"/>
    <cellStyle name="20% - Accent1 3 2 4" xfId="53" xr:uid="{00000000-0005-0000-0000-00002F000000}"/>
    <cellStyle name="20% - Accent1 3 3" xfId="54" xr:uid="{00000000-0005-0000-0000-000030000000}"/>
    <cellStyle name="20% - Accent1 3 3 2" xfId="55" xr:uid="{00000000-0005-0000-0000-000031000000}"/>
    <cellStyle name="20% - Accent1 3 3 2 2" xfId="56" xr:uid="{00000000-0005-0000-0000-000032000000}"/>
    <cellStyle name="20% - Accent1 3 3 3" xfId="57" xr:uid="{00000000-0005-0000-0000-000033000000}"/>
    <cellStyle name="20% - Accent1 3 4" xfId="58" xr:uid="{00000000-0005-0000-0000-000034000000}"/>
    <cellStyle name="20% - Accent1 3 4 2" xfId="59" xr:uid="{00000000-0005-0000-0000-000035000000}"/>
    <cellStyle name="20% - Accent1 3 5" xfId="60" xr:uid="{00000000-0005-0000-0000-000036000000}"/>
    <cellStyle name="20% - Accent1 4" xfId="61" xr:uid="{00000000-0005-0000-0000-000037000000}"/>
    <cellStyle name="20% - Accent1 4 2" xfId="62" xr:uid="{00000000-0005-0000-0000-000038000000}"/>
    <cellStyle name="20% - Accent1 4 2 2" xfId="63" xr:uid="{00000000-0005-0000-0000-000039000000}"/>
    <cellStyle name="20% - Accent1 4 2 2 2" xfId="64" xr:uid="{00000000-0005-0000-0000-00003A000000}"/>
    <cellStyle name="20% - Accent1 4 2 2 2 2" xfId="65" xr:uid="{00000000-0005-0000-0000-00003B000000}"/>
    <cellStyle name="20% - Accent1 4 2 2 3" xfId="66" xr:uid="{00000000-0005-0000-0000-00003C000000}"/>
    <cellStyle name="20% - Accent1 4 2 3" xfId="67" xr:uid="{00000000-0005-0000-0000-00003D000000}"/>
    <cellStyle name="20% - Accent1 4 2 3 2" xfId="68" xr:uid="{00000000-0005-0000-0000-00003E000000}"/>
    <cellStyle name="20% - Accent1 4 2 4" xfId="69" xr:uid="{00000000-0005-0000-0000-00003F000000}"/>
    <cellStyle name="20% - Accent1 4 3" xfId="70" xr:uid="{00000000-0005-0000-0000-000040000000}"/>
    <cellStyle name="20% - Accent1 4 3 2" xfId="71" xr:uid="{00000000-0005-0000-0000-000041000000}"/>
    <cellStyle name="20% - Accent1 4 3 2 2" xfId="72" xr:uid="{00000000-0005-0000-0000-000042000000}"/>
    <cellStyle name="20% - Accent1 4 3 3" xfId="73" xr:uid="{00000000-0005-0000-0000-000043000000}"/>
    <cellStyle name="20% - Accent1 4 4" xfId="74" xr:uid="{00000000-0005-0000-0000-000044000000}"/>
    <cellStyle name="20% - Accent1 4 4 2" xfId="75" xr:uid="{00000000-0005-0000-0000-000045000000}"/>
    <cellStyle name="20% - Accent1 4 5" xfId="76" xr:uid="{00000000-0005-0000-0000-000046000000}"/>
    <cellStyle name="20% - Accent1 5" xfId="77" xr:uid="{00000000-0005-0000-0000-000047000000}"/>
    <cellStyle name="20% - Accent1 5 2" xfId="78" xr:uid="{00000000-0005-0000-0000-000048000000}"/>
    <cellStyle name="20% - Accent1 5 2 2" xfId="79" xr:uid="{00000000-0005-0000-0000-000049000000}"/>
    <cellStyle name="20% - Accent1 5 2 2 2" xfId="80" xr:uid="{00000000-0005-0000-0000-00004A000000}"/>
    <cellStyle name="20% - Accent1 5 2 2 2 2" xfId="81" xr:uid="{00000000-0005-0000-0000-00004B000000}"/>
    <cellStyle name="20% - Accent1 5 2 2 3" xfId="82" xr:uid="{00000000-0005-0000-0000-00004C000000}"/>
    <cellStyle name="20% - Accent1 5 2 3" xfId="83" xr:uid="{00000000-0005-0000-0000-00004D000000}"/>
    <cellStyle name="20% - Accent1 5 2 3 2" xfId="84" xr:uid="{00000000-0005-0000-0000-00004E000000}"/>
    <cellStyle name="20% - Accent1 5 2 4" xfId="85" xr:uid="{00000000-0005-0000-0000-00004F000000}"/>
    <cellStyle name="20% - Accent1 5 3" xfId="86" xr:uid="{00000000-0005-0000-0000-000050000000}"/>
    <cellStyle name="20% - Accent1 5 3 2" xfId="87" xr:uid="{00000000-0005-0000-0000-000051000000}"/>
    <cellStyle name="20% - Accent1 5 3 2 2" xfId="88" xr:uid="{00000000-0005-0000-0000-000052000000}"/>
    <cellStyle name="20% - Accent1 5 3 3" xfId="89" xr:uid="{00000000-0005-0000-0000-000053000000}"/>
    <cellStyle name="20% - Accent1 5 4" xfId="90" xr:uid="{00000000-0005-0000-0000-000054000000}"/>
    <cellStyle name="20% - Accent1 5 4 2" xfId="91" xr:uid="{00000000-0005-0000-0000-000055000000}"/>
    <cellStyle name="20% - Accent1 5 5" xfId="92" xr:uid="{00000000-0005-0000-0000-000056000000}"/>
    <cellStyle name="20% - Accent1 6" xfId="93" xr:uid="{00000000-0005-0000-0000-000057000000}"/>
    <cellStyle name="20% - Accent1 6 2" xfId="94" xr:uid="{00000000-0005-0000-0000-000058000000}"/>
    <cellStyle name="20% - Accent1 6 2 2" xfId="95" xr:uid="{00000000-0005-0000-0000-000059000000}"/>
    <cellStyle name="20% - Accent1 6 2 2 2" xfId="96" xr:uid="{00000000-0005-0000-0000-00005A000000}"/>
    <cellStyle name="20% - Accent1 6 2 2 2 2" xfId="97" xr:uid="{00000000-0005-0000-0000-00005B000000}"/>
    <cellStyle name="20% - Accent1 6 2 2 3" xfId="98" xr:uid="{00000000-0005-0000-0000-00005C000000}"/>
    <cellStyle name="20% - Accent1 6 2 3" xfId="99" xr:uid="{00000000-0005-0000-0000-00005D000000}"/>
    <cellStyle name="20% - Accent1 6 2 3 2" xfId="100" xr:uid="{00000000-0005-0000-0000-00005E000000}"/>
    <cellStyle name="20% - Accent1 6 2 4" xfId="101" xr:uid="{00000000-0005-0000-0000-00005F000000}"/>
    <cellStyle name="20% - Accent1 6 3" xfId="102" xr:uid="{00000000-0005-0000-0000-000060000000}"/>
    <cellStyle name="20% - Accent1 6 3 2" xfId="103" xr:uid="{00000000-0005-0000-0000-000061000000}"/>
    <cellStyle name="20% - Accent1 6 3 2 2" xfId="104" xr:uid="{00000000-0005-0000-0000-000062000000}"/>
    <cellStyle name="20% - Accent1 6 3 3" xfId="105" xr:uid="{00000000-0005-0000-0000-000063000000}"/>
    <cellStyle name="20% - Accent1 6 4" xfId="106" xr:uid="{00000000-0005-0000-0000-000064000000}"/>
    <cellStyle name="20% - Accent1 6 4 2" xfId="107" xr:uid="{00000000-0005-0000-0000-000065000000}"/>
    <cellStyle name="20% - Accent1 6 5" xfId="108" xr:uid="{00000000-0005-0000-0000-000066000000}"/>
    <cellStyle name="20% - Accent1 7" xfId="109" xr:uid="{00000000-0005-0000-0000-000067000000}"/>
    <cellStyle name="20% - Accent1 7 2" xfId="110" xr:uid="{00000000-0005-0000-0000-000068000000}"/>
    <cellStyle name="20% - Accent1 7 2 2" xfId="111" xr:uid="{00000000-0005-0000-0000-000069000000}"/>
    <cellStyle name="20% - Accent1 7 2 2 2" xfId="112" xr:uid="{00000000-0005-0000-0000-00006A000000}"/>
    <cellStyle name="20% - Accent1 7 2 2 2 2" xfId="113" xr:uid="{00000000-0005-0000-0000-00006B000000}"/>
    <cellStyle name="20% - Accent1 7 2 2 3" xfId="114" xr:uid="{00000000-0005-0000-0000-00006C000000}"/>
    <cellStyle name="20% - Accent1 7 2 3" xfId="115" xr:uid="{00000000-0005-0000-0000-00006D000000}"/>
    <cellStyle name="20% - Accent1 7 2 3 2" xfId="116" xr:uid="{00000000-0005-0000-0000-00006E000000}"/>
    <cellStyle name="20% - Accent1 7 2 4" xfId="117" xr:uid="{00000000-0005-0000-0000-00006F000000}"/>
    <cellStyle name="20% - Accent1 7 3" xfId="118" xr:uid="{00000000-0005-0000-0000-000070000000}"/>
    <cellStyle name="20% - Accent1 7 3 2" xfId="119" xr:uid="{00000000-0005-0000-0000-000071000000}"/>
    <cellStyle name="20% - Accent1 7 3 2 2" xfId="120" xr:uid="{00000000-0005-0000-0000-000072000000}"/>
    <cellStyle name="20% - Accent1 7 3 3" xfId="121" xr:uid="{00000000-0005-0000-0000-000073000000}"/>
    <cellStyle name="20% - Accent1 7 4" xfId="122" xr:uid="{00000000-0005-0000-0000-000074000000}"/>
    <cellStyle name="20% - Accent1 7 4 2" xfId="123" xr:uid="{00000000-0005-0000-0000-000075000000}"/>
    <cellStyle name="20% - Accent1 7 5" xfId="124" xr:uid="{00000000-0005-0000-0000-000076000000}"/>
    <cellStyle name="20% - Accent1 8" xfId="125" xr:uid="{00000000-0005-0000-0000-000077000000}"/>
    <cellStyle name="20% - Accent1 8 2" xfId="126" xr:uid="{00000000-0005-0000-0000-000078000000}"/>
    <cellStyle name="20% - Accent1 8 2 2" xfId="127" xr:uid="{00000000-0005-0000-0000-000079000000}"/>
    <cellStyle name="20% - Accent1 8 2 2 2" xfId="128" xr:uid="{00000000-0005-0000-0000-00007A000000}"/>
    <cellStyle name="20% - Accent1 8 2 2 2 2" xfId="129" xr:uid="{00000000-0005-0000-0000-00007B000000}"/>
    <cellStyle name="20% - Accent1 8 2 2 3" xfId="130" xr:uid="{00000000-0005-0000-0000-00007C000000}"/>
    <cellStyle name="20% - Accent1 8 2 3" xfId="131" xr:uid="{00000000-0005-0000-0000-00007D000000}"/>
    <cellStyle name="20% - Accent1 8 2 3 2" xfId="132" xr:uid="{00000000-0005-0000-0000-00007E000000}"/>
    <cellStyle name="20% - Accent1 8 2 4" xfId="133" xr:uid="{00000000-0005-0000-0000-00007F000000}"/>
    <cellStyle name="20% - Accent1 8 3" xfId="134" xr:uid="{00000000-0005-0000-0000-000080000000}"/>
    <cellStyle name="20% - Accent1 8 3 2" xfId="135" xr:uid="{00000000-0005-0000-0000-000081000000}"/>
    <cellStyle name="20% - Accent1 8 3 2 2" xfId="136" xr:uid="{00000000-0005-0000-0000-000082000000}"/>
    <cellStyle name="20% - Accent1 8 3 3" xfId="137" xr:uid="{00000000-0005-0000-0000-000083000000}"/>
    <cellStyle name="20% - Accent1 8 4" xfId="138" xr:uid="{00000000-0005-0000-0000-000084000000}"/>
    <cellStyle name="20% - Accent1 8 4 2" xfId="139" xr:uid="{00000000-0005-0000-0000-000085000000}"/>
    <cellStyle name="20% - Accent1 8 5" xfId="140" xr:uid="{00000000-0005-0000-0000-000086000000}"/>
    <cellStyle name="20% - Accent1 9" xfId="141" xr:uid="{00000000-0005-0000-0000-000087000000}"/>
    <cellStyle name="20% - Accent1 9 2" xfId="142" xr:uid="{00000000-0005-0000-0000-000088000000}"/>
    <cellStyle name="20% - Accent1 9 2 2" xfId="143" xr:uid="{00000000-0005-0000-0000-000089000000}"/>
    <cellStyle name="20% - Accent1 9 2 2 2" xfId="144" xr:uid="{00000000-0005-0000-0000-00008A000000}"/>
    <cellStyle name="20% - Accent1 9 2 3" xfId="145" xr:uid="{00000000-0005-0000-0000-00008B000000}"/>
    <cellStyle name="20% - Accent1 9 3" xfId="146" xr:uid="{00000000-0005-0000-0000-00008C000000}"/>
    <cellStyle name="20% - Accent1 9 3 2" xfId="147" xr:uid="{00000000-0005-0000-0000-00008D000000}"/>
    <cellStyle name="20% - Accent1 9 4" xfId="148" xr:uid="{00000000-0005-0000-0000-00008E000000}"/>
    <cellStyle name="20% - Accent2 10" xfId="149" xr:uid="{00000000-0005-0000-0000-00008F000000}"/>
    <cellStyle name="20% - Accent2 10 2" xfId="150" xr:uid="{00000000-0005-0000-0000-000090000000}"/>
    <cellStyle name="20% - Accent2 10 2 2" xfId="151" xr:uid="{00000000-0005-0000-0000-000091000000}"/>
    <cellStyle name="20% - Accent2 10 3" xfId="152" xr:uid="{00000000-0005-0000-0000-000092000000}"/>
    <cellStyle name="20% - Accent2 11" xfId="153" xr:uid="{00000000-0005-0000-0000-000093000000}"/>
    <cellStyle name="20% - Accent2 11 2" xfId="154" xr:uid="{00000000-0005-0000-0000-000094000000}"/>
    <cellStyle name="20% - Accent2 12" xfId="155" xr:uid="{00000000-0005-0000-0000-000095000000}"/>
    <cellStyle name="20% - Accent2 2" xfId="156" xr:uid="{00000000-0005-0000-0000-000096000000}"/>
    <cellStyle name="20% - Accent2 2 2" xfId="157" xr:uid="{00000000-0005-0000-0000-000097000000}"/>
    <cellStyle name="20% - Accent2 2 2 2" xfId="158" xr:uid="{00000000-0005-0000-0000-000098000000}"/>
    <cellStyle name="20% - Accent2 2 2 2 2" xfId="159" xr:uid="{00000000-0005-0000-0000-000099000000}"/>
    <cellStyle name="20% - Accent2 2 2 2 2 2" xfId="160" xr:uid="{00000000-0005-0000-0000-00009A000000}"/>
    <cellStyle name="20% - Accent2 2 2 2 2 2 2" xfId="161" xr:uid="{00000000-0005-0000-0000-00009B000000}"/>
    <cellStyle name="20% - Accent2 2 2 2 2 3" xfId="162" xr:uid="{00000000-0005-0000-0000-00009C000000}"/>
    <cellStyle name="20% - Accent2 2 2 2 3" xfId="163" xr:uid="{00000000-0005-0000-0000-00009D000000}"/>
    <cellStyle name="20% - Accent2 2 2 2 3 2" xfId="164" xr:uid="{00000000-0005-0000-0000-00009E000000}"/>
    <cellStyle name="20% - Accent2 2 2 2 4" xfId="165" xr:uid="{00000000-0005-0000-0000-00009F000000}"/>
    <cellStyle name="20% - Accent2 2 2 3" xfId="166" xr:uid="{00000000-0005-0000-0000-0000A0000000}"/>
    <cellStyle name="20% - Accent2 2 2 3 2" xfId="167" xr:uid="{00000000-0005-0000-0000-0000A1000000}"/>
    <cellStyle name="20% - Accent2 2 2 3 2 2" xfId="168" xr:uid="{00000000-0005-0000-0000-0000A2000000}"/>
    <cellStyle name="20% - Accent2 2 2 3 3" xfId="169" xr:uid="{00000000-0005-0000-0000-0000A3000000}"/>
    <cellStyle name="20% - Accent2 2 2 4" xfId="170" xr:uid="{00000000-0005-0000-0000-0000A4000000}"/>
    <cellStyle name="20% - Accent2 2 2 4 2" xfId="171" xr:uid="{00000000-0005-0000-0000-0000A5000000}"/>
    <cellStyle name="20% - Accent2 2 2 5" xfId="172" xr:uid="{00000000-0005-0000-0000-0000A6000000}"/>
    <cellStyle name="20% - Accent2 2 3" xfId="173" xr:uid="{00000000-0005-0000-0000-0000A7000000}"/>
    <cellStyle name="20% - Accent2 2 3 2" xfId="174" xr:uid="{00000000-0005-0000-0000-0000A8000000}"/>
    <cellStyle name="20% - Accent2 2 3 2 2" xfId="175" xr:uid="{00000000-0005-0000-0000-0000A9000000}"/>
    <cellStyle name="20% - Accent2 2 3 2 2 2" xfId="176" xr:uid="{00000000-0005-0000-0000-0000AA000000}"/>
    <cellStyle name="20% - Accent2 2 3 2 3" xfId="177" xr:uid="{00000000-0005-0000-0000-0000AB000000}"/>
    <cellStyle name="20% - Accent2 2 3 3" xfId="178" xr:uid="{00000000-0005-0000-0000-0000AC000000}"/>
    <cellStyle name="20% - Accent2 2 3 3 2" xfId="179" xr:uid="{00000000-0005-0000-0000-0000AD000000}"/>
    <cellStyle name="20% - Accent2 2 3 4" xfId="180" xr:uid="{00000000-0005-0000-0000-0000AE000000}"/>
    <cellStyle name="20% - Accent2 2 4" xfId="181" xr:uid="{00000000-0005-0000-0000-0000AF000000}"/>
    <cellStyle name="20% - Accent2 2 4 2" xfId="182" xr:uid="{00000000-0005-0000-0000-0000B0000000}"/>
    <cellStyle name="20% - Accent2 2 4 2 2" xfId="183" xr:uid="{00000000-0005-0000-0000-0000B1000000}"/>
    <cellStyle name="20% - Accent2 2 4 3" xfId="184" xr:uid="{00000000-0005-0000-0000-0000B2000000}"/>
    <cellStyle name="20% - Accent2 2 5" xfId="185" xr:uid="{00000000-0005-0000-0000-0000B3000000}"/>
    <cellStyle name="20% - Accent2 2 5 2" xfId="186" xr:uid="{00000000-0005-0000-0000-0000B4000000}"/>
    <cellStyle name="20% - Accent2 2 6" xfId="187" xr:uid="{00000000-0005-0000-0000-0000B5000000}"/>
    <cellStyle name="20% - Accent2 3" xfId="188" xr:uid="{00000000-0005-0000-0000-0000B6000000}"/>
    <cellStyle name="20% - Accent2 3 2" xfId="189" xr:uid="{00000000-0005-0000-0000-0000B7000000}"/>
    <cellStyle name="20% - Accent2 3 2 2" xfId="190" xr:uid="{00000000-0005-0000-0000-0000B8000000}"/>
    <cellStyle name="20% - Accent2 3 2 2 2" xfId="191" xr:uid="{00000000-0005-0000-0000-0000B9000000}"/>
    <cellStyle name="20% - Accent2 3 2 2 2 2" xfId="192" xr:uid="{00000000-0005-0000-0000-0000BA000000}"/>
    <cellStyle name="20% - Accent2 3 2 2 3" xfId="193" xr:uid="{00000000-0005-0000-0000-0000BB000000}"/>
    <cellStyle name="20% - Accent2 3 2 3" xfId="194" xr:uid="{00000000-0005-0000-0000-0000BC000000}"/>
    <cellStyle name="20% - Accent2 3 2 3 2" xfId="195" xr:uid="{00000000-0005-0000-0000-0000BD000000}"/>
    <cellStyle name="20% - Accent2 3 2 4" xfId="196" xr:uid="{00000000-0005-0000-0000-0000BE000000}"/>
    <cellStyle name="20% - Accent2 3 3" xfId="197" xr:uid="{00000000-0005-0000-0000-0000BF000000}"/>
    <cellStyle name="20% - Accent2 3 3 2" xfId="198" xr:uid="{00000000-0005-0000-0000-0000C0000000}"/>
    <cellStyle name="20% - Accent2 3 3 2 2" xfId="199" xr:uid="{00000000-0005-0000-0000-0000C1000000}"/>
    <cellStyle name="20% - Accent2 3 3 3" xfId="200" xr:uid="{00000000-0005-0000-0000-0000C2000000}"/>
    <cellStyle name="20% - Accent2 3 4" xfId="201" xr:uid="{00000000-0005-0000-0000-0000C3000000}"/>
    <cellStyle name="20% - Accent2 3 4 2" xfId="202" xr:uid="{00000000-0005-0000-0000-0000C4000000}"/>
    <cellStyle name="20% - Accent2 3 5" xfId="203" xr:uid="{00000000-0005-0000-0000-0000C5000000}"/>
    <cellStyle name="20% - Accent2 4" xfId="204" xr:uid="{00000000-0005-0000-0000-0000C6000000}"/>
    <cellStyle name="20% - Accent2 4 2" xfId="205" xr:uid="{00000000-0005-0000-0000-0000C7000000}"/>
    <cellStyle name="20% - Accent2 4 2 2" xfId="206" xr:uid="{00000000-0005-0000-0000-0000C8000000}"/>
    <cellStyle name="20% - Accent2 4 2 2 2" xfId="207" xr:uid="{00000000-0005-0000-0000-0000C9000000}"/>
    <cellStyle name="20% - Accent2 4 2 2 2 2" xfId="208" xr:uid="{00000000-0005-0000-0000-0000CA000000}"/>
    <cellStyle name="20% - Accent2 4 2 2 3" xfId="209" xr:uid="{00000000-0005-0000-0000-0000CB000000}"/>
    <cellStyle name="20% - Accent2 4 2 3" xfId="210" xr:uid="{00000000-0005-0000-0000-0000CC000000}"/>
    <cellStyle name="20% - Accent2 4 2 3 2" xfId="211" xr:uid="{00000000-0005-0000-0000-0000CD000000}"/>
    <cellStyle name="20% - Accent2 4 2 4" xfId="212" xr:uid="{00000000-0005-0000-0000-0000CE000000}"/>
    <cellStyle name="20% - Accent2 4 3" xfId="213" xr:uid="{00000000-0005-0000-0000-0000CF000000}"/>
    <cellStyle name="20% - Accent2 4 3 2" xfId="214" xr:uid="{00000000-0005-0000-0000-0000D0000000}"/>
    <cellStyle name="20% - Accent2 4 3 2 2" xfId="215" xr:uid="{00000000-0005-0000-0000-0000D1000000}"/>
    <cellStyle name="20% - Accent2 4 3 3" xfId="216" xr:uid="{00000000-0005-0000-0000-0000D2000000}"/>
    <cellStyle name="20% - Accent2 4 4" xfId="217" xr:uid="{00000000-0005-0000-0000-0000D3000000}"/>
    <cellStyle name="20% - Accent2 4 4 2" xfId="218" xr:uid="{00000000-0005-0000-0000-0000D4000000}"/>
    <cellStyle name="20% - Accent2 4 5" xfId="219" xr:uid="{00000000-0005-0000-0000-0000D5000000}"/>
    <cellStyle name="20% - Accent2 5" xfId="220" xr:uid="{00000000-0005-0000-0000-0000D6000000}"/>
    <cellStyle name="20% - Accent2 5 2" xfId="221" xr:uid="{00000000-0005-0000-0000-0000D7000000}"/>
    <cellStyle name="20% - Accent2 5 2 2" xfId="222" xr:uid="{00000000-0005-0000-0000-0000D8000000}"/>
    <cellStyle name="20% - Accent2 5 2 2 2" xfId="223" xr:uid="{00000000-0005-0000-0000-0000D9000000}"/>
    <cellStyle name="20% - Accent2 5 2 2 2 2" xfId="224" xr:uid="{00000000-0005-0000-0000-0000DA000000}"/>
    <cellStyle name="20% - Accent2 5 2 2 3" xfId="225" xr:uid="{00000000-0005-0000-0000-0000DB000000}"/>
    <cellStyle name="20% - Accent2 5 2 3" xfId="226" xr:uid="{00000000-0005-0000-0000-0000DC000000}"/>
    <cellStyle name="20% - Accent2 5 2 3 2" xfId="227" xr:uid="{00000000-0005-0000-0000-0000DD000000}"/>
    <cellStyle name="20% - Accent2 5 2 4" xfId="228" xr:uid="{00000000-0005-0000-0000-0000DE000000}"/>
    <cellStyle name="20% - Accent2 5 3" xfId="229" xr:uid="{00000000-0005-0000-0000-0000DF000000}"/>
    <cellStyle name="20% - Accent2 5 3 2" xfId="230" xr:uid="{00000000-0005-0000-0000-0000E0000000}"/>
    <cellStyle name="20% - Accent2 5 3 2 2" xfId="231" xr:uid="{00000000-0005-0000-0000-0000E1000000}"/>
    <cellStyle name="20% - Accent2 5 3 3" xfId="232" xr:uid="{00000000-0005-0000-0000-0000E2000000}"/>
    <cellStyle name="20% - Accent2 5 4" xfId="233" xr:uid="{00000000-0005-0000-0000-0000E3000000}"/>
    <cellStyle name="20% - Accent2 5 4 2" xfId="234" xr:uid="{00000000-0005-0000-0000-0000E4000000}"/>
    <cellStyle name="20% - Accent2 5 5" xfId="235" xr:uid="{00000000-0005-0000-0000-0000E5000000}"/>
    <cellStyle name="20% - Accent2 6" xfId="236" xr:uid="{00000000-0005-0000-0000-0000E6000000}"/>
    <cellStyle name="20% - Accent2 6 2" xfId="237" xr:uid="{00000000-0005-0000-0000-0000E7000000}"/>
    <cellStyle name="20% - Accent2 6 2 2" xfId="238" xr:uid="{00000000-0005-0000-0000-0000E8000000}"/>
    <cellStyle name="20% - Accent2 6 2 2 2" xfId="239" xr:uid="{00000000-0005-0000-0000-0000E9000000}"/>
    <cellStyle name="20% - Accent2 6 2 2 2 2" xfId="240" xr:uid="{00000000-0005-0000-0000-0000EA000000}"/>
    <cellStyle name="20% - Accent2 6 2 2 3" xfId="241" xr:uid="{00000000-0005-0000-0000-0000EB000000}"/>
    <cellStyle name="20% - Accent2 6 2 3" xfId="242" xr:uid="{00000000-0005-0000-0000-0000EC000000}"/>
    <cellStyle name="20% - Accent2 6 2 3 2" xfId="243" xr:uid="{00000000-0005-0000-0000-0000ED000000}"/>
    <cellStyle name="20% - Accent2 6 2 4" xfId="244" xr:uid="{00000000-0005-0000-0000-0000EE000000}"/>
    <cellStyle name="20% - Accent2 6 3" xfId="245" xr:uid="{00000000-0005-0000-0000-0000EF000000}"/>
    <cellStyle name="20% - Accent2 6 3 2" xfId="246" xr:uid="{00000000-0005-0000-0000-0000F0000000}"/>
    <cellStyle name="20% - Accent2 6 3 2 2" xfId="247" xr:uid="{00000000-0005-0000-0000-0000F1000000}"/>
    <cellStyle name="20% - Accent2 6 3 3" xfId="248" xr:uid="{00000000-0005-0000-0000-0000F2000000}"/>
    <cellStyle name="20% - Accent2 6 4" xfId="249" xr:uid="{00000000-0005-0000-0000-0000F3000000}"/>
    <cellStyle name="20% - Accent2 6 4 2" xfId="250" xr:uid="{00000000-0005-0000-0000-0000F4000000}"/>
    <cellStyle name="20% - Accent2 6 5" xfId="251" xr:uid="{00000000-0005-0000-0000-0000F5000000}"/>
    <cellStyle name="20% - Accent2 7" xfId="252" xr:uid="{00000000-0005-0000-0000-0000F6000000}"/>
    <cellStyle name="20% - Accent2 7 2" xfId="253" xr:uid="{00000000-0005-0000-0000-0000F7000000}"/>
    <cellStyle name="20% - Accent2 7 2 2" xfId="254" xr:uid="{00000000-0005-0000-0000-0000F8000000}"/>
    <cellStyle name="20% - Accent2 7 2 2 2" xfId="255" xr:uid="{00000000-0005-0000-0000-0000F9000000}"/>
    <cellStyle name="20% - Accent2 7 2 2 2 2" xfId="256" xr:uid="{00000000-0005-0000-0000-0000FA000000}"/>
    <cellStyle name="20% - Accent2 7 2 2 3" xfId="257" xr:uid="{00000000-0005-0000-0000-0000FB000000}"/>
    <cellStyle name="20% - Accent2 7 2 3" xfId="258" xr:uid="{00000000-0005-0000-0000-0000FC000000}"/>
    <cellStyle name="20% - Accent2 7 2 3 2" xfId="259" xr:uid="{00000000-0005-0000-0000-0000FD000000}"/>
    <cellStyle name="20% - Accent2 7 2 4" xfId="260" xr:uid="{00000000-0005-0000-0000-0000FE000000}"/>
    <cellStyle name="20% - Accent2 7 3" xfId="261" xr:uid="{00000000-0005-0000-0000-0000FF000000}"/>
    <cellStyle name="20% - Accent2 7 3 2" xfId="262" xr:uid="{00000000-0005-0000-0000-000000010000}"/>
    <cellStyle name="20% - Accent2 7 3 2 2" xfId="263" xr:uid="{00000000-0005-0000-0000-000001010000}"/>
    <cellStyle name="20% - Accent2 7 3 3" xfId="264" xr:uid="{00000000-0005-0000-0000-000002010000}"/>
    <cellStyle name="20% - Accent2 7 4" xfId="265" xr:uid="{00000000-0005-0000-0000-000003010000}"/>
    <cellStyle name="20% - Accent2 7 4 2" xfId="266" xr:uid="{00000000-0005-0000-0000-000004010000}"/>
    <cellStyle name="20% - Accent2 7 5" xfId="267" xr:uid="{00000000-0005-0000-0000-000005010000}"/>
    <cellStyle name="20% - Accent2 8" xfId="268" xr:uid="{00000000-0005-0000-0000-000006010000}"/>
    <cellStyle name="20% - Accent2 8 2" xfId="269" xr:uid="{00000000-0005-0000-0000-000007010000}"/>
    <cellStyle name="20% - Accent2 8 2 2" xfId="270" xr:uid="{00000000-0005-0000-0000-000008010000}"/>
    <cellStyle name="20% - Accent2 8 2 2 2" xfId="271" xr:uid="{00000000-0005-0000-0000-000009010000}"/>
    <cellStyle name="20% - Accent2 8 2 2 2 2" xfId="272" xr:uid="{00000000-0005-0000-0000-00000A010000}"/>
    <cellStyle name="20% - Accent2 8 2 2 3" xfId="273" xr:uid="{00000000-0005-0000-0000-00000B010000}"/>
    <cellStyle name="20% - Accent2 8 2 3" xfId="274" xr:uid="{00000000-0005-0000-0000-00000C010000}"/>
    <cellStyle name="20% - Accent2 8 2 3 2" xfId="275" xr:uid="{00000000-0005-0000-0000-00000D010000}"/>
    <cellStyle name="20% - Accent2 8 2 4" xfId="276" xr:uid="{00000000-0005-0000-0000-00000E010000}"/>
    <cellStyle name="20% - Accent2 8 3" xfId="277" xr:uid="{00000000-0005-0000-0000-00000F010000}"/>
    <cellStyle name="20% - Accent2 8 3 2" xfId="278" xr:uid="{00000000-0005-0000-0000-000010010000}"/>
    <cellStyle name="20% - Accent2 8 3 2 2" xfId="279" xr:uid="{00000000-0005-0000-0000-000011010000}"/>
    <cellStyle name="20% - Accent2 8 3 3" xfId="280" xr:uid="{00000000-0005-0000-0000-000012010000}"/>
    <cellStyle name="20% - Accent2 8 4" xfId="281" xr:uid="{00000000-0005-0000-0000-000013010000}"/>
    <cellStyle name="20% - Accent2 8 4 2" xfId="282" xr:uid="{00000000-0005-0000-0000-000014010000}"/>
    <cellStyle name="20% - Accent2 8 5" xfId="283" xr:uid="{00000000-0005-0000-0000-000015010000}"/>
    <cellStyle name="20% - Accent2 9" xfId="284" xr:uid="{00000000-0005-0000-0000-000016010000}"/>
    <cellStyle name="20% - Accent2 9 2" xfId="285" xr:uid="{00000000-0005-0000-0000-000017010000}"/>
    <cellStyle name="20% - Accent2 9 2 2" xfId="286" xr:uid="{00000000-0005-0000-0000-000018010000}"/>
    <cellStyle name="20% - Accent2 9 2 2 2" xfId="287" xr:uid="{00000000-0005-0000-0000-000019010000}"/>
    <cellStyle name="20% - Accent2 9 2 3" xfId="288" xr:uid="{00000000-0005-0000-0000-00001A010000}"/>
    <cellStyle name="20% - Accent2 9 3" xfId="289" xr:uid="{00000000-0005-0000-0000-00001B010000}"/>
    <cellStyle name="20% - Accent2 9 3 2" xfId="290" xr:uid="{00000000-0005-0000-0000-00001C010000}"/>
    <cellStyle name="20% - Accent2 9 4" xfId="291" xr:uid="{00000000-0005-0000-0000-00001D010000}"/>
    <cellStyle name="20% - Accent3 10" xfId="292" xr:uid="{00000000-0005-0000-0000-00001E010000}"/>
    <cellStyle name="20% - Accent3 10 2" xfId="293" xr:uid="{00000000-0005-0000-0000-00001F010000}"/>
    <cellStyle name="20% - Accent3 10 2 2" xfId="294" xr:uid="{00000000-0005-0000-0000-000020010000}"/>
    <cellStyle name="20% - Accent3 10 3" xfId="295" xr:uid="{00000000-0005-0000-0000-000021010000}"/>
    <cellStyle name="20% - Accent3 11" xfId="296" xr:uid="{00000000-0005-0000-0000-000022010000}"/>
    <cellStyle name="20% - Accent3 11 2" xfId="297" xr:uid="{00000000-0005-0000-0000-000023010000}"/>
    <cellStyle name="20% - Accent3 12" xfId="298" xr:uid="{00000000-0005-0000-0000-000024010000}"/>
    <cellStyle name="20% - Accent3 2" xfId="299" xr:uid="{00000000-0005-0000-0000-000025010000}"/>
    <cellStyle name="20% - Accent3 2 2" xfId="300" xr:uid="{00000000-0005-0000-0000-000026010000}"/>
    <cellStyle name="20% - Accent3 2 2 2" xfId="301" xr:uid="{00000000-0005-0000-0000-000027010000}"/>
    <cellStyle name="20% - Accent3 2 2 2 2" xfId="302" xr:uid="{00000000-0005-0000-0000-000028010000}"/>
    <cellStyle name="20% - Accent3 2 2 2 2 2" xfId="303" xr:uid="{00000000-0005-0000-0000-000029010000}"/>
    <cellStyle name="20% - Accent3 2 2 2 2 2 2" xfId="304" xr:uid="{00000000-0005-0000-0000-00002A010000}"/>
    <cellStyle name="20% - Accent3 2 2 2 2 3" xfId="305" xr:uid="{00000000-0005-0000-0000-00002B010000}"/>
    <cellStyle name="20% - Accent3 2 2 2 3" xfId="306" xr:uid="{00000000-0005-0000-0000-00002C010000}"/>
    <cellStyle name="20% - Accent3 2 2 2 3 2" xfId="307" xr:uid="{00000000-0005-0000-0000-00002D010000}"/>
    <cellStyle name="20% - Accent3 2 2 2 4" xfId="308" xr:uid="{00000000-0005-0000-0000-00002E010000}"/>
    <cellStyle name="20% - Accent3 2 2 3" xfId="309" xr:uid="{00000000-0005-0000-0000-00002F010000}"/>
    <cellStyle name="20% - Accent3 2 2 3 2" xfId="310" xr:uid="{00000000-0005-0000-0000-000030010000}"/>
    <cellStyle name="20% - Accent3 2 2 3 2 2" xfId="311" xr:uid="{00000000-0005-0000-0000-000031010000}"/>
    <cellStyle name="20% - Accent3 2 2 3 3" xfId="312" xr:uid="{00000000-0005-0000-0000-000032010000}"/>
    <cellStyle name="20% - Accent3 2 2 4" xfId="313" xr:uid="{00000000-0005-0000-0000-000033010000}"/>
    <cellStyle name="20% - Accent3 2 2 4 2" xfId="314" xr:uid="{00000000-0005-0000-0000-000034010000}"/>
    <cellStyle name="20% - Accent3 2 2 5" xfId="315" xr:uid="{00000000-0005-0000-0000-000035010000}"/>
    <cellStyle name="20% - Accent3 2 3" xfId="316" xr:uid="{00000000-0005-0000-0000-000036010000}"/>
    <cellStyle name="20% - Accent3 2 3 2" xfId="317" xr:uid="{00000000-0005-0000-0000-000037010000}"/>
    <cellStyle name="20% - Accent3 2 3 2 2" xfId="318" xr:uid="{00000000-0005-0000-0000-000038010000}"/>
    <cellStyle name="20% - Accent3 2 3 2 2 2" xfId="319" xr:uid="{00000000-0005-0000-0000-000039010000}"/>
    <cellStyle name="20% - Accent3 2 3 2 3" xfId="320" xr:uid="{00000000-0005-0000-0000-00003A010000}"/>
    <cellStyle name="20% - Accent3 2 3 3" xfId="321" xr:uid="{00000000-0005-0000-0000-00003B010000}"/>
    <cellStyle name="20% - Accent3 2 3 3 2" xfId="322" xr:uid="{00000000-0005-0000-0000-00003C010000}"/>
    <cellStyle name="20% - Accent3 2 3 4" xfId="323" xr:uid="{00000000-0005-0000-0000-00003D010000}"/>
    <cellStyle name="20% - Accent3 2 4" xfId="324" xr:uid="{00000000-0005-0000-0000-00003E010000}"/>
    <cellStyle name="20% - Accent3 2 4 2" xfId="325" xr:uid="{00000000-0005-0000-0000-00003F010000}"/>
    <cellStyle name="20% - Accent3 2 4 2 2" xfId="326" xr:uid="{00000000-0005-0000-0000-000040010000}"/>
    <cellStyle name="20% - Accent3 2 4 3" xfId="327" xr:uid="{00000000-0005-0000-0000-000041010000}"/>
    <cellStyle name="20% - Accent3 2 5" xfId="328" xr:uid="{00000000-0005-0000-0000-000042010000}"/>
    <cellStyle name="20% - Accent3 2 5 2" xfId="329" xr:uid="{00000000-0005-0000-0000-000043010000}"/>
    <cellStyle name="20% - Accent3 2 6" xfId="330" xr:uid="{00000000-0005-0000-0000-000044010000}"/>
    <cellStyle name="20% - Accent3 3" xfId="331" xr:uid="{00000000-0005-0000-0000-000045010000}"/>
    <cellStyle name="20% - Accent3 3 2" xfId="332" xr:uid="{00000000-0005-0000-0000-000046010000}"/>
    <cellStyle name="20% - Accent3 3 2 2" xfId="333" xr:uid="{00000000-0005-0000-0000-000047010000}"/>
    <cellStyle name="20% - Accent3 3 2 2 2" xfId="334" xr:uid="{00000000-0005-0000-0000-000048010000}"/>
    <cellStyle name="20% - Accent3 3 2 2 2 2" xfId="335" xr:uid="{00000000-0005-0000-0000-000049010000}"/>
    <cellStyle name="20% - Accent3 3 2 2 3" xfId="336" xr:uid="{00000000-0005-0000-0000-00004A010000}"/>
    <cellStyle name="20% - Accent3 3 2 3" xfId="337" xr:uid="{00000000-0005-0000-0000-00004B010000}"/>
    <cellStyle name="20% - Accent3 3 2 3 2" xfId="338" xr:uid="{00000000-0005-0000-0000-00004C010000}"/>
    <cellStyle name="20% - Accent3 3 2 4" xfId="339" xr:uid="{00000000-0005-0000-0000-00004D010000}"/>
    <cellStyle name="20% - Accent3 3 3" xfId="340" xr:uid="{00000000-0005-0000-0000-00004E010000}"/>
    <cellStyle name="20% - Accent3 3 3 2" xfId="341" xr:uid="{00000000-0005-0000-0000-00004F010000}"/>
    <cellStyle name="20% - Accent3 3 3 2 2" xfId="342" xr:uid="{00000000-0005-0000-0000-000050010000}"/>
    <cellStyle name="20% - Accent3 3 3 3" xfId="343" xr:uid="{00000000-0005-0000-0000-000051010000}"/>
    <cellStyle name="20% - Accent3 3 4" xfId="344" xr:uid="{00000000-0005-0000-0000-000052010000}"/>
    <cellStyle name="20% - Accent3 3 4 2" xfId="345" xr:uid="{00000000-0005-0000-0000-000053010000}"/>
    <cellStyle name="20% - Accent3 3 5" xfId="346" xr:uid="{00000000-0005-0000-0000-000054010000}"/>
    <cellStyle name="20% - Accent3 4" xfId="347" xr:uid="{00000000-0005-0000-0000-000055010000}"/>
    <cellStyle name="20% - Accent3 4 2" xfId="348" xr:uid="{00000000-0005-0000-0000-000056010000}"/>
    <cellStyle name="20% - Accent3 4 2 2" xfId="349" xr:uid="{00000000-0005-0000-0000-000057010000}"/>
    <cellStyle name="20% - Accent3 4 2 2 2" xfId="350" xr:uid="{00000000-0005-0000-0000-000058010000}"/>
    <cellStyle name="20% - Accent3 4 2 2 2 2" xfId="351" xr:uid="{00000000-0005-0000-0000-000059010000}"/>
    <cellStyle name="20% - Accent3 4 2 2 3" xfId="352" xr:uid="{00000000-0005-0000-0000-00005A010000}"/>
    <cellStyle name="20% - Accent3 4 2 3" xfId="353" xr:uid="{00000000-0005-0000-0000-00005B010000}"/>
    <cellStyle name="20% - Accent3 4 2 3 2" xfId="354" xr:uid="{00000000-0005-0000-0000-00005C010000}"/>
    <cellStyle name="20% - Accent3 4 2 4" xfId="355" xr:uid="{00000000-0005-0000-0000-00005D010000}"/>
    <cellStyle name="20% - Accent3 4 3" xfId="356" xr:uid="{00000000-0005-0000-0000-00005E010000}"/>
    <cellStyle name="20% - Accent3 4 3 2" xfId="357" xr:uid="{00000000-0005-0000-0000-00005F010000}"/>
    <cellStyle name="20% - Accent3 4 3 2 2" xfId="358" xr:uid="{00000000-0005-0000-0000-000060010000}"/>
    <cellStyle name="20% - Accent3 4 3 3" xfId="359" xr:uid="{00000000-0005-0000-0000-000061010000}"/>
    <cellStyle name="20% - Accent3 4 4" xfId="360" xr:uid="{00000000-0005-0000-0000-000062010000}"/>
    <cellStyle name="20% - Accent3 4 4 2" xfId="361" xr:uid="{00000000-0005-0000-0000-000063010000}"/>
    <cellStyle name="20% - Accent3 4 5" xfId="362" xr:uid="{00000000-0005-0000-0000-000064010000}"/>
    <cellStyle name="20% - Accent3 5" xfId="363" xr:uid="{00000000-0005-0000-0000-000065010000}"/>
    <cellStyle name="20% - Accent3 5 2" xfId="364" xr:uid="{00000000-0005-0000-0000-000066010000}"/>
    <cellStyle name="20% - Accent3 5 2 2" xfId="365" xr:uid="{00000000-0005-0000-0000-000067010000}"/>
    <cellStyle name="20% - Accent3 5 2 2 2" xfId="366" xr:uid="{00000000-0005-0000-0000-000068010000}"/>
    <cellStyle name="20% - Accent3 5 2 2 2 2" xfId="367" xr:uid="{00000000-0005-0000-0000-000069010000}"/>
    <cellStyle name="20% - Accent3 5 2 2 3" xfId="368" xr:uid="{00000000-0005-0000-0000-00006A010000}"/>
    <cellStyle name="20% - Accent3 5 2 3" xfId="369" xr:uid="{00000000-0005-0000-0000-00006B010000}"/>
    <cellStyle name="20% - Accent3 5 2 3 2" xfId="370" xr:uid="{00000000-0005-0000-0000-00006C010000}"/>
    <cellStyle name="20% - Accent3 5 2 4" xfId="371" xr:uid="{00000000-0005-0000-0000-00006D010000}"/>
    <cellStyle name="20% - Accent3 5 3" xfId="372" xr:uid="{00000000-0005-0000-0000-00006E010000}"/>
    <cellStyle name="20% - Accent3 5 3 2" xfId="373" xr:uid="{00000000-0005-0000-0000-00006F010000}"/>
    <cellStyle name="20% - Accent3 5 3 2 2" xfId="374" xr:uid="{00000000-0005-0000-0000-000070010000}"/>
    <cellStyle name="20% - Accent3 5 3 3" xfId="375" xr:uid="{00000000-0005-0000-0000-000071010000}"/>
    <cellStyle name="20% - Accent3 5 4" xfId="376" xr:uid="{00000000-0005-0000-0000-000072010000}"/>
    <cellStyle name="20% - Accent3 5 4 2" xfId="377" xr:uid="{00000000-0005-0000-0000-000073010000}"/>
    <cellStyle name="20% - Accent3 5 5" xfId="378" xr:uid="{00000000-0005-0000-0000-000074010000}"/>
    <cellStyle name="20% - Accent3 6" xfId="379" xr:uid="{00000000-0005-0000-0000-000075010000}"/>
    <cellStyle name="20% - Accent3 6 2" xfId="380" xr:uid="{00000000-0005-0000-0000-000076010000}"/>
    <cellStyle name="20% - Accent3 6 2 2" xfId="381" xr:uid="{00000000-0005-0000-0000-000077010000}"/>
    <cellStyle name="20% - Accent3 6 2 2 2" xfId="382" xr:uid="{00000000-0005-0000-0000-000078010000}"/>
    <cellStyle name="20% - Accent3 6 2 2 2 2" xfId="383" xr:uid="{00000000-0005-0000-0000-000079010000}"/>
    <cellStyle name="20% - Accent3 6 2 2 3" xfId="384" xr:uid="{00000000-0005-0000-0000-00007A010000}"/>
    <cellStyle name="20% - Accent3 6 2 3" xfId="385" xr:uid="{00000000-0005-0000-0000-00007B010000}"/>
    <cellStyle name="20% - Accent3 6 2 3 2" xfId="386" xr:uid="{00000000-0005-0000-0000-00007C010000}"/>
    <cellStyle name="20% - Accent3 6 2 4" xfId="387" xr:uid="{00000000-0005-0000-0000-00007D010000}"/>
    <cellStyle name="20% - Accent3 6 3" xfId="388" xr:uid="{00000000-0005-0000-0000-00007E010000}"/>
    <cellStyle name="20% - Accent3 6 3 2" xfId="389" xr:uid="{00000000-0005-0000-0000-00007F010000}"/>
    <cellStyle name="20% - Accent3 6 3 2 2" xfId="390" xr:uid="{00000000-0005-0000-0000-000080010000}"/>
    <cellStyle name="20% - Accent3 6 3 3" xfId="391" xr:uid="{00000000-0005-0000-0000-000081010000}"/>
    <cellStyle name="20% - Accent3 6 4" xfId="392" xr:uid="{00000000-0005-0000-0000-000082010000}"/>
    <cellStyle name="20% - Accent3 6 4 2" xfId="393" xr:uid="{00000000-0005-0000-0000-000083010000}"/>
    <cellStyle name="20% - Accent3 6 5" xfId="394" xr:uid="{00000000-0005-0000-0000-000084010000}"/>
    <cellStyle name="20% - Accent3 7" xfId="395" xr:uid="{00000000-0005-0000-0000-000085010000}"/>
    <cellStyle name="20% - Accent3 7 2" xfId="396" xr:uid="{00000000-0005-0000-0000-000086010000}"/>
    <cellStyle name="20% - Accent3 7 2 2" xfId="397" xr:uid="{00000000-0005-0000-0000-000087010000}"/>
    <cellStyle name="20% - Accent3 7 2 2 2" xfId="398" xr:uid="{00000000-0005-0000-0000-000088010000}"/>
    <cellStyle name="20% - Accent3 7 2 2 2 2" xfId="399" xr:uid="{00000000-0005-0000-0000-000089010000}"/>
    <cellStyle name="20% - Accent3 7 2 2 3" xfId="400" xr:uid="{00000000-0005-0000-0000-00008A010000}"/>
    <cellStyle name="20% - Accent3 7 2 3" xfId="401" xr:uid="{00000000-0005-0000-0000-00008B010000}"/>
    <cellStyle name="20% - Accent3 7 2 3 2" xfId="402" xr:uid="{00000000-0005-0000-0000-00008C010000}"/>
    <cellStyle name="20% - Accent3 7 2 4" xfId="403" xr:uid="{00000000-0005-0000-0000-00008D010000}"/>
    <cellStyle name="20% - Accent3 7 3" xfId="404" xr:uid="{00000000-0005-0000-0000-00008E010000}"/>
    <cellStyle name="20% - Accent3 7 3 2" xfId="405" xr:uid="{00000000-0005-0000-0000-00008F010000}"/>
    <cellStyle name="20% - Accent3 7 3 2 2" xfId="406" xr:uid="{00000000-0005-0000-0000-000090010000}"/>
    <cellStyle name="20% - Accent3 7 3 3" xfId="407" xr:uid="{00000000-0005-0000-0000-000091010000}"/>
    <cellStyle name="20% - Accent3 7 4" xfId="408" xr:uid="{00000000-0005-0000-0000-000092010000}"/>
    <cellStyle name="20% - Accent3 7 4 2" xfId="409" xr:uid="{00000000-0005-0000-0000-000093010000}"/>
    <cellStyle name="20% - Accent3 7 5" xfId="410" xr:uid="{00000000-0005-0000-0000-000094010000}"/>
    <cellStyle name="20% - Accent3 8" xfId="411" xr:uid="{00000000-0005-0000-0000-000095010000}"/>
    <cellStyle name="20% - Accent3 8 2" xfId="412" xr:uid="{00000000-0005-0000-0000-000096010000}"/>
    <cellStyle name="20% - Accent3 8 2 2" xfId="413" xr:uid="{00000000-0005-0000-0000-000097010000}"/>
    <cellStyle name="20% - Accent3 8 2 2 2" xfId="414" xr:uid="{00000000-0005-0000-0000-000098010000}"/>
    <cellStyle name="20% - Accent3 8 2 2 2 2" xfId="415" xr:uid="{00000000-0005-0000-0000-000099010000}"/>
    <cellStyle name="20% - Accent3 8 2 2 3" xfId="416" xr:uid="{00000000-0005-0000-0000-00009A010000}"/>
    <cellStyle name="20% - Accent3 8 2 3" xfId="417" xr:uid="{00000000-0005-0000-0000-00009B010000}"/>
    <cellStyle name="20% - Accent3 8 2 3 2" xfId="418" xr:uid="{00000000-0005-0000-0000-00009C010000}"/>
    <cellStyle name="20% - Accent3 8 2 4" xfId="419" xr:uid="{00000000-0005-0000-0000-00009D010000}"/>
    <cellStyle name="20% - Accent3 8 3" xfId="420" xr:uid="{00000000-0005-0000-0000-00009E010000}"/>
    <cellStyle name="20% - Accent3 8 3 2" xfId="421" xr:uid="{00000000-0005-0000-0000-00009F010000}"/>
    <cellStyle name="20% - Accent3 8 3 2 2" xfId="422" xr:uid="{00000000-0005-0000-0000-0000A0010000}"/>
    <cellStyle name="20% - Accent3 8 3 3" xfId="423" xr:uid="{00000000-0005-0000-0000-0000A1010000}"/>
    <cellStyle name="20% - Accent3 8 4" xfId="424" xr:uid="{00000000-0005-0000-0000-0000A2010000}"/>
    <cellStyle name="20% - Accent3 8 4 2" xfId="425" xr:uid="{00000000-0005-0000-0000-0000A3010000}"/>
    <cellStyle name="20% - Accent3 8 5" xfId="426" xr:uid="{00000000-0005-0000-0000-0000A4010000}"/>
    <cellStyle name="20% - Accent3 9" xfId="427" xr:uid="{00000000-0005-0000-0000-0000A5010000}"/>
    <cellStyle name="20% - Accent3 9 2" xfId="428" xr:uid="{00000000-0005-0000-0000-0000A6010000}"/>
    <cellStyle name="20% - Accent3 9 2 2" xfId="429" xr:uid="{00000000-0005-0000-0000-0000A7010000}"/>
    <cellStyle name="20% - Accent3 9 2 2 2" xfId="430" xr:uid="{00000000-0005-0000-0000-0000A8010000}"/>
    <cellStyle name="20% - Accent3 9 2 3" xfId="431" xr:uid="{00000000-0005-0000-0000-0000A9010000}"/>
    <cellStyle name="20% - Accent3 9 3" xfId="432" xr:uid="{00000000-0005-0000-0000-0000AA010000}"/>
    <cellStyle name="20% - Accent3 9 3 2" xfId="433" xr:uid="{00000000-0005-0000-0000-0000AB010000}"/>
    <cellStyle name="20% - Accent3 9 4" xfId="434" xr:uid="{00000000-0005-0000-0000-0000AC010000}"/>
    <cellStyle name="20% - Accent4 10" xfId="435" xr:uid="{00000000-0005-0000-0000-0000AD010000}"/>
    <cellStyle name="20% - Accent4 10 2" xfId="436" xr:uid="{00000000-0005-0000-0000-0000AE010000}"/>
    <cellStyle name="20% - Accent4 10 2 2" xfId="437" xr:uid="{00000000-0005-0000-0000-0000AF010000}"/>
    <cellStyle name="20% - Accent4 10 3" xfId="438" xr:uid="{00000000-0005-0000-0000-0000B0010000}"/>
    <cellStyle name="20% - Accent4 11" xfId="439" xr:uid="{00000000-0005-0000-0000-0000B1010000}"/>
    <cellStyle name="20% - Accent4 11 2" xfId="440" xr:uid="{00000000-0005-0000-0000-0000B2010000}"/>
    <cellStyle name="20% - Accent4 12" xfId="441" xr:uid="{00000000-0005-0000-0000-0000B3010000}"/>
    <cellStyle name="20% - Accent4 2" xfId="442" xr:uid="{00000000-0005-0000-0000-0000B4010000}"/>
    <cellStyle name="20% - Accent4 2 2" xfId="443" xr:uid="{00000000-0005-0000-0000-0000B5010000}"/>
    <cellStyle name="20% - Accent4 2 2 2" xfId="444" xr:uid="{00000000-0005-0000-0000-0000B6010000}"/>
    <cellStyle name="20% - Accent4 2 2 2 2" xfId="445" xr:uid="{00000000-0005-0000-0000-0000B7010000}"/>
    <cellStyle name="20% - Accent4 2 2 2 2 2" xfId="446" xr:uid="{00000000-0005-0000-0000-0000B8010000}"/>
    <cellStyle name="20% - Accent4 2 2 2 2 2 2" xfId="447" xr:uid="{00000000-0005-0000-0000-0000B9010000}"/>
    <cellStyle name="20% - Accent4 2 2 2 2 3" xfId="448" xr:uid="{00000000-0005-0000-0000-0000BA010000}"/>
    <cellStyle name="20% - Accent4 2 2 2 3" xfId="449" xr:uid="{00000000-0005-0000-0000-0000BB010000}"/>
    <cellStyle name="20% - Accent4 2 2 2 3 2" xfId="450" xr:uid="{00000000-0005-0000-0000-0000BC010000}"/>
    <cellStyle name="20% - Accent4 2 2 2 4" xfId="451" xr:uid="{00000000-0005-0000-0000-0000BD010000}"/>
    <cellStyle name="20% - Accent4 2 2 3" xfId="452" xr:uid="{00000000-0005-0000-0000-0000BE010000}"/>
    <cellStyle name="20% - Accent4 2 2 3 2" xfId="453" xr:uid="{00000000-0005-0000-0000-0000BF010000}"/>
    <cellStyle name="20% - Accent4 2 2 3 2 2" xfId="454" xr:uid="{00000000-0005-0000-0000-0000C0010000}"/>
    <cellStyle name="20% - Accent4 2 2 3 3" xfId="455" xr:uid="{00000000-0005-0000-0000-0000C1010000}"/>
    <cellStyle name="20% - Accent4 2 2 4" xfId="456" xr:uid="{00000000-0005-0000-0000-0000C2010000}"/>
    <cellStyle name="20% - Accent4 2 2 4 2" xfId="457" xr:uid="{00000000-0005-0000-0000-0000C3010000}"/>
    <cellStyle name="20% - Accent4 2 2 5" xfId="458" xr:uid="{00000000-0005-0000-0000-0000C4010000}"/>
    <cellStyle name="20% - Accent4 2 3" xfId="459" xr:uid="{00000000-0005-0000-0000-0000C5010000}"/>
    <cellStyle name="20% - Accent4 2 3 2" xfId="460" xr:uid="{00000000-0005-0000-0000-0000C6010000}"/>
    <cellStyle name="20% - Accent4 2 3 2 2" xfId="461" xr:uid="{00000000-0005-0000-0000-0000C7010000}"/>
    <cellStyle name="20% - Accent4 2 3 2 2 2" xfId="462" xr:uid="{00000000-0005-0000-0000-0000C8010000}"/>
    <cellStyle name="20% - Accent4 2 3 2 3" xfId="463" xr:uid="{00000000-0005-0000-0000-0000C9010000}"/>
    <cellStyle name="20% - Accent4 2 3 3" xfId="464" xr:uid="{00000000-0005-0000-0000-0000CA010000}"/>
    <cellStyle name="20% - Accent4 2 3 3 2" xfId="465" xr:uid="{00000000-0005-0000-0000-0000CB010000}"/>
    <cellStyle name="20% - Accent4 2 3 4" xfId="466" xr:uid="{00000000-0005-0000-0000-0000CC010000}"/>
    <cellStyle name="20% - Accent4 2 4" xfId="467" xr:uid="{00000000-0005-0000-0000-0000CD010000}"/>
    <cellStyle name="20% - Accent4 2 4 2" xfId="468" xr:uid="{00000000-0005-0000-0000-0000CE010000}"/>
    <cellStyle name="20% - Accent4 2 4 2 2" xfId="469" xr:uid="{00000000-0005-0000-0000-0000CF010000}"/>
    <cellStyle name="20% - Accent4 2 4 3" xfId="470" xr:uid="{00000000-0005-0000-0000-0000D0010000}"/>
    <cellStyle name="20% - Accent4 2 5" xfId="471" xr:uid="{00000000-0005-0000-0000-0000D1010000}"/>
    <cellStyle name="20% - Accent4 2 5 2" xfId="472" xr:uid="{00000000-0005-0000-0000-0000D2010000}"/>
    <cellStyle name="20% - Accent4 2 6" xfId="473" xr:uid="{00000000-0005-0000-0000-0000D3010000}"/>
    <cellStyle name="20% - Accent4 3" xfId="474" xr:uid="{00000000-0005-0000-0000-0000D4010000}"/>
    <cellStyle name="20% - Accent4 3 2" xfId="475" xr:uid="{00000000-0005-0000-0000-0000D5010000}"/>
    <cellStyle name="20% - Accent4 3 2 2" xfId="476" xr:uid="{00000000-0005-0000-0000-0000D6010000}"/>
    <cellStyle name="20% - Accent4 3 2 2 2" xfId="477" xr:uid="{00000000-0005-0000-0000-0000D7010000}"/>
    <cellStyle name="20% - Accent4 3 2 2 2 2" xfId="478" xr:uid="{00000000-0005-0000-0000-0000D8010000}"/>
    <cellStyle name="20% - Accent4 3 2 2 3" xfId="479" xr:uid="{00000000-0005-0000-0000-0000D9010000}"/>
    <cellStyle name="20% - Accent4 3 2 3" xfId="480" xr:uid="{00000000-0005-0000-0000-0000DA010000}"/>
    <cellStyle name="20% - Accent4 3 2 3 2" xfId="481" xr:uid="{00000000-0005-0000-0000-0000DB010000}"/>
    <cellStyle name="20% - Accent4 3 2 4" xfId="482" xr:uid="{00000000-0005-0000-0000-0000DC010000}"/>
    <cellStyle name="20% - Accent4 3 3" xfId="483" xr:uid="{00000000-0005-0000-0000-0000DD010000}"/>
    <cellStyle name="20% - Accent4 3 3 2" xfId="484" xr:uid="{00000000-0005-0000-0000-0000DE010000}"/>
    <cellStyle name="20% - Accent4 3 3 2 2" xfId="485" xr:uid="{00000000-0005-0000-0000-0000DF010000}"/>
    <cellStyle name="20% - Accent4 3 3 3" xfId="486" xr:uid="{00000000-0005-0000-0000-0000E0010000}"/>
    <cellStyle name="20% - Accent4 3 4" xfId="487" xr:uid="{00000000-0005-0000-0000-0000E1010000}"/>
    <cellStyle name="20% - Accent4 3 4 2" xfId="488" xr:uid="{00000000-0005-0000-0000-0000E2010000}"/>
    <cellStyle name="20% - Accent4 3 5" xfId="489" xr:uid="{00000000-0005-0000-0000-0000E3010000}"/>
    <cellStyle name="20% - Accent4 4" xfId="490" xr:uid="{00000000-0005-0000-0000-0000E4010000}"/>
    <cellStyle name="20% - Accent4 4 2" xfId="491" xr:uid="{00000000-0005-0000-0000-0000E5010000}"/>
    <cellStyle name="20% - Accent4 4 2 2" xfId="492" xr:uid="{00000000-0005-0000-0000-0000E6010000}"/>
    <cellStyle name="20% - Accent4 4 2 2 2" xfId="493" xr:uid="{00000000-0005-0000-0000-0000E7010000}"/>
    <cellStyle name="20% - Accent4 4 2 2 2 2" xfId="494" xr:uid="{00000000-0005-0000-0000-0000E8010000}"/>
    <cellStyle name="20% - Accent4 4 2 2 3" xfId="495" xr:uid="{00000000-0005-0000-0000-0000E9010000}"/>
    <cellStyle name="20% - Accent4 4 2 3" xfId="496" xr:uid="{00000000-0005-0000-0000-0000EA010000}"/>
    <cellStyle name="20% - Accent4 4 2 3 2" xfId="497" xr:uid="{00000000-0005-0000-0000-0000EB010000}"/>
    <cellStyle name="20% - Accent4 4 2 4" xfId="498" xr:uid="{00000000-0005-0000-0000-0000EC010000}"/>
    <cellStyle name="20% - Accent4 4 3" xfId="499" xr:uid="{00000000-0005-0000-0000-0000ED010000}"/>
    <cellStyle name="20% - Accent4 4 3 2" xfId="500" xr:uid="{00000000-0005-0000-0000-0000EE010000}"/>
    <cellStyle name="20% - Accent4 4 3 2 2" xfId="501" xr:uid="{00000000-0005-0000-0000-0000EF010000}"/>
    <cellStyle name="20% - Accent4 4 3 3" xfId="502" xr:uid="{00000000-0005-0000-0000-0000F0010000}"/>
    <cellStyle name="20% - Accent4 4 4" xfId="503" xr:uid="{00000000-0005-0000-0000-0000F1010000}"/>
    <cellStyle name="20% - Accent4 4 4 2" xfId="504" xr:uid="{00000000-0005-0000-0000-0000F2010000}"/>
    <cellStyle name="20% - Accent4 4 5" xfId="505" xr:uid="{00000000-0005-0000-0000-0000F3010000}"/>
    <cellStyle name="20% - Accent4 5" xfId="506" xr:uid="{00000000-0005-0000-0000-0000F4010000}"/>
    <cellStyle name="20% - Accent4 5 2" xfId="507" xr:uid="{00000000-0005-0000-0000-0000F5010000}"/>
    <cellStyle name="20% - Accent4 5 2 2" xfId="508" xr:uid="{00000000-0005-0000-0000-0000F6010000}"/>
    <cellStyle name="20% - Accent4 5 2 2 2" xfId="509" xr:uid="{00000000-0005-0000-0000-0000F7010000}"/>
    <cellStyle name="20% - Accent4 5 2 2 2 2" xfId="510" xr:uid="{00000000-0005-0000-0000-0000F8010000}"/>
    <cellStyle name="20% - Accent4 5 2 2 3" xfId="511" xr:uid="{00000000-0005-0000-0000-0000F9010000}"/>
    <cellStyle name="20% - Accent4 5 2 3" xfId="512" xr:uid="{00000000-0005-0000-0000-0000FA010000}"/>
    <cellStyle name="20% - Accent4 5 2 3 2" xfId="513" xr:uid="{00000000-0005-0000-0000-0000FB010000}"/>
    <cellStyle name="20% - Accent4 5 2 4" xfId="514" xr:uid="{00000000-0005-0000-0000-0000FC010000}"/>
    <cellStyle name="20% - Accent4 5 3" xfId="515" xr:uid="{00000000-0005-0000-0000-0000FD010000}"/>
    <cellStyle name="20% - Accent4 5 3 2" xfId="516" xr:uid="{00000000-0005-0000-0000-0000FE010000}"/>
    <cellStyle name="20% - Accent4 5 3 2 2" xfId="517" xr:uid="{00000000-0005-0000-0000-0000FF010000}"/>
    <cellStyle name="20% - Accent4 5 3 3" xfId="518" xr:uid="{00000000-0005-0000-0000-000000020000}"/>
    <cellStyle name="20% - Accent4 5 4" xfId="519" xr:uid="{00000000-0005-0000-0000-000001020000}"/>
    <cellStyle name="20% - Accent4 5 4 2" xfId="520" xr:uid="{00000000-0005-0000-0000-000002020000}"/>
    <cellStyle name="20% - Accent4 5 5" xfId="521" xr:uid="{00000000-0005-0000-0000-000003020000}"/>
    <cellStyle name="20% - Accent4 6" xfId="522" xr:uid="{00000000-0005-0000-0000-000004020000}"/>
    <cellStyle name="20% - Accent4 6 2" xfId="523" xr:uid="{00000000-0005-0000-0000-000005020000}"/>
    <cellStyle name="20% - Accent4 6 2 2" xfId="524" xr:uid="{00000000-0005-0000-0000-000006020000}"/>
    <cellStyle name="20% - Accent4 6 2 2 2" xfId="525" xr:uid="{00000000-0005-0000-0000-000007020000}"/>
    <cellStyle name="20% - Accent4 6 2 2 2 2" xfId="526" xr:uid="{00000000-0005-0000-0000-000008020000}"/>
    <cellStyle name="20% - Accent4 6 2 2 3" xfId="527" xr:uid="{00000000-0005-0000-0000-000009020000}"/>
    <cellStyle name="20% - Accent4 6 2 3" xfId="528" xr:uid="{00000000-0005-0000-0000-00000A020000}"/>
    <cellStyle name="20% - Accent4 6 2 3 2" xfId="529" xr:uid="{00000000-0005-0000-0000-00000B020000}"/>
    <cellStyle name="20% - Accent4 6 2 4" xfId="530" xr:uid="{00000000-0005-0000-0000-00000C020000}"/>
    <cellStyle name="20% - Accent4 6 3" xfId="531" xr:uid="{00000000-0005-0000-0000-00000D020000}"/>
    <cellStyle name="20% - Accent4 6 3 2" xfId="532" xr:uid="{00000000-0005-0000-0000-00000E020000}"/>
    <cellStyle name="20% - Accent4 6 3 2 2" xfId="533" xr:uid="{00000000-0005-0000-0000-00000F020000}"/>
    <cellStyle name="20% - Accent4 6 3 3" xfId="534" xr:uid="{00000000-0005-0000-0000-000010020000}"/>
    <cellStyle name="20% - Accent4 6 4" xfId="535" xr:uid="{00000000-0005-0000-0000-000011020000}"/>
    <cellStyle name="20% - Accent4 6 4 2" xfId="536" xr:uid="{00000000-0005-0000-0000-000012020000}"/>
    <cellStyle name="20% - Accent4 6 5" xfId="537" xr:uid="{00000000-0005-0000-0000-000013020000}"/>
    <cellStyle name="20% - Accent4 7" xfId="538" xr:uid="{00000000-0005-0000-0000-000014020000}"/>
    <cellStyle name="20% - Accent4 7 2" xfId="539" xr:uid="{00000000-0005-0000-0000-000015020000}"/>
    <cellStyle name="20% - Accent4 7 2 2" xfId="540" xr:uid="{00000000-0005-0000-0000-000016020000}"/>
    <cellStyle name="20% - Accent4 7 2 2 2" xfId="541" xr:uid="{00000000-0005-0000-0000-000017020000}"/>
    <cellStyle name="20% - Accent4 7 2 2 2 2" xfId="542" xr:uid="{00000000-0005-0000-0000-000018020000}"/>
    <cellStyle name="20% - Accent4 7 2 2 3" xfId="543" xr:uid="{00000000-0005-0000-0000-000019020000}"/>
    <cellStyle name="20% - Accent4 7 2 3" xfId="544" xr:uid="{00000000-0005-0000-0000-00001A020000}"/>
    <cellStyle name="20% - Accent4 7 2 3 2" xfId="545" xr:uid="{00000000-0005-0000-0000-00001B020000}"/>
    <cellStyle name="20% - Accent4 7 2 4" xfId="546" xr:uid="{00000000-0005-0000-0000-00001C020000}"/>
    <cellStyle name="20% - Accent4 7 3" xfId="547" xr:uid="{00000000-0005-0000-0000-00001D020000}"/>
    <cellStyle name="20% - Accent4 7 3 2" xfId="548" xr:uid="{00000000-0005-0000-0000-00001E020000}"/>
    <cellStyle name="20% - Accent4 7 3 2 2" xfId="549" xr:uid="{00000000-0005-0000-0000-00001F020000}"/>
    <cellStyle name="20% - Accent4 7 3 3" xfId="550" xr:uid="{00000000-0005-0000-0000-000020020000}"/>
    <cellStyle name="20% - Accent4 7 4" xfId="551" xr:uid="{00000000-0005-0000-0000-000021020000}"/>
    <cellStyle name="20% - Accent4 7 4 2" xfId="552" xr:uid="{00000000-0005-0000-0000-000022020000}"/>
    <cellStyle name="20% - Accent4 7 5" xfId="553" xr:uid="{00000000-0005-0000-0000-000023020000}"/>
    <cellStyle name="20% - Accent4 8" xfId="554" xr:uid="{00000000-0005-0000-0000-000024020000}"/>
    <cellStyle name="20% - Accent4 8 2" xfId="555" xr:uid="{00000000-0005-0000-0000-000025020000}"/>
    <cellStyle name="20% - Accent4 8 2 2" xfId="556" xr:uid="{00000000-0005-0000-0000-000026020000}"/>
    <cellStyle name="20% - Accent4 8 2 2 2" xfId="557" xr:uid="{00000000-0005-0000-0000-000027020000}"/>
    <cellStyle name="20% - Accent4 8 2 2 2 2" xfId="558" xr:uid="{00000000-0005-0000-0000-000028020000}"/>
    <cellStyle name="20% - Accent4 8 2 2 3" xfId="559" xr:uid="{00000000-0005-0000-0000-000029020000}"/>
    <cellStyle name="20% - Accent4 8 2 3" xfId="560" xr:uid="{00000000-0005-0000-0000-00002A020000}"/>
    <cellStyle name="20% - Accent4 8 2 3 2" xfId="561" xr:uid="{00000000-0005-0000-0000-00002B020000}"/>
    <cellStyle name="20% - Accent4 8 2 4" xfId="562" xr:uid="{00000000-0005-0000-0000-00002C020000}"/>
    <cellStyle name="20% - Accent4 8 3" xfId="563" xr:uid="{00000000-0005-0000-0000-00002D020000}"/>
    <cellStyle name="20% - Accent4 8 3 2" xfId="564" xr:uid="{00000000-0005-0000-0000-00002E020000}"/>
    <cellStyle name="20% - Accent4 8 3 2 2" xfId="565" xr:uid="{00000000-0005-0000-0000-00002F020000}"/>
    <cellStyle name="20% - Accent4 8 3 3" xfId="566" xr:uid="{00000000-0005-0000-0000-000030020000}"/>
    <cellStyle name="20% - Accent4 8 4" xfId="567" xr:uid="{00000000-0005-0000-0000-000031020000}"/>
    <cellStyle name="20% - Accent4 8 4 2" xfId="568" xr:uid="{00000000-0005-0000-0000-000032020000}"/>
    <cellStyle name="20% - Accent4 8 5" xfId="569" xr:uid="{00000000-0005-0000-0000-000033020000}"/>
    <cellStyle name="20% - Accent4 9" xfId="570" xr:uid="{00000000-0005-0000-0000-000034020000}"/>
    <cellStyle name="20% - Accent4 9 2" xfId="571" xr:uid="{00000000-0005-0000-0000-000035020000}"/>
    <cellStyle name="20% - Accent4 9 2 2" xfId="572" xr:uid="{00000000-0005-0000-0000-000036020000}"/>
    <cellStyle name="20% - Accent4 9 2 2 2" xfId="573" xr:uid="{00000000-0005-0000-0000-000037020000}"/>
    <cellStyle name="20% - Accent4 9 2 3" xfId="574" xr:uid="{00000000-0005-0000-0000-000038020000}"/>
    <cellStyle name="20% - Accent4 9 3" xfId="575" xr:uid="{00000000-0005-0000-0000-000039020000}"/>
    <cellStyle name="20% - Accent4 9 3 2" xfId="576" xr:uid="{00000000-0005-0000-0000-00003A020000}"/>
    <cellStyle name="20% - Accent4 9 4" xfId="577" xr:uid="{00000000-0005-0000-0000-00003B020000}"/>
    <cellStyle name="20% - Accent5 10" xfId="578" xr:uid="{00000000-0005-0000-0000-00003C020000}"/>
    <cellStyle name="20% - Accent5 10 2" xfId="579" xr:uid="{00000000-0005-0000-0000-00003D020000}"/>
    <cellStyle name="20% - Accent5 10 2 2" xfId="580" xr:uid="{00000000-0005-0000-0000-00003E020000}"/>
    <cellStyle name="20% - Accent5 10 3" xfId="581" xr:uid="{00000000-0005-0000-0000-00003F020000}"/>
    <cellStyle name="20% - Accent5 11" xfId="582" xr:uid="{00000000-0005-0000-0000-000040020000}"/>
    <cellStyle name="20% - Accent5 11 2" xfId="583" xr:uid="{00000000-0005-0000-0000-000041020000}"/>
    <cellStyle name="20% - Accent5 12" xfId="584" xr:uid="{00000000-0005-0000-0000-000042020000}"/>
    <cellStyle name="20% - Accent5 2" xfId="585" xr:uid="{00000000-0005-0000-0000-000043020000}"/>
    <cellStyle name="20% - Accent5 2 2" xfId="586" xr:uid="{00000000-0005-0000-0000-000044020000}"/>
    <cellStyle name="20% - Accent5 2 2 2" xfId="587" xr:uid="{00000000-0005-0000-0000-000045020000}"/>
    <cellStyle name="20% - Accent5 2 2 2 2" xfId="588" xr:uid="{00000000-0005-0000-0000-000046020000}"/>
    <cellStyle name="20% - Accent5 2 2 2 2 2" xfId="589" xr:uid="{00000000-0005-0000-0000-000047020000}"/>
    <cellStyle name="20% - Accent5 2 2 2 2 2 2" xfId="590" xr:uid="{00000000-0005-0000-0000-000048020000}"/>
    <cellStyle name="20% - Accent5 2 2 2 2 3" xfId="591" xr:uid="{00000000-0005-0000-0000-000049020000}"/>
    <cellStyle name="20% - Accent5 2 2 2 3" xfId="592" xr:uid="{00000000-0005-0000-0000-00004A020000}"/>
    <cellStyle name="20% - Accent5 2 2 2 3 2" xfId="593" xr:uid="{00000000-0005-0000-0000-00004B020000}"/>
    <cellStyle name="20% - Accent5 2 2 2 4" xfId="594" xr:uid="{00000000-0005-0000-0000-00004C020000}"/>
    <cellStyle name="20% - Accent5 2 2 3" xfId="595" xr:uid="{00000000-0005-0000-0000-00004D020000}"/>
    <cellStyle name="20% - Accent5 2 2 3 2" xfId="596" xr:uid="{00000000-0005-0000-0000-00004E020000}"/>
    <cellStyle name="20% - Accent5 2 2 3 2 2" xfId="597" xr:uid="{00000000-0005-0000-0000-00004F020000}"/>
    <cellStyle name="20% - Accent5 2 2 3 3" xfId="598" xr:uid="{00000000-0005-0000-0000-000050020000}"/>
    <cellStyle name="20% - Accent5 2 2 4" xfId="599" xr:uid="{00000000-0005-0000-0000-000051020000}"/>
    <cellStyle name="20% - Accent5 2 2 4 2" xfId="600" xr:uid="{00000000-0005-0000-0000-000052020000}"/>
    <cellStyle name="20% - Accent5 2 2 5" xfId="601" xr:uid="{00000000-0005-0000-0000-000053020000}"/>
    <cellStyle name="20% - Accent5 2 3" xfId="602" xr:uid="{00000000-0005-0000-0000-000054020000}"/>
    <cellStyle name="20% - Accent5 2 3 2" xfId="603" xr:uid="{00000000-0005-0000-0000-000055020000}"/>
    <cellStyle name="20% - Accent5 2 3 2 2" xfId="604" xr:uid="{00000000-0005-0000-0000-000056020000}"/>
    <cellStyle name="20% - Accent5 2 3 2 2 2" xfId="605" xr:uid="{00000000-0005-0000-0000-000057020000}"/>
    <cellStyle name="20% - Accent5 2 3 2 3" xfId="606" xr:uid="{00000000-0005-0000-0000-000058020000}"/>
    <cellStyle name="20% - Accent5 2 3 3" xfId="607" xr:uid="{00000000-0005-0000-0000-000059020000}"/>
    <cellStyle name="20% - Accent5 2 3 3 2" xfId="608" xr:uid="{00000000-0005-0000-0000-00005A020000}"/>
    <cellStyle name="20% - Accent5 2 3 4" xfId="609" xr:uid="{00000000-0005-0000-0000-00005B020000}"/>
    <cellStyle name="20% - Accent5 2 4" xfId="610" xr:uid="{00000000-0005-0000-0000-00005C020000}"/>
    <cellStyle name="20% - Accent5 2 4 2" xfId="611" xr:uid="{00000000-0005-0000-0000-00005D020000}"/>
    <cellStyle name="20% - Accent5 2 4 2 2" xfId="612" xr:uid="{00000000-0005-0000-0000-00005E020000}"/>
    <cellStyle name="20% - Accent5 2 4 3" xfId="613" xr:uid="{00000000-0005-0000-0000-00005F020000}"/>
    <cellStyle name="20% - Accent5 2 5" xfId="614" xr:uid="{00000000-0005-0000-0000-000060020000}"/>
    <cellStyle name="20% - Accent5 2 5 2" xfId="615" xr:uid="{00000000-0005-0000-0000-000061020000}"/>
    <cellStyle name="20% - Accent5 2 6" xfId="616" xr:uid="{00000000-0005-0000-0000-000062020000}"/>
    <cellStyle name="20% - Accent5 3" xfId="617" xr:uid="{00000000-0005-0000-0000-000063020000}"/>
    <cellStyle name="20% - Accent5 3 2" xfId="618" xr:uid="{00000000-0005-0000-0000-000064020000}"/>
    <cellStyle name="20% - Accent5 3 2 2" xfId="619" xr:uid="{00000000-0005-0000-0000-000065020000}"/>
    <cellStyle name="20% - Accent5 3 2 2 2" xfId="620" xr:uid="{00000000-0005-0000-0000-000066020000}"/>
    <cellStyle name="20% - Accent5 3 2 2 2 2" xfId="621" xr:uid="{00000000-0005-0000-0000-000067020000}"/>
    <cellStyle name="20% - Accent5 3 2 2 3" xfId="622" xr:uid="{00000000-0005-0000-0000-000068020000}"/>
    <cellStyle name="20% - Accent5 3 2 3" xfId="623" xr:uid="{00000000-0005-0000-0000-000069020000}"/>
    <cellStyle name="20% - Accent5 3 2 3 2" xfId="624" xr:uid="{00000000-0005-0000-0000-00006A020000}"/>
    <cellStyle name="20% - Accent5 3 2 4" xfId="625" xr:uid="{00000000-0005-0000-0000-00006B020000}"/>
    <cellStyle name="20% - Accent5 3 3" xfId="626" xr:uid="{00000000-0005-0000-0000-00006C020000}"/>
    <cellStyle name="20% - Accent5 3 3 2" xfId="627" xr:uid="{00000000-0005-0000-0000-00006D020000}"/>
    <cellStyle name="20% - Accent5 3 3 2 2" xfId="628" xr:uid="{00000000-0005-0000-0000-00006E020000}"/>
    <cellStyle name="20% - Accent5 3 3 3" xfId="629" xr:uid="{00000000-0005-0000-0000-00006F020000}"/>
    <cellStyle name="20% - Accent5 3 4" xfId="630" xr:uid="{00000000-0005-0000-0000-000070020000}"/>
    <cellStyle name="20% - Accent5 3 4 2" xfId="631" xr:uid="{00000000-0005-0000-0000-000071020000}"/>
    <cellStyle name="20% - Accent5 3 5" xfId="632" xr:uid="{00000000-0005-0000-0000-000072020000}"/>
    <cellStyle name="20% - Accent5 4" xfId="633" xr:uid="{00000000-0005-0000-0000-000073020000}"/>
    <cellStyle name="20% - Accent5 4 2" xfId="634" xr:uid="{00000000-0005-0000-0000-000074020000}"/>
    <cellStyle name="20% - Accent5 4 2 2" xfId="635" xr:uid="{00000000-0005-0000-0000-000075020000}"/>
    <cellStyle name="20% - Accent5 4 2 2 2" xfId="636" xr:uid="{00000000-0005-0000-0000-000076020000}"/>
    <cellStyle name="20% - Accent5 4 2 2 2 2" xfId="637" xr:uid="{00000000-0005-0000-0000-000077020000}"/>
    <cellStyle name="20% - Accent5 4 2 2 3" xfId="638" xr:uid="{00000000-0005-0000-0000-000078020000}"/>
    <cellStyle name="20% - Accent5 4 2 3" xfId="639" xr:uid="{00000000-0005-0000-0000-000079020000}"/>
    <cellStyle name="20% - Accent5 4 2 3 2" xfId="640" xr:uid="{00000000-0005-0000-0000-00007A020000}"/>
    <cellStyle name="20% - Accent5 4 2 4" xfId="641" xr:uid="{00000000-0005-0000-0000-00007B020000}"/>
    <cellStyle name="20% - Accent5 4 3" xfId="642" xr:uid="{00000000-0005-0000-0000-00007C020000}"/>
    <cellStyle name="20% - Accent5 4 3 2" xfId="643" xr:uid="{00000000-0005-0000-0000-00007D020000}"/>
    <cellStyle name="20% - Accent5 4 3 2 2" xfId="644" xr:uid="{00000000-0005-0000-0000-00007E020000}"/>
    <cellStyle name="20% - Accent5 4 3 3" xfId="645" xr:uid="{00000000-0005-0000-0000-00007F020000}"/>
    <cellStyle name="20% - Accent5 4 4" xfId="646" xr:uid="{00000000-0005-0000-0000-000080020000}"/>
    <cellStyle name="20% - Accent5 4 4 2" xfId="647" xr:uid="{00000000-0005-0000-0000-000081020000}"/>
    <cellStyle name="20% - Accent5 4 5" xfId="648" xr:uid="{00000000-0005-0000-0000-000082020000}"/>
    <cellStyle name="20% - Accent5 5" xfId="649" xr:uid="{00000000-0005-0000-0000-000083020000}"/>
    <cellStyle name="20% - Accent5 5 2" xfId="650" xr:uid="{00000000-0005-0000-0000-000084020000}"/>
    <cellStyle name="20% - Accent5 5 2 2" xfId="651" xr:uid="{00000000-0005-0000-0000-000085020000}"/>
    <cellStyle name="20% - Accent5 5 2 2 2" xfId="652" xr:uid="{00000000-0005-0000-0000-000086020000}"/>
    <cellStyle name="20% - Accent5 5 2 2 2 2" xfId="653" xr:uid="{00000000-0005-0000-0000-000087020000}"/>
    <cellStyle name="20% - Accent5 5 2 2 3" xfId="654" xr:uid="{00000000-0005-0000-0000-000088020000}"/>
    <cellStyle name="20% - Accent5 5 2 3" xfId="655" xr:uid="{00000000-0005-0000-0000-000089020000}"/>
    <cellStyle name="20% - Accent5 5 2 3 2" xfId="656" xr:uid="{00000000-0005-0000-0000-00008A020000}"/>
    <cellStyle name="20% - Accent5 5 2 4" xfId="657" xr:uid="{00000000-0005-0000-0000-00008B020000}"/>
    <cellStyle name="20% - Accent5 5 3" xfId="658" xr:uid="{00000000-0005-0000-0000-00008C020000}"/>
    <cellStyle name="20% - Accent5 5 3 2" xfId="659" xr:uid="{00000000-0005-0000-0000-00008D020000}"/>
    <cellStyle name="20% - Accent5 5 3 2 2" xfId="660" xr:uid="{00000000-0005-0000-0000-00008E020000}"/>
    <cellStyle name="20% - Accent5 5 3 3" xfId="661" xr:uid="{00000000-0005-0000-0000-00008F020000}"/>
    <cellStyle name="20% - Accent5 5 4" xfId="662" xr:uid="{00000000-0005-0000-0000-000090020000}"/>
    <cellStyle name="20% - Accent5 5 4 2" xfId="663" xr:uid="{00000000-0005-0000-0000-000091020000}"/>
    <cellStyle name="20% - Accent5 5 5" xfId="664" xr:uid="{00000000-0005-0000-0000-000092020000}"/>
    <cellStyle name="20% - Accent5 6" xfId="665" xr:uid="{00000000-0005-0000-0000-000093020000}"/>
    <cellStyle name="20% - Accent5 6 2" xfId="666" xr:uid="{00000000-0005-0000-0000-000094020000}"/>
    <cellStyle name="20% - Accent5 6 2 2" xfId="667" xr:uid="{00000000-0005-0000-0000-000095020000}"/>
    <cellStyle name="20% - Accent5 6 2 2 2" xfId="668" xr:uid="{00000000-0005-0000-0000-000096020000}"/>
    <cellStyle name="20% - Accent5 6 2 2 2 2" xfId="669" xr:uid="{00000000-0005-0000-0000-000097020000}"/>
    <cellStyle name="20% - Accent5 6 2 2 3" xfId="670" xr:uid="{00000000-0005-0000-0000-000098020000}"/>
    <cellStyle name="20% - Accent5 6 2 3" xfId="671" xr:uid="{00000000-0005-0000-0000-000099020000}"/>
    <cellStyle name="20% - Accent5 6 2 3 2" xfId="672" xr:uid="{00000000-0005-0000-0000-00009A020000}"/>
    <cellStyle name="20% - Accent5 6 2 4" xfId="673" xr:uid="{00000000-0005-0000-0000-00009B020000}"/>
    <cellStyle name="20% - Accent5 6 3" xfId="674" xr:uid="{00000000-0005-0000-0000-00009C020000}"/>
    <cellStyle name="20% - Accent5 6 3 2" xfId="675" xr:uid="{00000000-0005-0000-0000-00009D020000}"/>
    <cellStyle name="20% - Accent5 6 3 2 2" xfId="676" xr:uid="{00000000-0005-0000-0000-00009E020000}"/>
    <cellStyle name="20% - Accent5 6 3 3" xfId="677" xr:uid="{00000000-0005-0000-0000-00009F020000}"/>
    <cellStyle name="20% - Accent5 6 4" xfId="678" xr:uid="{00000000-0005-0000-0000-0000A0020000}"/>
    <cellStyle name="20% - Accent5 6 4 2" xfId="679" xr:uid="{00000000-0005-0000-0000-0000A1020000}"/>
    <cellStyle name="20% - Accent5 6 5" xfId="680" xr:uid="{00000000-0005-0000-0000-0000A2020000}"/>
    <cellStyle name="20% - Accent5 7" xfId="681" xr:uid="{00000000-0005-0000-0000-0000A3020000}"/>
    <cellStyle name="20% - Accent5 7 2" xfId="682" xr:uid="{00000000-0005-0000-0000-0000A4020000}"/>
    <cellStyle name="20% - Accent5 7 2 2" xfId="683" xr:uid="{00000000-0005-0000-0000-0000A5020000}"/>
    <cellStyle name="20% - Accent5 7 2 2 2" xfId="684" xr:uid="{00000000-0005-0000-0000-0000A6020000}"/>
    <cellStyle name="20% - Accent5 7 2 2 2 2" xfId="685" xr:uid="{00000000-0005-0000-0000-0000A7020000}"/>
    <cellStyle name="20% - Accent5 7 2 2 3" xfId="686" xr:uid="{00000000-0005-0000-0000-0000A8020000}"/>
    <cellStyle name="20% - Accent5 7 2 3" xfId="687" xr:uid="{00000000-0005-0000-0000-0000A9020000}"/>
    <cellStyle name="20% - Accent5 7 2 3 2" xfId="688" xr:uid="{00000000-0005-0000-0000-0000AA020000}"/>
    <cellStyle name="20% - Accent5 7 2 4" xfId="689" xr:uid="{00000000-0005-0000-0000-0000AB020000}"/>
    <cellStyle name="20% - Accent5 7 3" xfId="690" xr:uid="{00000000-0005-0000-0000-0000AC020000}"/>
    <cellStyle name="20% - Accent5 7 3 2" xfId="691" xr:uid="{00000000-0005-0000-0000-0000AD020000}"/>
    <cellStyle name="20% - Accent5 7 3 2 2" xfId="692" xr:uid="{00000000-0005-0000-0000-0000AE020000}"/>
    <cellStyle name="20% - Accent5 7 3 3" xfId="693" xr:uid="{00000000-0005-0000-0000-0000AF020000}"/>
    <cellStyle name="20% - Accent5 7 4" xfId="694" xr:uid="{00000000-0005-0000-0000-0000B0020000}"/>
    <cellStyle name="20% - Accent5 7 4 2" xfId="695" xr:uid="{00000000-0005-0000-0000-0000B1020000}"/>
    <cellStyle name="20% - Accent5 7 5" xfId="696" xr:uid="{00000000-0005-0000-0000-0000B2020000}"/>
    <cellStyle name="20% - Accent5 8" xfId="697" xr:uid="{00000000-0005-0000-0000-0000B3020000}"/>
    <cellStyle name="20% - Accent5 8 2" xfId="698" xr:uid="{00000000-0005-0000-0000-0000B4020000}"/>
    <cellStyle name="20% - Accent5 8 2 2" xfId="699" xr:uid="{00000000-0005-0000-0000-0000B5020000}"/>
    <cellStyle name="20% - Accent5 8 2 2 2" xfId="700" xr:uid="{00000000-0005-0000-0000-0000B6020000}"/>
    <cellStyle name="20% - Accent5 8 2 2 2 2" xfId="701" xr:uid="{00000000-0005-0000-0000-0000B7020000}"/>
    <cellStyle name="20% - Accent5 8 2 2 3" xfId="702" xr:uid="{00000000-0005-0000-0000-0000B8020000}"/>
    <cellStyle name="20% - Accent5 8 2 3" xfId="703" xr:uid="{00000000-0005-0000-0000-0000B9020000}"/>
    <cellStyle name="20% - Accent5 8 2 3 2" xfId="704" xr:uid="{00000000-0005-0000-0000-0000BA020000}"/>
    <cellStyle name="20% - Accent5 8 2 4" xfId="705" xr:uid="{00000000-0005-0000-0000-0000BB020000}"/>
    <cellStyle name="20% - Accent5 8 3" xfId="706" xr:uid="{00000000-0005-0000-0000-0000BC020000}"/>
    <cellStyle name="20% - Accent5 8 3 2" xfId="707" xr:uid="{00000000-0005-0000-0000-0000BD020000}"/>
    <cellStyle name="20% - Accent5 8 3 2 2" xfId="708" xr:uid="{00000000-0005-0000-0000-0000BE020000}"/>
    <cellStyle name="20% - Accent5 8 3 3" xfId="709" xr:uid="{00000000-0005-0000-0000-0000BF020000}"/>
    <cellStyle name="20% - Accent5 8 4" xfId="710" xr:uid="{00000000-0005-0000-0000-0000C0020000}"/>
    <cellStyle name="20% - Accent5 8 4 2" xfId="711" xr:uid="{00000000-0005-0000-0000-0000C1020000}"/>
    <cellStyle name="20% - Accent5 8 5" xfId="712" xr:uid="{00000000-0005-0000-0000-0000C2020000}"/>
    <cellStyle name="20% - Accent5 9" xfId="713" xr:uid="{00000000-0005-0000-0000-0000C3020000}"/>
    <cellStyle name="20% - Accent5 9 2" xfId="714" xr:uid="{00000000-0005-0000-0000-0000C4020000}"/>
    <cellStyle name="20% - Accent5 9 2 2" xfId="715" xr:uid="{00000000-0005-0000-0000-0000C5020000}"/>
    <cellStyle name="20% - Accent5 9 2 2 2" xfId="716" xr:uid="{00000000-0005-0000-0000-0000C6020000}"/>
    <cellStyle name="20% - Accent5 9 2 3" xfId="717" xr:uid="{00000000-0005-0000-0000-0000C7020000}"/>
    <cellStyle name="20% - Accent5 9 3" xfId="718" xr:uid="{00000000-0005-0000-0000-0000C8020000}"/>
    <cellStyle name="20% - Accent5 9 3 2" xfId="719" xr:uid="{00000000-0005-0000-0000-0000C9020000}"/>
    <cellStyle name="20% - Accent5 9 4" xfId="720" xr:uid="{00000000-0005-0000-0000-0000CA020000}"/>
    <cellStyle name="20% - Accent6 10" xfId="721" xr:uid="{00000000-0005-0000-0000-0000CB020000}"/>
    <cellStyle name="20% - Accent6 10 2" xfId="722" xr:uid="{00000000-0005-0000-0000-0000CC020000}"/>
    <cellStyle name="20% - Accent6 10 2 2" xfId="723" xr:uid="{00000000-0005-0000-0000-0000CD020000}"/>
    <cellStyle name="20% - Accent6 10 3" xfId="724" xr:uid="{00000000-0005-0000-0000-0000CE020000}"/>
    <cellStyle name="20% - Accent6 11" xfId="725" xr:uid="{00000000-0005-0000-0000-0000CF020000}"/>
    <cellStyle name="20% - Accent6 11 2" xfId="726" xr:uid="{00000000-0005-0000-0000-0000D0020000}"/>
    <cellStyle name="20% - Accent6 12" xfId="727" xr:uid="{00000000-0005-0000-0000-0000D1020000}"/>
    <cellStyle name="20% - Accent6 2" xfId="728" xr:uid="{00000000-0005-0000-0000-0000D2020000}"/>
    <cellStyle name="20% - Accent6 2 2" xfId="729" xr:uid="{00000000-0005-0000-0000-0000D3020000}"/>
    <cellStyle name="20% - Accent6 2 2 2" xfId="730" xr:uid="{00000000-0005-0000-0000-0000D4020000}"/>
    <cellStyle name="20% - Accent6 2 2 2 2" xfId="731" xr:uid="{00000000-0005-0000-0000-0000D5020000}"/>
    <cellStyle name="20% - Accent6 2 2 2 2 2" xfId="732" xr:uid="{00000000-0005-0000-0000-0000D6020000}"/>
    <cellStyle name="20% - Accent6 2 2 2 2 2 2" xfId="733" xr:uid="{00000000-0005-0000-0000-0000D7020000}"/>
    <cellStyle name="20% - Accent6 2 2 2 2 3" xfId="734" xr:uid="{00000000-0005-0000-0000-0000D8020000}"/>
    <cellStyle name="20% - Accent6 2 2 2 3" xfId="735" xr:uid="{00000000-0005-0000-0000-0000D9020000}"/>
    <cellStyle name="20% - Accent6 2 2 2 3 2" xfId="736" xr:uid="{00000000-0005-0000-0000-0000DA020000}"/>
    <cellStyle name="20% - Accent6 2 2 2 4" xfId="737" xr:uid="{00000000-0005-0000-0000-0000DB020000}"/>
    <cellStyle name="20% - Accent6 2 2 3" xfId="738" xr:uid="{00000000-0005-0000-0000-0000DC020000}"/>
    <cellStyle name="20% - Accent6 2 2 3 2" xfId="739" xr:uid="{00000000-0005-0000-0000-0000DD020000}"/>
    <cellStyle name="20% - Accent6 2 2 3 2 2" xfId="740" xr:uid="{00000000-0005-0000-0000-0000DE020000}"/>
    <cellStyle name="20% - Accent6 2 2 3 3" xfId="741" xr:uid="{00000000-0005-0000-0000-0000DF020000}"/>
    <cellStyle name="20% - Accent6 2 2 4" xfId="742" xr:uid="{00000000-0005-0000-0000-0000E0020000}"/>
    <cellStyle name="20% - Accent6 2 2 4 2" xfId="743" xr:uid="{00000000-0005-0000-0000-0000E1020000}"/>
    <cellStyle name="20% - Accent6 2 2 5" xfId="744" xr:uid="{00000000-0005-0000-0000-0000E2020000}"/>
    <cellStyle name="20% - Accent6 2 3" xfId="745" xr:uid="{00000000-0005-0000-0000-0000E3020000}"/>
    <cellStyle name="20% - Accent6 2 3 2" xfId="746" xr:uid="{00000000-0005-0000-0000-0000E4020000}"/>
    <cellStyle name="20% - Accent6 2 3 2 2" xfId="747" xr:uid="{00000000-0005-0000-0000-0000E5020000}"/>
    <cellStyle name="20% - Accent6 2 3 2 2 2" xfId="748" xr:uid="{00000000-0005-0000-0000-0000E6020000}"/>
    <cellStyle name="20% - Accent6 2 3 2 3" xfId="749" xr:uid="{00000000-0005-0000-0000-0000E7020000}"/>
    <cellStyle name="20% - Accent6 2 3 3" xfId="750" xr:uid="{00000000-0005-0000-0000-0000E8020000}"/>
    <cellStyle name="20% - Accent6 2 3 3 2" xfId="751" xr:uid="{00000000-0005-0000-0000-0000E9020000}"/>
    <cellStyle name="20% - Accent6 2 3 4" xfId="752" xr:uid="{00000000-0005-0000-0000-0000EA020000}"/>
    <cellStyle name="20% - Accent6 2 4" xfId="753" xr:uid="{00000000-0005-0000-0000-0000EB020000}"/>
    <cellStyle name="20% - Accent6 2 4 2" xfId="754" xr:uid="{00000000-0005-0000-0000-0000EC020000}"/>
    <cellStyle name="20% - Accent6 2 4 2 2" xfId="755" xr:uid="{00000000-0005-0000-0000-0000ED020000}"/>
    <cellStyle name="20% - Accent6 2 4 3" xfId="756" xr:uid="{00000000-0005-0000-0000-0000EE020000}"/>
    <cellStyle name="20% - Accent6 2 5" xfId="757" xr:uid="{00000000-0005-0000-0000-0000EF020000}"/>
    <cellStyle name="20% - Accent6 2 5 2" xfId="758" xr:uid="{00000000-0005-0000-0000-0000F0020000}"/>
    <cellStyle name="20% - Accent6 2 6" xfId="759" xr:uid="{00000000-0005-0000-0000-0000F1020000}"/>
    <cellStyle name="20% - Accent6 3" xfId="760" xr:uid="{00000000-0005-0000-0000-0000F2020000}"/>
    <cellStyle name="20% - Accent6 3 2" xfId="761" xr:uid="{00000000-0005-0000-0000-0000F3020000}"/>
    <cellStyle name="20% - Accent6 3 2 2" xfId="762" xr:uid="{00000000-0005-0000-0000-0000F4020000}"/>
    <cellStyle name="20% - Accent6 3 2 2 2" xfId="763" xr:uid="{00000000-0005-0000-0000-0000F5020000}"/>
    <cellStyle name="20% - Accent6 3 2 2 2 2" xfId="764" xr:uid="{00000000-0005-0000-0000-0000F6020000}"/>
    <cellStyle name="20% - Accent6 3 2 2 3" xfId="765" xr:uid="{00000000-0005-0000-0000-0000F7020000}"/>
    <cellStyle name="20% - Accent6 3 2 3" xfId="766" xr:uid="{00000000-0005-0000-0000-0000F8020000}"/>
    <cellStyle name="20% - Accent6 3 2 3 2" xfId="767" xr:uid="{00000000-0005-0000-0000-0000F9020000}"/>
    <cellStyle name="20% - Accent6 3 2 4" xfId="768" xr:uid="{00000000-0005-0000-0000-0000FA020000}"/>
    <cellStyle name="20% - Accent6 3 3" xfId="769" xr:uid="{00000000-0005-0000-0000-0000FB020000}"/>
    <cellStyle name="20% - Accent6 3 3 2" xfId="770" xr:uid="{00000000-0005-0000-0000-0000FC020000}"/>
    <cellStyle name="20% - Accent6 3 3 2 2" xfId="771" xr:uid="{00000000-0005-0000-0000-0000FD020000}"/>
    <cellStyle name="20% - Accent6 3 3 3" xfId="772" xr:uid="{00000000-0005-0000-0000-0000FE020000}"/>
    <cellStyle name="20% - Accent6 3 4" xfId="773" xr:uid="{00000000-0005-0000-0000-0000FF020000}"/>
    <cellStyle name="20% - Accent6 3 4 2" xfId="774" xr:uid="{00000000-0005-0000-0000-000000030000}"/>
    <cellStyle name="20% - Accent6 3 5" xfId="775" xr:uid="{00000000-0005-0000-0000-000001030000}"/>
    <cellStyle name="20% - Accent6 4" xfId="776" xr:uid="{00000000-0005-0000-0000-000002030000}"/>
    <cellStyle name="20% - Accent6 4 2" xfId="777" xr:uid="{00000000-0005-0000-0000-000003030000}"/>
    <cellStyle name="20% - Accent6 4 2 2" xfId="778" xr:uid="{00000000-0005-0000-0000-000004030000}"/>
    <cellStyle name="20% - Accent6 4 2 2 2" xfId="779" xr:uid="{00000000-0005-0000-0000-000005030000}"/>
    <cellStyle name="20% - Accent6 4 2 2 2 2" xfId="780" xr:uid="{00000000-0005-0000-0000-000006030000}"/>
    <cellStyle name="20% - Accent6 4 2 2 3" xfId="781" xr:uid="{00000000-0005-0000-0000-000007030000}"/>
    <cellStyle name="20% - Accent6 4 2 3" xfId="782" xr:uid="{00000000-0005-0000-0000-000008030000}"/>
    <cellStyle name="20% - Accent6 4 2 3 2" xfId="783" xr:uid="{00000000-0005-0000-0000-000009030000}"/>
    <cellStyle name="20% - Accent6 4 2 4" xfId="784" xr:uid="{00000000-0005-0000-0000-00000A030000}"/>
    <cellStyle name="20% - Accent6 4 3" xfId="785" xr:uid="{00000000-0005-0000-0000-00000B030000}"/>
    <cellStyle name="20% - Accent6 4 3 2" xfId="786" xr:uid="{00000000-0005-0000-0000-00000C030000}"/>
    <cellStyle name="20% - Accent6 4 3 2 2" xfId="787" xr:uid="{00000000-0005-0000-0000-00000D030000}"/>
    <cellStyle name="20% - Accent6 4 3 3" xfId="788" xr:uid="{00000000-0005-0000-0000-00000E030000}"/>
    <cellStyle name="20% - Accent6 4 4" xfId="789" xr:uid="{00000000-0005-0000-0000-00000F030000}"/>
    <cellStyle name="20% - Accent6 4 4 2" xfId="790" xr:uid="{00000000-0005-0000-0000-000010030000}"/>
    <cellStyle name="20% - Accent6 4 5" xfId="791" xr:uid="{00000000-0005-0000-0000-000011030000}"/>
    <cellStyle name="20% - Accent6 5" xfId="792" xr:uid="{00000000-0005-0000-0000-000012030000}"/>
    <cellStyle name="20% - Accent6 5 2" xfId="793" xr:uid="{00000000-0005-0000-0000-000013030000}"/>
    <cellStyle name="20% - Accent6 5 2 2" xfId="794" xr:uid="{00000000-0005-0000-0000-000014030000}"/>
    <cellStyle name="20% - Accent6 5 2 2 2" xfId="795" xr:uid="{00000000-0005-0000-0000-000015030000}"/>
    <cellStyle name="20% - Accent6 5 2 2 2 2" xfId="796" xr:uid="{00000000-0005-0000-0000-000016030000}"/>
    <cellStyle name="20% - Accent6 5 2 2 3" xfId="797" xr:uid="{00000000-0005-0000-0000-000017030000}"/>
    <cellStyle name="20% - Accent6 5 2 3" xfId="798" xr:uid="{00000000-0005-0000-0000-000018030000}"/>
    <cellStyle name="20% - Accent6 5 2 3 2" xfId="799" xr:uid="{00000000-0005-0000-0000-000019030000}"/>
    <cellStyle name="20% - Accent6 5 2 4" xfId="800" xr:uid="{00000000-0005-0000-0000-00001A030000}"/>
    <cellStyle name="20% - Accent6 5 3" xfId="801" xr:uid="{00000000-0005-0000-0000-00001B030000}"/>
    <cellStyle name="20% - Accent6 5 3 2" xfId="802" xr:uid="{00000000-0005-0000-0000-00001C030000}"/>
    <cellStyle name="20% - Accent6 5 3 2 2" xfId="803" xr:uid="{00000000-0005-0000-0000-00001D030000}"/>
    <cellStyle name="20% - Accent6 5 3 3" xfId="804" xr:uid="{00000000-0005-0000-0000-00001E030000}"/>
    <cellStyle name="20% - Accent6 5 4" xfId="805" xr:uid="{00000000-0005-0000-0000-00001F030000}"/>
    <cellStyle name="20% - Accent6 5 4 2" xfId="806" xr:uid="{00000000-0005-0000-0000-000020030000}"/>
    <cellStyle name="20% - Accent6 5 5" xfId="807" xr:uid="{00000000-0005-0000-0000-000021030000}"/>
    <cellStyle name="20% - Accent6 6" xfId="808" xr:uid="{00000000-0005-0000-0000-000022030000}"/>
    <cellStyle name="20% - Accent6 6 2" xfId="809" xr:uid="{00000000-0005-0000-0000-000023030000}"/>
    <cellStyle name="20% - Accent6 6 2 2" xfId="810" xr:uid="{00000000-0005-0000-0000-000024030000}"/>
    <cellStyle name="20% - Accent6 6 2 2 2" xfId="811" xr:uid="{00000000-0005-0000-0000-000025030000}"/>
    <cellStyle name="20% - Accent6 6 2 2 2 2" xfId="812" xr:uid="{00000000-0005-0000-0000-000026030000}"/>
    <cellStyle name="20% - Accent6 6 2 2 3" xfId="813" xr:uid="{00000000-0005-0000-0000-000027030000}"/>
    <cellStyle name="20% - Accent6 6 2 3" xfId="814" xr:uid="{00000000-0005-0000-0000-000028030000}"/>
    <cellStyle name="20% - Accent6 6 2 3 2" xfId="815" xr:uid="{00000000-0005-0000-0000-000029030000}"/>
    <cellStyle name="20% - Accent6 6 2 4" xfId="816" xr:uid="{00000000-0005-0000-0000-00002A030000}"/>
    <cellStyle name="20% - Accent6 6 3" xfId="817" xr:uid="{00000000-0005-0000-0000-00002B030000}"/>
    <cellStyle name="20% - Accent6 6 3 2" xfId="818" xr:uid="{00000000-0005-0000-0000-00002C030000}"/>
    <cellStyle name="20% - Accent6 6 3 2 2" xfId="819" xr:uid="{00000000-0005-0000-0000-00002D030000}"/>
    <cellStyle name="20% - Accent6 6 3 3" xfId="820" xr:uid="{00000000-0005-0000-0000-00002E030000}"/>
    <cellStyle name="20% - Accent6 6 4" xfId="821" xr:uid="{00000000-0005-0000-0000-00002F030000}"/>
    <cellStyle name="20% - Accent6 6 4 2" xfId="822" xr:uid="{00000000-0005-0000-0000-000030030000}"/>
    <cellStyle name="20% - Accent6 6 5" xfId="823" xr:uid="{00000000-0005-0000-0000-000031030000}"/>
    <cellStyle name="20% - Accent6 7" xfId="824" xr:uid="{00000000-0005-0000-0000-000032030000}"/>
    <cellStyle name="20% - Accent6 7 2" xfId="825" xr:uid="{00000000-0005-0000-0000-000033030000}"/>
    <cellStyle name="20% - Accent6 7 2 2" xfId="826" xr:uid="{00000000-0005-0000-0000-000034030000}"/>
    <cellStyle name="20% - Accent6 7 2 2 2" xfId="827" xr:uid="{00000000-0005-0000-0000-000035030000}"/>
    <cellStyle name="20% - Accent6 7 2 2 2 2" xfId="828" xr:uid="{00000000-0005-0000-0000-000036030000}"/>
    <cellStyle name="20% - Accent6 7 2 2 3" xfId="829" xr:uid="{00000000-0005-0000-0000-000037030000}"/>
    <cellStyle name="20% - Accent6 7 2 3" xfId="830" xr:uid="{00000000-0005-0000-0000-000038030000}"/>
    <cellStyle name="20% - Accent6 7 2 3 2" xfId="831" xr:uid="{00000000-0005-0000-0000-000039030000}"/>
    <cellStyle name="20% - Accent6 7 2 4" xfId="832" xr:uid="{00000000-0005-0000-0000-00003A030000}"/>
    <cellStyle name="20% - Accent6 7 3" xfId="833" xr:uid="{00000000-0005-0000-0000-00003B030000}"/>
    <cellStyle name="20% - Accent6 7 3 2" xfId="834" xr:uid="{00000000-0005-0000-0000-00003C030000}"/>
    <cellStyle name="20% - Accent6 7 3 2 2" xfId="835" xr:uid="{00000000-0005-0000-0000-00003D030000}"/>
    <cellStyle name="20% - Accent6 7 3 3" xfId="836" xr:uid="{00000000-0005-0000-0000-00003E030000}"/>
    <cellStyle name="20% - Accent6 7 4" xfId="837" xr:uid="{00000000-0005-0000-0000-00003F030000}"/>
    <cellStyle name="20% - Accent6 7 4 2" xfId="838" xr:uid="{00000000-0005-0000-0000-000040030000}"/>
    <cellStyle name="20% - Accent6 7 5" xfId="839" xr:uid="{00000000-0005-0000-0000-000041030000}"/>
    <cellStyle name="20% - Accent6 8" xfId="840" xr:uid="{00000000-0005-0000-0000-000042030000}"/>
    <cellStyle name="20% - Accent6 8 2" xfId="841" xr:uid="{00000000-0005-0000-0000-000043030000}"/>
    <cellStyle name="20% - Accent6 8 2 2" xfId="842" xr:uid="{00000000-0005-0000-0000-000044030000}"/>
    <cellStyle name="20% - Accent6 8 2 2 2" xfId="843" xr:uid="{00000000-0005-0000-0000-000045030000}"/>
    <cellStyle name="20% - Accent6 8 2 2 2 2" xfId="844" xr:uid="{00000000-0005-0000-0000-000046030000}"/>
    <cellStyle name="20% - Accent6 8 2 2 3" xfId="845" xr:uid="{00000000-0005-0000-0000-000047030000}"/>
    <cellStyle name="20% - Accent6 8 2 3" xfId="846" xr:uid="{00000000-0005-0000-0000-000048030000}"/>
    <cellStyle name="20% - Accent6 8 2 3 2" xfId="847" xr:uid="{00000000-0005-0000-0000-000049030000}"/>
    <cellStyle name="20% - Accent6 8 2 4" xfId="848" xr:uid="{00000000-0005-0000-0000-00004A030000}"/>
    <cellStyle name="20% - Accent6 8 3" xfId="849" xr:uid="{00000000-0005-0000-0000-00004B030000}"/>
    <cellStyle name="20% - Accent6 8 3 2" xfId="850" xr:uid="{00000000-0005-0000-0000-00004C030000}"/>
    <cellStyle name="20% - Accent6 8 3 2 2" xfId="851" xr:uid="{00000000-0005-0000-0000-00004D030000}"/>
    <cellStyle name="20% - Accent6 8 3 3" xfId="852" xr:uid="{00000000-0005-0000-0000-00004E030000}"/>
    <cellStyle name="20% - Accent6 8 4" xfId="853" xr:uid="{00000000-0005-0000-0000-00004F030000}"/>
    <cellStyle name="20% - Accent6 8 4 2" xfId="854" xr:uid="{00000000-0005-0000-0000-000050030000}"/>
    <cellStyle name="20% - Accent6 8 5" xfId="855" xr:uid="{00000000-0005-0000-0000-000051030000}"/>
    <cellStyle name="20% - Accent6 9" xfId="856" xr:uid="{00000000-0005-0000-0000-000052030000}"/>
    <cellStyle name="20% - Accent6 9 2" xfId="857" xr:uid="{00000000-0005-0000-0000-000053030000}"/>
    <cellStyle name="20% - Accent6 9 2 2" xfId="858" xr:uid="{00000000-0005-0000-0000-000054030000}"/>
    <cellStyle name="20% - Accent6 9 2 2 2" xfId="859" xr:uid="{00000000-0005-0000-0000-000055030000}"/>
    <cellStyle name="20% - Accent6 9 2 3" xfId="860" xr:uid="{00000000-0005-0000-0000-000056030000}"/>
    <cellStyle name="20% - Accent6 9 3" xfId="861" xr:uid="{00000000-0005-0000-0000-000057030000}"/>
    <cellStyle name="20% - Accent6 9 3 2" xfId="862" xr:uid="{00000000-0005-0000-0000-000058030000}"/>
    <cellStyle name="20% - Accent6 9 4" xfId="863" xr:uid="{00000000-0005-0000-0000-000059030000}"/>
    <cellStyle name="40% - Accent1 10" xfId="864" xr:uid="{00000000-0005-0000-0000-00005A030000}"/>
    <cellStyle name="40% - Accent1 10 2" xfId="865" xr:uid="{00000000-0005-0000-0000-00005B030000}"/>
    <cellStyle name="40% - Accent1 10 2 2" xfId="866" xr:uid="{00000000-0005-0000-0000-00005C030000}"/>
    <cellStyle name="40% - Accent1 10 3" xfId="867" xr:uid="{00000000-0005-0000-0000-00005D030000}"/>
    <cellStyle name="40% - Accent1 11" xfId="868" xr:uid="{00000000-0005-0000-0000-00005E030000}"/>
    <cellStyle name="40% - Accent1 11 2" xfId="869" xr:uid="{00000000-0005-0000-0000-00005F030000}"/>
    <cellStyle name="40% - Accent1 12" xfId="870" xr:uid="{00000000-0005-0000-0000-000060030000}"/>
    <cellStyle name="40% - Accent1 2" xfId="871" xr:uid="{00000000-0005-0000-0000-000061030000}"/>
    <cellStyle name="40% - Accent1 2 2" xfId="872" xr:uid="{00000000-0005-0000-0000-000062030000}"/>
    <cellStyle name="40% - Accent1 2 2 2" xfId="873" xr:uid="{00000000-0005-0000-0000-000063030000}"/>
    <cellStyle name="40% - Accent1 2 2 2 2" xfId="874" xr:uid="{00000000-0005-0000-0000-000064030000}"/>
    <cellStyle name="40% - Accent1 2 2 2 2 2" xfId="875" xr:uid="{00000000-0005-0000-0000-000065030000}"/>
    <cellStyle name="40% - Accent1 2 2 2 2 2 2" xfId="876" xr:uid="{00000000-0005-0000-0000-000066030000}"/>
    <cellStyle name="40% - Accent1 2 2 2 2 3" xfId="877" xr:uid="{00000000-0005-0000-0000-000067030000}"/>
    <cellStyle name="40% - Accent1 2 2 2 3" xfId="878" xr:uid="{00000000-0005-0000-0000-000068030000}"/>
    <cellStyle name="40% - Accent1 2 2 2 3 2" xfId="879" xr:uid="{00000000-0005-0000-0000-000069030000}"/>
    <cellStyle name="40% - Accent1 2 2 2 4" xfId="880" xr:uid="{00000000-0005-0000-0000-00006A030000}"/>
    <cellStyle name="40% - Accent1 2 2 3" xfId="881" xr:uid="{00000000-0005-0000-0000-00006B030000}"/>
    <cellStyle name="40% - Accent1 2 2 3 2" xfId="882" xr:uid="{00000000-0005-0000-0000-00006C030000}"/>
    <cellStyle name="40% - Accent1 2 2 3 2 2" xfId="883" xr:uid="{00000000-0005-0000-0000-00006D030000}"/>
    <cellStyle name="40% - Accent1 2 2 3 3" xfId="884" xr:uid="{00000000-0005-0000-0000-00006E030000}"/>
    <cellStyle name="40% - Accent1 2 2 4" xfId="885" xr:uid="{00000000-0005-0000-0000-00006F030000}"/>
    <cellStyle name="40% - Accent1 2 2 4 2" xfId="886" xr:uid="{00000000-0005-0000-0000-000070030000}"/>
    <cellStyle name="40% - Accent1 2 2 5" xfId="887" xr:uid="{00000000-0005-0000-0000-000071030000}"/>
    <cellStyle name="40% - Accent1 2 3" xfId="888" xr:uid="{00000000-0005-0000-0000-000072030000}"/>
    <cellStyle name="40% - Accent1 2 3 2" xfId="889" xr:uid="{00000000-0005-0000-0000-000073030000}"/>
    <cellStyle name="40% - Accent1 2 3 2 2" xfId="890" xr:uid="{00000000-0005-0000-0000-000074030000}"/>
    <cellStyle name="40% - Accent1 2 3 2 2 2" xfId="891" xr:uid="{00000000-0005-0000-0000-000075030000}"/>
    <cellStyle name="40% - Accent1 2 3 2 3" xfId="892" xr:uid="{00000000-0005-0000-0000-000076030000}"/>
    <cellStyle name="40% - Accent1 2 3 3" xfId="893" xr:uid="{00000000-0005-0000-0000-000077030000}"/>
    <cellStyle name="40% - Accent1 2 3 3 2" xfId="894" xr:uid="{00000000-0005-0000-0000-000078030000}"/>
    <cellStyle name="40% - Accent1 2 3 4" xfId="895" xr:uid="{00000000-0005-0000-0000-000079030000}"/>
    <cellStyle name="40% - Accent1 2 4" xfId="896" xr:uid="{00000000-0005-0000-0000-00007A030000}"/>
    <cellStyle name="40% - Accent1 2 4 2" xfId="897" xr:uid="{00000000-0005-0000-0000-00007B030000}"/>
    <cellStyle name="40% - Accent1 2 4 2 2" xfId="898" xr:uid="{00000000-0005-0000-0000-00007C030000}"/>
    <cellStyle name="40% - Accent1 2 4 3" xfId="899" xr:uid="{00000000-0005-0000-0000-00007D030000}"/>
    <cellStyle name="40% - Accent1 2 5" xfId="900" xr:uid="{00000000-0005-0000-0000-00007E030000}"/>
    <cellStyle name="40% - Accent1 2 5 2" xfId="901" xr:uid="{00000000-0005-0000-0000-00007F030000}"/>
    <cellStyle name="40% - Accent1 2 6" xfId="902" xr:uid="{00000000-0005-0000-0000-000080030000}"/>
    <cellStyle name="40% - Accent1 3" xfId="903" xr:uid="{00000000-0005-0000-0000-000081030000}"/>
    <cellStyle name="40% - Accent1 3 2" xfId="904" xr:uid="{00000000-0005-0000-0000-000082030000}"/>
    <cellStyle name="40% - Accent1 3 2 2" xfId="905" xr:uid="{00000000-0005-0000-0000-000083030000}"/>
    <cellStyle name="40% - Accent1 3 2 2 2" xfId="906" xr:uid="{00000000-0005-0000-0000-000084030000}"/>
    <cellStyle name="40% - Accent1 3 2 2 2 2" xfId="907" xr:uid="{00000000-0005-0000-0000-000085030000}"/>
    <cellStyle name="40% - Accent1 3 2 2 3" xfId="908" xr:uid="{00000000-0005-0000-0000-000086030000}"/>
    <cellStyle name="40% - Accent1 3 2 3" xfId="909" xr:uid="{00000000-0005-0000-0000-000087030000}"/>
    <cellStyle name="40% - Accent1 3 2 3 2" xfId="910" xr:uid="{00000000-0005-0000-0000-000088030000}"/>
    <cellStyle name="40% - Accent1 3 2 4" xfId="911" xr:uid="{00000000-0005-0000-0000-000089030000}"/>
    <cellStyle name="40% - Accent1 3 3" xfId="912" xr:uid="{00000000-0005-0000-0000-00008A030000}"/>
    <cellStyle name="40% - Accent1 3 3 2" xfId="913" xr:uid="{00000000-0005-0000-0000-00008B030000}"/>
    <cellStyle name="40% - Accent1 3 3 2 2" xfId="914" xr:uid="{00000000-0005-0000-0000-00008C030000}"/>
    <cellStyle name="40% - Accent1 3 3 3" xfId="915" xr:uid="{00000000-0005-0000-0000-00008D030000}"/>
    <cellStyle name="40% - Accent1 3 4" xfId="916" xr:uid="{00000000-0005-0000-0000-00008E030000}"/>
    <cellStyle name="40% - Accent1 3 4 2" xfId="917" xr:uid="{00000000-0005-0000-0000-00008F030000}"/>
    <cellStyle name="40% - Accent1 3 5" xfId="918" xr:uid="{00000000-0005-0000-0000-000090030000}"/>
    <cellStyle name="40% - Accent1 4" xfId="919" xr:uid="{00000000-0005-0000-0000-000091030000}"/>
    <cellStyle name="40% - Accent1 4 2" xfId="920" xr:uid="{00000000-0005-0000-0000-000092030000}"/>
    <cellStyle name="40% - Accent1 4 2 2" xfId="921" xr:uid="{00000000-0005-0000-0000-000093030000}"/>
    <cellStyle name="40% - Accent1 4 2 2 2" xfId="922" xr:uid="{00000000-0005-0000-0000-000094030000}"/>
    <cellStyle name="40% - Accent1 4 2 2 2 2" xfId="923" xr:uid="{00000000-0005-0000-0000-000095030000}"/>
    <cellStyle name="40% - Accent1 4 2 2 3" xfId="924" xr:uid="{00000000-0005-0000-0000-000096030000}"/>
    <cellStyle name="40% - Accent1 4 2 3" xfId="925" xr:uid="{00000000-0005-0000-0000-000097030000}"/>
    <cellStyle name="40% - Accent1 4 2 3 2" xfId="926" xr:uid="{00000000-0005-0000-0000-000098030000}"/>
    <cellStyle name="40% - Accent1 4 2 4" xfId="927" xr:uid="{00000000-0005-0000-0000-000099030000}"/>
    <cellStyle name="40% - Accent1 4 3" xfId="928" xr:uid="{00000000-0005-0000-0000-00009A030000}"/>
    <cellStyle name="40% - Accent1 4 3 2" xfId="929" xr:uid="{00000000-0005-0000-0000-00009B030000}"/>
    <cellStyle name="40% - Accent1 4 3 2 2" xfId="930" xr:uid="{00000000-0005-0000-0000-00009C030000}"/>
    <cellStyle name="40% - Accent1 4 3 3" xfId="931" xr:uid="{00000000-0005-0000-0000-00009D030000}"/>
    <cellStyle name="40% - Accent1 4 4" xfId="932" xr:uid="{00000000-0005-0000-0000-00009E030000}"/>
    <cellStyle name="40% - Accent1 4 4 2" xfId="933" xr:uid="{00000000-0005-0000-0000-00009F030000}"/>
    <cellStyle name="40% - Accent1 4 5" xfId="934" xr:uid="{00000000-0005-0000-0000-0000A0030000}"/>
    <cellStyle name="40% - Accent1 5" xfId="935" xr:uid="{00000000-0005-0000-0000-0000A1030000}"/>
    <cellStyle name="40% - Accent1 5 2" xfId="936" xr:uid="{00000000-0005-0000-0000-0000A2030000}"/>
    <cellStyle name="40% - Accent1 5 2 2" xfId="937" xr:uid="{00000000-0005-0000-0000-0000A3030000}"/>
    <cellStyle name="40% - Accent1 5 2 2 2" xfId="938" xr:uid="{00000000-0005-0000-0000-0000A4030000}"/>
    <cellStyle name="40% - Accent1 5 2 2 2 2" xfId="939" xr:uid="{00000000-0005-0000-0000-0000A5030000}"/>
    <cellStyle name="40% - Accent1 5 2 2 3" xfId="940" xr:uid="{00000000-0005-0000-0000-0000A6030000}"/>
    <cellStyle name="40% - Accent1 5 2 3" xfId="941" xr:uid="{00000000-0005-0000-0000-0000A7030000}"/>
    <cellStyle name="40% - Accent1 5 2 3 2" xfId="942" xr:uid="{00000000-0005-0000-0000-0000A8030000}"/>
    <cellStyle name="40% - Accent1 5 2 4" xfId="943" xr:uid="{00000000-0005-0000-0000-0000A9030000}"/>
    <cellStyle name="40% - Accent1 5 3" xfId="944" xr:uid="{00000000-0005-0000-0000-0000AA030000}"/>
    <cellStyle name="40% - Accent1 5 3 2" xfId="945" xr:uid="{00000000-0005-0000-0000-0000AB030000}"/>
    <cellStyle name="40% - Accent1 5 3 2 2" xfId="946" xr:uid="{00000000-0005-0000-0000-0000AC030000}"/>
    <cellStyle name="40% - Accent1 5 3 3" xfId="947" xr:uid="{00000000-0005-0000-0000-0000AD030000}"/>
    <cellStyle name="40% - Accent1 5 4" xfId="948" xr:uid="{00000000-0005-0000-0000-0000AE030000}"/>
    <cellStyle name="40% - Accent1 5 4 2" xfId="949" xr:uid="{00000000-0005-0000-0000-0000AF030000}"/>
    <cellStyle name="40% - Accent1 5 5" xfId="950" xr:uid="{00000000-0005-0000-0000-0000B0030000}"/>
    <cellStyle name="40% - Accent1 6" xfId="951" xr:uid="{00000000-0005-0000-0000-0000B1030000}"/>
    <cellStyle name="40% - Accent1 6 2" xfId="952" xr:uid="{00000000-0005-0000-0000-0000B2030000}"/>
    <cellStyle name="40% - Accent1 6 2 2" xfId="953" xr:uid="{00000000-0005-0000-0000-0000B3030000}"/>
    <cellStyle name="40% - Accent1 6 2 2 2" xfId="954" xr:uid="{00000000-0005-0000-0000-0000B4030000}"/>
    <cellStyle name="40% - Accent1 6 2 2 2 2" xfId="955" xr:uid="{00000000-0005-0000-0000-0000B5030000}"/>
    <cellStyle name="40% - Accent1 6 2 2 3" xfId="956" xr:uid="{00000000-0005-0000-0000-0000B6030000}"/>
    <cellStyle name="40% - Accent1 6 2 3" xfId="957" xr:uid="{00000000-0005-0000-0000-0000B7030000}"/>
    <cellStyle name="40% - Accent1 6 2 3 2" xfId="958" xr:uid="{00000000-0005-0000-0000-0000B8030000}"/>
    <cellStyle name="40% - Accent1 6 2 4" xfId="959" xr:uid="{00000000-0005-0000-0000-0000B9030000}"/>
    <cellStyle name="40% - Accent1 6 3" xfId="960" xr:uid="{00000000-0005-0000-0000-0000BA030000}"/>
    <cellStyle name="40% - Accent1 6 3 2" xfId="961" xr:uid="{00000000-0005-0000-0000-0000BB030000}"/>
    <cellStyle name="40% - Accent1 6 3 2 2" xfId="962" xr:uid="{00000000-0005-0000-0000-0000BC030000}"/>
    <cellStyle name="40% - Accent1 6 3 3" xfId="963" xr:uid="{00000000-0005-0000-0000-0000BD030000}"/>
    <cellStyle name="40% - Accent1 6 4" xfId="964" xr:uid="{00000000-0005-0000-0000-0000BE030000}"/>
    <cellStyle name="40% - Accent1 6 4 2" xfId="965" xr:uid="{00000000-0005-0000-0000-0000BF030000}"/>
    <cellStyle name="40% - Accent1 6 5" xfId="966" xr:uid="{00000000-0005-0000-0000-0000C0030000}"/>
    <cellStyle name="40% - Accent1 7" xfId="967" xr:uid="{00000000-0005-0000-0000-0000C1030000}"/>
    <cellStyle name="40% - Accent1 7 2" xfId="968" xr:uid="{00000000-0005-0000-0000-0000C2030000}"/>
    <cellStyle name="40% - Accent1 7 2 2" xfId="969" xr:uid="{00000000-0005-0000-0000-0000C3030000}"/>
    <cellStyle name="40% - Accent1 7 2 2 2" xfId="970" xr:uid="{00000000-0005-0000-0000-0000C4030000}"/>
    <cellStyle name="40% - Accent1 7 2 2 2 2" xfId="971" xr:uid="{00000000-0005-0000-0000-0000C5030000}"/>
    <cellStyle name="40% - Accent1 7 2 2 3" xfId="972" xr:uid="{00000000-0005-0000-0000-0000C6030000}"/>
    <cellStyle name="40% - Accent1 7 2 3" xfId="973" xr:uid="{00000000-0005-0000-0000-0000C7030000}"/>
    <cellStyle name="40% - Accent1 7 2 3 2" xfId="974" xr:uid="{00000000-0005-0000-0000-0000C8030000}"/>
    <cellStyle name="40% - Accent1 7 2 4" xfId="975" xr:uid="{00000000-0005-0000-0000-0000C9030000}"/>
    <cellStyle name="40% - Accent1 7 3" xfId="976" xr:uid="{00000000-0005-0000-0000-0000CA030000}"/>
    <cellStyle name="40% - Accent1 7 3 2" xfId="977" xr:uid="{00000000-0005-0000-0000-0000CB030000}"/>
    <cellStyle name="40% - Accent1 7 3 2 2" xfId="978" xr:uid="{00000000-0005-0000-0000-0000CC030000}"/>
    <cellStyle name="40% - Accent1 7 3 3" xfId="979" xr:uid="{00000000-0005-0000-0000-0000CD030000}"/>
    <cellStyle name="40% - Accent1 7 4" xfId="980" xr:uid="{00000000-0005-0000-0000-0000CE030000}"/>
    <cellStyle name="40% - Accent1 7 4 2" xfId="981" xr:uid="{00000000-0005-0000-0000-0000CF030000}"/>
    <cellStyle name="40% - Accent1 7 5" xfId="982" xr:uid="{00000000-0005-0000-0000-0000D0030000}"/>
    <cellStyle name="40% - Accent1 8" xfId="983" xr:uid="{00000000-0005-0000-0000-0000D1030000}"/>
    <cellStyle name="40% - Accent1 8 2" xfId="984" xr:uid="{00000000-0005-0000-0000-0000D2030000}"/>
    <cellStyle name="40% - Accent1 8 2 2" xfId="985" xr:uid="{00000000-0005-0000-0000-0000D3030000}"/>
    <cellStyle name="40% - Accent1 8 2 2 2" xfId="986" xr:uid="{00000000-0005-0000-0000-0000D4030000}"/>
    <cellStyle name="40% - Accent1 8 2 2 2 2" xfId="987" xr:uid="{00000000-0005-0000-0000-0000D5030000}"/>
    <cellStyle name="40% - Accent1 8 2 2 3" xfId="988" xr:uid="{00000000-0005-0000-0000-0000D6030000}"/>
    <cellStyle name="40% - Accent1 8 2 3" xfId="989" xr:uid="{00000000-0005-0000-0000-0000D7030000}"/>
    <cellStyle name="40% - Accent1 8 2 3 2" xfId="990" xr:uid="{00000000-0005-0000-0000-0000D8030000}"/>
    <cellStyle name="40% - Accent1 8 2 4" xfId="991" xr:uid="{00000000-0005-0000-0000-0000D9030000}"/>
    <cellStyle name="40% - Accent1 8 3" xfId="992" xr:uid="{00000000-0005-0000-0000-0000DA030000}"/>
    <cellStyle name="40% - Accent1 8 3 2" xfId="993" xr:uid="{00000000-0005-0000-0000-0000DB030000}"/>
    <cellStyle name="40% - Accent1 8 3 2 2" xfId="994" xr:uid="{00000000-0005-0000-0000-0000DC030000}"/>
    <cellStyle name="40% - Accent1 8 3 3" xfId="995" xr:uid="{00000000-0005-0000-0000-0000DD030000}"/>
    <cellStyle name="40% - Accent1 8 4" xfId="996" xr:uid="{00000000-0005-0000-0000-0000DE030000}"/>
    <cellStyle name="40% - Accent1 8 4 2" xfId="997" xr:uid="{00000000-0005-0000-0000-0000DF030000}"/>
    <cellStyle name="40% - Accent1 8 5" xfId="998" xr:uid="{00000000-0005-0000-0000-0000E0030000}"/>
    <cellStyle name="40% - Accent1 9" xfId="999" xr:uid="{00000000-0005-0000-0000-0000E1030000}"/>
    <cellStyle name="40% - Accent1 9 2" xfId="1000" xr:uid="{00000000-0005-0000-0000-0000E2030000}"/>
    <cellStyle name="40% - Accent1 9 2 2" xfId="1001" xr:uid="{00000000-0005-0000-0000-0000E3030000}"/>
    <cellStyle name="40% - Accent1 9 2 2 2" xfId="1002" xr:uid="{00000000-0005-0000-0000-0000E4030000}"/>
    <cellStyle name="40% - Accent1 9 2 3" xfId="1003" xr:uid="{00000000-0005-0000-0000-0000E5030000}"/>
    <cellStyle name="40% - Accent1 9 3" xfId="1004" xr:uid="{00000000-0005-0000-0000-0000E6030000}"/>
    <cellStyle name="40% - Accent1 9 3 2" xfId="1005" xr:uid="{00000000-0005-0000-0000-0000E7030000}"/>
    <cellStyle name="40% - Accent1 9 4" xfId="1006" xr:uid="{00000000-0005-0000-0000-0000E8030000}"/>
    <cellStyle name="40% - Accent2 10" xfId="1007" xr:uid="{00000000-0005-0000-0000-0000E9030000}"/>
    <cellStyle name="40% - Accent2 10 2" xfId="1008" xr:uid="{00000000-0005-0000-0000-0000EA030000}"/>
    <cellStyle name="40% - Accent2 10 2 2" xfId="1009" xr:uid="{00000000-0005-0000-0000-0000EB030000}"/>
    <cellStyle name="40% - Accent2 10 3" xfId="1010" xr:uid="{00000000-0005-0000-0000-0000EC030000}"/>
    <cellStyle name="40% - Accent2 11" xfId="1011" xr:uid="{00000000-0005-0000-0000-0000ED030000}"/>
    <cellStyle name="40% - Accent2 11 2" xfId="1012" xr:uid="{00000000-0005-0000-0000-0000EE030000}"/>
    <cellStyle name="40% - Accent2 12" xfId="1013" xr:uid="{00000000-0005-0000-0000-0000EF030000}"/>
    <cellStyle name="40% - Accent2 2" xfId="1014" xr:uid="{00000000-0005-0000-0000-0000F0030000}"/>
    <cellStyle name="40% - Accent2 2 2" xfId="1015" xr:uid="{00000000-0005-0000-0000-0000F1030000}"/>
    <cellStyle name="40% - Accent2 2 2 2" xfId="1016" xr:uid="{00000000-0005-0000-0000-0000F2030000}"/>
    <cellStyle name="40% - Accent2 2 2 2 2" xfId="1017" xr:uid="{00000000-0005-0000-0000-0000F3030000}"/>
    <cellStyle name="40% - Accent2 2 2 2 2 2" xfId="1018" xr:uid="{00000000-0005-0000-0000-0000F4030000}"/>
    <cellStyle name="40% - Accent2 2 2 2 2 2 2" xfId="1019" xr:uid="{00000000-0005-0000-0000-0000F5030000}"/>
    <cellStyle name="40% - Accent2 2 2 2 2 3" xfId="1020" xr:uid="{00000000-0005-0000-0000-0000F6030000}"/>
    <cellStyle name="40% - Accent2 2 2 2 3" xfId="1021" xr:uid="{00000000-0005-0000-0000-0000F7030000}"/>
    <cellStyle name="40% - Accent2 2 2 2 3 2" xfId="1022" xr:uid="{00000000-0005-0000-0000-0000F8030000}"/>
    <cellStyle name="40% - Accent2 2 2 2 4" xfId="1023" xr:uid="{00000000-0005-0000-0000-0000F9030000}"/>
    <cellStyle name="40% - Accent2 2 2 3" xfId="1024" xr:uid="{00000000-0005-0000-0000-0000FA030000}"/>
    <cellStyle name="40% - Accent2 2 2 3 2" xfId="1025" xr:uid="{00000000-0005-0000-0000-0000FB030000}"/>
    <cellStyle name="40% - Accent2 2 2 3 2 2" xfId="1026" xr:uid="{00000000-0005-0000-0000-0000FC030000}"/>
    <cellStyle name="40% - Accent2 2 2 3 3" xfId="1027" xr:uid="{00000000-0005-0000-0000-0000FD030000}"/>
    <cellStyle name="40% - Accent2 2 2 4" xfId="1028" xr:uid="{00000000-0005-0000-0000-0000FE030000}"/>
    <cellStyle name="40% - Accent2 2 2 4 2" xfId="1029" xr:uid="{00000000-0005-0000-0000-0000FF030000}"/>
    <cellStyle name="40% - Accent2 2 2 5" xfId="1030" xr:uid="{00000000-0005-0000-0000-000000040000}"/>
    <cellStyle name="40% - Accent2 2 3" xfId="1031" xr:uid="{00000000-0005-0000-0000-000001040000}"/>
    <cellStyle name="40% - Accent2 2 3 2" xfId="1032" xr:uid="{00000000-0005-0000-0000-000002040000}"/>
    <cellStyle name="40% - Accent2 2 3 2 2" xfId="1033" xr:uid="{00000000-0005-0000-0000-000003040000}"/>
    <cellStyle name="40% - Accent2 2 3 2 2 2" xfId="1034" xr:uid="{00000000-0005-0000-0000-000004040000}"/>
    <cellStyle name="40% - Accent2 2 3 2 3" xfId="1035" xr:uid="{00000000-0005-0000-0000-000005040000}"/>
    <cellStyle name="40% - Accent2 2 3 3" xfId="1036" xr:uid="{00000000-0005-0000-0000-000006040000}"/>
    <cellStyle name="40% - Accent2 2 3 3 2" xfId="1037" xr:uid="{00000000-0005-0000-0000-000007040000}"/>
    <cellStyle name="40% - Accent2 2 3 4" xfId="1038" xr:uid="{00000000-0005-0000-0000-000008040000}"/>
    <cellStyle name="40% - Accent2 2 4" xfId="1039" xr:uid="{00000000-0005-0000-0000-000009040000}"/>
    <cellStyle name="40% - Accent2 2 4 2" xfId="1040" xr:uid="{00000000-0005-0000-0000-00000A040000}"/>
    <cellStyle name="40% - Accent2 2 4 2 2" xfId="1041" xr:uid="{00000000-0005-0000-0000-00000B040000}"/>
    <cellStyle name="40% - Accent2 2 4 3" xfId="1042" xr:uid="{00000000-0005-0000-0000-00000C040000}"/>
    <cellStyle name="40% - Accent2 2 5" xfId="1043" xr:uid="{00000000-0005-0000-0000-00000D040000}"/>
    <cellStyle name="40% - Accent2 2 5 2" xfId="1044" xr:uid="{00000000-0005-0000-0000-00000E040000}"/>
    <cellStyle name="40% - Accent2 2 6" xfId="1045" xr:uid="{00000000-0005-0000-0000-00000F040000}"/>
    <cellStyle name="40% - Accent2 3" xfId="1046" xr:uid="{00000000-0005-0000-0000-000010040000}"/>
    <cellStyle name="40% - Accent2 3 2" xfId="1047" xr:uid="{00000000-0005-0000-0000-000011040000}"/>
    <cellStyle name="40% - Accent2 3 2 2" xfId="1048" xr:uid="{00000000-0005-0000-0000-000012040000}"/>
    <cellStyle name="40% - Accent2 3 2 2 2" xfId="1049" xr:uid="{00000000-0005-0000-0000-000013040000}"/>
    <cellStyle name="40% - Accent2 3 2 2 2 2" xfId="1050" xr:uid="{00000000-0005-0000-0000-000014040000}"/>
    <cellStyle name="40% - Accent2 3 2 2 3" xfId="1051" xr:uid="{00000000-0005-0000-0000-000015040000}"/>
    <cellStyle name="40% - Accent2 3 2 3" xfId="1052" xr:uid="{00000000-0005-0000-0000-000016040000}"/>
    <cellStyle name="40% - Accent2 3 2 3 2" xfId="1053" xr:uid="{00000000-0005-0000-0000-000017040000}"/>
    <cellStyle name="40% - Accent2 3 2 4" xfId="1054" xr:uid="{00000000-0005-0000-0000-000018040000}"/>
    <cellStyle name="40% - Accent2 3 3" xfId="1055" xr:uid="{00000000-0005-0000-0000-000019040000}"/>
    <cellStyle name="40% - Accent2 3 3 2" xfId="1056" xr:uid="{00000000-0005-0000-0000-00001A040000}"/>
    <cellStyle name="40% - Accent2 3 3 2 2" xfId="1057" xr:uid="{00000000-0005-0000-0000-00001B040000}"/>
    <cellStyle name="40% - Accent2 3 3 3" xfId="1058" xr:uid="{00000000-0005-0000-0000-00001C040000}"/>
    <cellStyle name="40% - Accent2 3 4" xfId="1059" xr:uid="{00000000-0005-0000-0000-00001D040000}"/>
    <cellStyle name="40% - Accent2 3 4 2" xfId="1060" xr:uid="{00000000-0005-0000-0000-00001E040000}"/>
    <cellStyle name="40% - Accent2 3 5" xfId="1061" xr:uid="{00000000-0005-0000-0000-00001F040000}"/>
    <cellStyle name="40% - Accent2 4" xfId="1062" xr:uid="{00000000-0005-0000-0000-000020040000}"/>
    <cellStyle name="40% - Accent2 4 2" xfId="1063" xr:uid="{00000000-0005-0000-0000-000021040000}"/>
    <cellStyle name="40% - Accent2 4 2 2" xfId="1064" xr:uid="{00000000-0005-0000-0000-000022040000}"/>
    <cellStyle name="40% - Accent2 4 2 2 2" xfId="1065" xr:uid="{00000000-0005-0000-0000-000023040000}"/>
    <cellStyle name="40% - Accent2 4 2 2 2 2" xfId="1066" xr:uid="{00000000-0005-0000-0000-000024040000}"/>
    <cellStyle name="40% - Accent2 4 2 2 3" xfId="1067" xr:uid="{00000000-0005-0000-0000-000025040000}"/>
    <cellStyle name="40% - Accent2 4 2 3" xfId="1068" xr:uid="{00000000-0005-0000-0000-000026040000}"/>
    <cellStyle name="40% - Accent2 4 2 3 2" xfId="1069" xr:uid="{00000000-0005-0000-0000-000027040000}"/>
    <cellStyle name="40% - Accent2 4 2 4" xfId="1070" xr:uid="{00000000-0005-0000-0000-000028040000}"/>
    <cellStyle name="40% - Accent2 4 3" xfId="1071" xr:uid="{00000000-0005-0000-0000-000029040000}"/>
    <cellStyle name="40% - Accent2 4 3 2" xfId="1072" xr:uid="{00000000-0005-0000-0000-00002A040000}"/>
    <cellStyle name="40% - Accent2 4 3 2 2" xfId="1073" xr:uid="{00000000-0005-0000-0000-00002B040000}"/>
    <cellStyle name="40% - Accent2 4 3 3" xfId="1074" xr:uid="{00000000-0005-0000-0000-00002C040000}"/>
    <cellStyle name="40% - Accent2 4 4" xfId="1075" xr:uid="{00000000-0005-0000-0000-00002D040000}"/>
    <cellStyle name="40% - Accent2 4 4 2" xfId="1076" xr:uid="{00000000-0005-0000-0000-00002E040000}"/>
    <cellStyle name="40% - Accent2 4 5" xfId="1077" xr:uid="{00000000-0005-0000-0000-00002F040000}"/>
    <cellStyle name="40% - Accent2 5" xfId="1078" xr:uid="{00000000-0005-0000-0000-000030040000}"/>
    <cellStyle name="40% - Accent2 5 2" xfId="1079" xr:uid="{00000000-0005-0000-0000-000031040000}"/>
    <cellStyle name="40% - Accent2 5 2 2" xfId="1080" xr:uid="{00000000-0005-0000-0000-000032040000}"/>
    <cellStyle name="40% - Accent2 5 2 2 2" xfId="1081" xr:uid="{00000000-0005-0000-0000-000033040000}"/>
    <cellStyle name="40% - Accent2 5 2 2 2 2" xfId="1082" xr:uid="{00000000-0005-0000-0000-000034040000}"/>
    <cellStyle name="40% - Accent2 5 2 2 3" xfId="1083" xr:uid="{00000000-0005-0000-0000-000035040000}"/>
    <cellStyle name="40% - Accent2 5 2 3" xfId="1084" xr:uid="{00000000-0005-0000-0000-000036040000}"/>
    <cellStyle name="40% - Accent2 5 2 3 2" xfId="1085" xr:uid="{00000000-0005-0000-0000-000037040000}"/>
    <cellStyle name="40% - Accent2 5 2 4" xfId="1086" xr:uid="{00000000-0005-0000-0000-000038040000}"/>
    <cellStyle name="40% - Accent2 5 3" xfId="1087" xr:uid="{00000000-0005-0000-0000-000039040000}"/>
    <cellStyle name="40% - Accent2 5 3 2" xfId="1088" xr:uid="{00000000-0005-0000-0000-00003A040000}"/>
    <cellStyle name="40% - Accent2 5 3 2 2" xfId="1089" xr:uid="{00000000-0005-0000-0000-00003B040000}"/>
    <cellStyle name="40% - Accent2 5 3 3" xfId="1090" xr:uid="{00000000-0005-0000-0000-00003C040000}"/>
    <cellStyle name="40% - Accent2 5 4" xfId="1091" xr:uid="{00000000-0005-0000-0000-00003D040000}"/>
    <cellStyle name="40% - Accent2 5 4 2" xfId="1092" xr:uid="{00000000-0005-0000-0000-00003E040000}"/>
    <cellStyle name="40% - Accent2 5 5" xfId="1093" xr:uid="{00000000-0005-0000-0000-00003F040000}"/>
    <cellStyle name="40% - Accent2 6" xfId="1094" xr:uid="{00000000-0005-0000-0000-000040040000}"/>
    <cellStyle name="40% - Accent2 6 2" xfId="1095" xr:uid="{00000000-0005-0000-0000-000041040000}"/>
    <cellStyle name="40% - Accent2 6 2 2" xfId="1096" xr:uid="{00000000-0005-0000-0000-000042040000}"/>
    <cellStyle name="40% - Accent2 6 2 2 2" xfId="1097" xr:uid="{00000000-0005-0000-0000-000043040000}"/>
    <cellStyle name="40% - Accent2 6 2 2 2 2" xfId="1098" xr:uid="{00000000-0005-0000-0000-000044040000}"/>
    <cellStyle name="40% - Accent2 6 2 2 3" xfId="1099" xr:uid="{00000000-0005-0000-0000-000045040000}"/>
    <cellStyle name="40% - Accent2 6 2 3" xfId="1100" xr:uid="{00000000-0005-0000-0000-000046040000}"/>
    <cellStyle name="40% - Accent2 6 2 3 2" xfId="1101" xr:uid="{00000000-0005-0000-0000-000047040000}"/>
    <cellStyle name="40% - Accent2 6 2 4" xfId="1102" xr:uid="{00000000-0005-0000-0000-000048040000}"/>
    <cellStyle name="40% - Accent2 6 3" xfId="1103" xr:uid="{00000000-0005-0000-0000-000049040000}"/>
    <cellStyle name="40% - Accent2 6 3 2" xfId="1104" xr:uid="{00000000-0005-0000-0000-00004A040000}"/>
    <cellStyle name="40% - Accent2 6 3 2 2" xfId="1105" xr:uid="{00000000-0005-0000-0000-00004B040000}"/>
    <cellStyle name="40% - Accent2 6 3 3" xfId="1106" xr:uid="{00000000-0005-0000-0000-00004C040000}"/>
    <cellStyle name="40% - Accent2 6 4" xfId="1107" xr:uid="{00000000-0005-0000-0000-00004D040000}"/>
    <cellStyle name="40% - Accent2 6 4 2" xfId="1108" xr:uid="{00000000-0005-0000-0000-00004E040000}"/>
    <cellStyle name="40% - Accent2 6 5" xfId="1109" xr:uid="{00000000-0005-0000-0000-00004F040000}"/>
    <cellStyle name="40% - Accent2 7" xfId="1110" xr:uid="{00000000-0005-0000-0000-000050040000}"/>
    <cellStyle name="40% - Accent2 7 2" xfId="1111" xr:uid="{00000000-0005-0000-0000-000051040000}"/>
    <cellStyle name="40% - Accent2 7 2 2" xfId="1112" xr:uid="{00000000-0005-0000-0000-000052040000}"/>
    <cellStyle name="40% - Accent2 7 2 2 2" xfId="1113" xr:uid="{00000000-0005-0000-0000-000053040000}"/>
    <cellStyle name="40% - Accent2 7 2 2 2 2" xfId="1114" xr:uid="{00000000-0005-0000-0000-000054040000}"/>
    <cellStyle name="40% - Accent2 7 2 2 3" xfId="1115" xr:uid="{00000000-0005-0000-0000-000055040000}"/>
    <cellStyle name="40% - Accent2 7 2 3" xfId="1116" xr:uid="{00000000-0005-0000-0000-000056040000}"/>
    <cellStyle name="40% - Accent2 7 2 3 2" xfId="1117" xr:uid="{00000000-0005-0000-0000-000057040000}"/>
    <cellStyle name="40% - Accent2 7 2 4" xfId="1118" xr:uid="{00000000-0005-0000-0000-000058040000}"/>
    <cellStyle name="40% - Accent2 7 3" xfId="1119" xr:uid="{00000000-0005-0000-0000-000059040000}"/>
    <cellStyle name="40% - Accent2 7 3 2" xfId="1120" xr:uid="{00000000-0005-0000-0000-00005A040000}"/>
    <cellStyle name="40% - Accent2 7 3 2 2" xfId="1121" xr:uid="{00000000-0005-0000-0000-00005B040000}"/>
    <cellStyle name="40% - Accent2 7 3 3" xfId="1122" xr:uid="{00000000-0005-0000-0000-00005C040000}"/>
    <cellStyle name="40% - Accent2 7 4" xfId="1123" xr:uid="{00000000-0005-0000-0000-00005D040000}"/>
    <cellStyle name="40% - Accent2 7 4 2" xfId="1124" xr:uid="{00000000-0005-0000-0000-00005E040000}"/>
    <cellStyle name="40% - Accent2 7 5" xfId="1125" xr:uid="{00000000-0005-0000-0000-00005F040000}"/>
    <cellStyle name="40% - Accent2 8" xfId="1126" xr:uid="{00000000-0005-0000-0000-000060040000}"/>
    <cellStyle name="40% - Accent2 8 2" xfId="1127" xr:uid="{00000000-0005-0000-0000-000061040000}"/>
    <cellStyle name="40% - Accent2 8 2 2" xfId="1128" xr:uid="{00000000-0005-0000-0000-000062040000}"/>
    <cellStyle name="40% - Accent2 8 2 2 2" xfId="1129" xr:uid="{00000000-0005-0000-0000-000063040000}"/>
    <cellStyle name="40% - Accent2 8 2 2 2 2" xfId="1130" xr:uid="{00000000-0005-0000-0000-000064040000}"/>
    <cellStyle name="40% - Accent2 8 2 2 3" xfId="1131" xr:uid="{00000000-0005-0000-0000-000065040000}"/>
    <cellStyle name="40% - Accent2 8 2 3" xfId="1132" xr:uid="{00000000-0005-0000-0000-000066040000}"/>
    <cellStyle name="40% - Accent2 8 2 3 2" xfId="1133" xr:uid="{00000000-0005-0000-0000-000067040000}"/>
    <cellStyle name="40% - Accent2 8 2 4" xfId="1134" xr:uid="{00000000-0005-0000-0000-000068040000}"/>
    <cellStyle name="40% - Accent2 8 3" xfId="1135" xr:uid="{00000000-0005-0000-0000-000069040000}"/>
    <cellStyle name="40% - Accent2 8 3 2" xfId="1136" xr:uid="{00000000-0005-0000-0000-00006A040000}"/>
    <cellStyle name="40% - Accent2 8 3 2 2" xfId="1137" xr:uid="{00000000-0005-0000-0000-00006B040000}"/>
    <cellStyle name="40% - Accent2 8 3 3" xfId="1138" xr:uid="{00000000-0005-0000-0000-00006C040000}"/>
    <cellStyle name="40% - Accent2 8 4" xfId="1139" xr:uid="{00000000-0005-0000-0000-00006D040000}"/>
    <cellStyle name="40% - Accent2 8 4 2" xfId="1140" xr:uid="{00000000-0005-0000-0000-00006E040000}"/>
    <cellStyle name="40% - Accent2 8 5" xfId="1141" xr:uid="{00000000-0005-0000-0000-00006F040000}"/>
    <cellStyle name="40% - Accent2 9" xfId="1142" xr:uid="{00000000-0005-0000-0000-000070040000}"/>
    <cellStyle name="40% - Accent2 9 2" xfId="1143" xr:uid="{00000000-0005-0000-0000-000071040000}"/>
    <cellStyle name="40% - Accent2 9 2 2" xfId="1144" xr:uid="{00000000-0005-0000-0000-000072040000}"/>
    <cellStyle name="40% - Accent2 9 2 2 2" xfId="1145" xr:uid="{00000000-0005-0000-0000-000073040000}"/>
    <cellStyle name="40% - Accent2 9 2 3" xfId="1146" xr:uid="{00000000-0005-0000-0000-000074040000}"/>
    <cellStyle name="40% - Accent2 9 3" xfId="1147" xr:uid="{00000000-0005-0000-0000-000075040000}"/>
    <cellStyle name="40% - Accent2 9 3 2" xfId="1148" xr:uid="{00000000-0005-0000-0000-000076040000}"/>
    <cellStyle name="40% - Accent2 9 4" xfId="1149" xr:uid="{00000000-0005-0000-0000-000077040000}"/>
    <cellStyle name="40% - Accent3 10" xfId="1150" xr:uid="{00000000-0005-0000-0000-000078040000}"/>
    <cellStyle name="40% - Accent3 10 2" xfId="1151" xr:uid="{00000000-0005-0000-0000-000079040000}"/>
    <cellStyle name="40% - Accent3 10 2 2" xfId="1152" xr:uid="{00000000-0005-0000-0000-00007A040000}"/>
    <cellStyle name="40% - Accent3 10 3" xfId="1153" xr:uid="{00000000-0005-0000-0000-00007B040000}"/>
    <cellStyle name="40% - Accent3 11" xfId="1154" xr:uid="{00000000-0005-0000-0000-00007C040000}"/>
    <cellStyle name="40% - Accent3 11 2" xfId="1155" xr:uid="{00000000-0005-0000-0000-00007D040000}"/>
    <cellStyle name="40% - Accent3 12" xfId="1156" xr:uid="{00000000-0005-0000-0000-00007E040000}"/>
    <cellStyle name="40% - Accent3 2" xfId="1157" xr:uid="{00000000-0005-0000-0000-00007F040000}"/>
    <cellStyle name="40% - Accent3 2 2" xfId="1158" xr:uid="{00000000-0005-0000-0000-000080040000}"/>
    <cellStyle name="40% - Accent3 2 2 2" xfId="1159" xr:uid="{00000000-0005-0000-0000-000081040000}"/>
    <cellStyle name="40% - Accent3 2 2 2 2" xfId="1160" xr:uid="{00000000-0005-0000-0000-000082040000}"/>
    <cellStyle name="40% - Accent3 2 2 2 2 2" xfId="1161" xr:uid="{00000000-0005-0000-0000-000083040000}"/>
    <cellStyle name="40% - Accent3 2 2 2 2 2 2" xfId="1162" xr:uid="{00000000-0005-0000-0000-000084040000}"/>
    <cellStyle name="40% - Accent3 2 2 2 2 3" xfId="1163" xr:uid="{00000000-0005-0000-0000-000085040000}"/>
    <cellStyle name="40% - Accent3 2 2 2 3" xfId="1164" xr:uid="{00000000-0005-0000-0000-000086040000}"/>
    <cellStyle name="40% - Accent3 2 2 2 3 2" xfId="1165" xr:uid="{00000000-0005-0000-0000-000087040000}"/>
    <cellStyle name="40% - Accent3 2 2 2 4" xfId="1166" xr:uid="{00000000-0005-0000-0000-000088040000}"/>
    <cellStyle name="40% - Accent3 2 2 3" xfId="1167" xr:uid="{00000000-0005-0000-0000-000089040000}"/>
    <cellStyle name="40% - Accent3 2 2 3 2" xfId="1168" xr:uid="{00000000-0005-0000-0000-00008A040000}"/>
    <cellStyle name="40% - Accent3 2 2 3 2 2" xfId="1169" xr:uid="{00000000-0005-0000-0000-00008B040000}"/>
    <cellStyle name="40% - Accent3 2 2 3 3" xfId="1170" xr:uid="{00000000-0005-0000-0000-00008C040000}"/>
    <cellStyle name="40% - Accent3 2 2 4" xfId="1171" xr:uid="{00000000-0005-0000-0000-00008D040000}"/>
    <cellStyle name="40% - Accent3 2 2 4 2" xfId="1172" xr:uid="{00000000-0005-0000-0000-00008E040000}"/>
    <cellStyle name="40% - Accent3 2 2 5" xfId="1173" xr:uid="{00000000-0005-0000-0000-00008F040000}"/>
    <cellStyle name="40% - Accent3 2 3" xfId="1174" xr:uid="{00000000-0005-0000-0000-000090040000}"/>
    <cellStyle name="40% - Accent3 2 3 2" xfId="1175" xr:uid="{00000000-0005-0000-0000-000091040000}"/>
    <cellStyle name="40% - Accent3 2 3 2 2" xfId="1176" xr:uid="{00000000-0005-0000-0000-000092040000}"/>
    <cellStyle name="40% - Accent3 2 3 2 2 2" xfId="1177" xr:uid="{00000000-0005-0000-0000-000093040000}"/>
    <cellStyle name="40% - Accent3 2 3 2 3" xfId="1178" xr:uid="{00000000-0005-0000-0000-000094040000}"/>
    <cellStyle name="40% - Accent3 2 3 3" xfId="1179" xr:uid="{00000000-0005-0000-0000-000095040000}"/>
    <cellStyle name="40% - Accent3 2 3 3 2" xfId="1180" xr:uid="{00000000-0005-0000-0000-000096040000}"/>
    <cellStyle name="40% - Accent3 2 3 4" xfId="1181" xr:uid="{00000000-0005-0000-0000-000097040000}"/>
    <cellStyle name="40% - Accent3 2 4" xfId="1182" xr:uid="{00000000-0005-0000-0000-000098040000}"/>
    <cellStyle name="40% - Accent3 2 4 2" xfId="1183" xr:uid="{00000000-0005-0000-0000-000099040000}"/>
    <cellStyle name="40% - Accent3 2 4 2 2" xfId="1184" xr:uid="{00000000-0005-0000-0000-00009A040000}"/>
    <cellStyle name="40% - Accent3 2 4 3" xfId="1185" xr:uid="{00000000-0005-0000-0000-00009B040000}"/>
    <cellStyle name="40% - Accent3 2 5" xfId="1186" xr:uid="{00000000-0005-0000-0000-00009C040000}"/>
    <cellStyle name="40% - Accent3 2 5 2" xfId="1187" xr:uid="{00000000-0005-0000-0000-00009D040000}"/>
    <cellStyle name="40% - Accent3 2 6" xfId="1188" xr:uid="{00000000-0005-0000-0000-00009E040000}"/>
    <cellStyle name="40% - Accent3 3" xfId="1189" xr:uid="{00000000-0005-0000-0000-00009F040000}"/>
    <cellStyle name="40% - Accent3 3 2" xfId="1190" xr:uid="{00000000-0005-0000-0000-0000A0040000}"/>
    <cellStyle name="40% - Accent3 3 2 2" xfId="1191" xr:uid="{00000000-0005-0000-0000-0000A1040000}"/>
    <cellStyle name="40% - Accent3 3 2 2 2" xfId="1192" xr:uid="{00000000-0005-0000-0000-0000A2040000}"/>
    <cellStyle name="40% - Accent3 3 2 2 2 2" xfId="1193" xr:uid="{00000000-0005-0000-0000-0000A3040000}"/>
    <cellStyle name="40% - Accent3 3 2 2 3" xfId="1194" xr:uid="{00000000-0005-0000-0000-0000A4040000}"/>
    <cellStyle name="40% - Accent3 3 2 3" xfId="1195" xr:uid="{00000000-0005-0000-0000-0000A5040000}"/>
    <cellStyle name="40% - Accent3 3 2 3 2" xfId="1196" xr:uid="{00000000-0005-0000-0000-0000A6040000}"/>
    <cellStyle name="40% - Accent3 3 2 4" xfId="1197" xr:uid="{00000000-0005-0000-0000-0000A7040000}"/>
    <cellStyle name="40% - Accent3 3 3" xfId="1198" xr:uid="{00000000-0005-0000-0000-0000A8040000}"/>
    <cellStyle name="40% - Accent3 3 3 2" xfId="1199" xr:uid="{00000000-0005-0000-0000-0000A9040000}"/>
    <cellStyle name="40% - Accent3 3 3 2 2" xfId="1200" xr:uid="{00000000-0005-0000-0000-0000AA040000}"/>
    <cellStyle name="40% - Accent3 3 3 3" xfId="1201" xr:uid="{00000000-0005-0000-0000-0000AB040000}"/>
    <cellStyle name="40% - Accent3 3 4" xfId="1202" xr:uid="{00000000-0005-0000-0000-0000AC040000}"/>
    <cellStyle name="40% - Accent3 3 4 2" xfId="1203" xr:uid="{00000000-0005-0000-0000-0000AD040000}"/>
    <cellStyle name="40% - Accent3 3 5" xfId="1204" xr:uid="{00000000-0005-0000-0000-0000AE040000}"/>
    <cellStyle name="40% - Accent3 4" xfId="1205" xr:uid="{00000000-0005-0000-0000-0000AF040000}"/>
    <cellStyle name="40% - Accent3 4 2" xfId="1206" xr:uid="{00000000-0005-0000-0000-0000B0040000}"/>
    <cellStyle name="40% - Accent3 4 2 2" xfId="1207" xr:uid="{00000000-0005-0000-0000-0000B1040000}"/>
    <cellStyle name="40% - Accent3 4 2 2 2" xfId="1208" xr:uid="{00000000-0005-0000-0000-0000B2040000}"/>
    <cellStyle name="40% - Accent3 4 2 2 2 2" xfId="1209" xr:uid="{00000000-0005-0000-0000-0000B3040000}"/>
    <cellStyle name="40% - Accent3 4 2 2 3" xfId="1210" xr:uid="{00000000-0005-0000-0000-0000B4040000}"/>
    <cellStyle name="40% - Accent3 4 2 3" xfId="1211" xr:uid="{00000000-0005-0000-0000-0000B5040000}"/>
    <cellStyle name="40% - Accent3 4 2 3 2" xfId="1212" xr:uid="{00000000-0005-0000-0000-0000B6040000}"/>
    <cellStyle name="40% - Accent3 4 2 4" xfId="1213" xr:uid="{00000000-0005-0000-0000-0000B7040000}"/>
    <cellStyle name="40% - Accent3 4 3" xfId="1214" xr:uid="{00000000-0005-0000-0000-0000B8040000}"/>
    <cellStyle name="40% - Accent3 4 3 2" xfId="1215" xr:uid="{00000000-0005-0000-0000-0000B9040000}"/>
    <cellStyle name="40% - Accent3 4 3 2 2" xfId="1216" xr:uid="{00000000-0005-0000-0000-0000BA040000}"/>
    <cellStyle name="40% - Accent3 4 3 3" xfId="1217" xr:uid="{00000000-0005-0000-0000-0000BB040000}"/>
    <cellStyle name="40% - Accent3 4 4" xfId="1218" xr:uid="{00000000-0005-0000-0000-0000BC040000}"/>
    <cellStyle name="40% - Accent3 4 4 2" xfId="1219" xr:uid="{00000000-0005-0000-0000-0000BD040000}"/>
    <cellStyle name="40% - Accent3 4 5" xfId="1220" xr:uid="{00000000-0005-0000-0000-0000BE040000}"/>
    <cellStyle name="40% - Accent3 5" xfId="1221" xr:uid="{00000000-0005-0000-0000-0000BF040000}"/>
    <cellStyle name="40% - Accent3 5 2" xfId="1222" xr:uid="{00000000-0005-0000-0000-0000C0040000}"/>
    <cellStyle name="40% - Accent3 5 2 2" xfId="1223" xr:uid="{00000000-0005-0000-0000-0000C1040000}"/>
    <cellStyle name="40% - Accent3 5 2 2 2" xfId="1224" xr:uid="{00000000-0005-0000-0000-0000C2040000}"/>
    <cellStyle name="40% - Accent3 5 2 2 2 2" xfId="1225" xr:uid="{00000000-0005-0000-0000-0000C3040000}"/>
    <cellStyle name="40% - Accent3 5 2 2 3" xfId="1226" xr:uid="{00000000-0005-0000-0000-0000C4040000}"/>
    <cellStyle name="40% - Accent3 5 2 3" xfId="1227" xr:uid="{00000000-0005-0000-0000-0000C5040000}"/>
    <cellStyle name="40% - Accent3 5 2 3 2" xfId="1228" xr:uid="{00000000-0005-0000-0000-0000C6040000}"/>
    <cellStyle name="40% - Accent3 5 2 4" xfId="1229" xr:uid="{00000000-0005-0000-0000-0000C7040000}"/>
    <cellStyle name="40% - Accent3 5 3" xfId="1230" xr:uid="{00000000-0005-0000-0000-0000C8040000}"/>
    <cellStyle name="40% - Accent3 5 3 2" xfId="1231" xr:uid="{00000000-0005-0000-0000-0000C9040000}"/>
    <cellStyle name="40% - Accent3 5 3 2 2" xfId="1232" xr:uid="{00000000-0005-0000-0000-0000CA040000}"/>
    <cellStyle name="40% - Accent3 5 3 3" xfId="1233" xr:uid="{00000000-0005-0000-0000-0000CB040000}"/>
    <cellStyle name="40% - Accent3 5 4" xfId="1234" xr:uid="{00000000-0005-0000-0000-0000CC040000}"/>
    <cellStyle name="40% - Accent3 5 4 2" xfId="1235" xr:uid="{00000000-0005-0000-0000-0000CD040000}"/>
    <cellStyle name="40% - Accent3 5 5" xfId="1236" xr:uid="{00000000-0005-0000-0000-0000CE040000}"/>
    <cellStyle name="40% - Accent3 6" xfId="1237" xr:uid="{00000000-0005-0000-0000-0000CF040000}"/>
    <cellStyle name="40% - Accent3 6 2" xfId="1238" xr:uid="{00000000-0005-0000-0000-0000D0040000}"/>
    <cellStyle name="40% - Accent3 6 2 2" xfId="1239" xr:uid="{00000000-0005-0000-0000-0000D1040000}"/>
    <cellStyle name="40% - Accent3 6 2 2 2" xfId="1240" xr:uid="{00000000-0005-0000-0000-0000D2040000}"/>
    <cellStyle name="40% - Accent3 6 2 2 2 2" xfId="1241" xr:uid="{00000000-0005-0000-0000-0000D3040000}"/>
    <cellStyle name="40% - Accent3 6 2 2 3" xfId="1242" xr:uid="{00000000-0005-0000-0000-0000D4040000}"/>
    <cellStyle name="40% - Accent3 6 2 3" xfId="1243" xr:uid="{00000000-0005-0000-0000-0000D5040000}"/>
    <cellStyle name="40% - Accent3 6 2 3 2" xfId="1244" xr:uid="{00000000-0005-0000-0000-0000D6040000}"/>
    <cellStyle name="40% - Accent3 6 2 4" xfId="1245" xr:uid="{00000000-0005-0000-0000-0000D7040000}"/>
    <cellStyle name="40% - Accent3 6 3" xfId="1246" xr:uid="{00000000-0005-0000-0000-0000D8040000}"/>
    <cellStyle name="40% - Accent3 6 3 2" xfId="1247" xr:uid="{00000000-0005-0000-0000-0000D9040000}"/>
    <cellStyle name="40% - Accent3 6 3 2 2" xfId="1248" xr:uid="{00000000-0005-0000-0000-0000DA040000}"/>
    <cellStyle name="40% - Accent3 6 3 3" xfId="1249" xr:uid="{00000000-0005-0000-0000-0000DB040000}"/>
    <cellStyle name="40% - Accent3 6 4" xfId="1250" xr:uid="{00000000-0005-0000-0000-0000DC040000}"/>
    <cellStyle name="40% - Accent3 6 4 2" xfId="1251" xr:uid="{00000000-0005-0000-0000-0000DD040000}"/>
    <cellStyle name="40% - Accent3 6 5" xfId="1252" xr:uid="{00000000-0005-0000-0000-0000DE040000}"/>
    <cellStyle name="40% - Accent3 7" xfId="1253" xr:uid="{00000000-0005-0000-0000-0000DF040000}"/>
    <cellStyle name="40% - Accent3 7 2" xfId="1254" xr:uid="{00000000-0005-0000-0000-0000E0040000}"/>
    <cellStyle name="40% - Accent3 7 2 2" xfId="1255" xr:uid="{00000000-0005-0000-0000-0000E1040000}"/>
    <cellStyle name="40% - Accent3 7 2 2 2" xfId="1256" xr:uid="{00000000-0005-0000-0000-0000E2040000}"/>
    <cellStyle name="40% - Accent3 7 2 2 2 2" xfId="1257" xr:uid="{00000000-0005-0000-0000-0000E3040000}"/>
    <cellStyle name="40% - Accent3 7 2 2 3" xfId="1258" xr:uid="{00000000-0005-0000-0000-0000E4040000}"/>
    <cellStyle name="40% - Accent3 7 2 3" xfId="1259" xr:uid="{00000000-0005-0000-0000-0000E5040000}"/>
    <cellStyle name="40% - Accent3 7 2 3 2" xfId="1260" xr:uid="{00000000-0005-0000-0000-0000E6040000}"/>
    <cellStyle name="40% - Accent3 7 2 4" xfId="1261" xr:uid="{00000000-0005-0000-0000-0000E7040000}"/>
    <cellStyle name="40% - Accent3 7 3" xfId="1262" xr:uid="{00000000-0005-0000-0000-0000E8040000}"/>
    <cellStyle name="40% - Accent3 7 3 2" xfId="1263" xr:uid="{00000000-0005-0000-0000-0000E9040000}"/>
    <cellStyle name="40% - Accent3 7 3 2 2" xfId="1264" xr:uid="{00000000-0005-0000-0000-0000EA040000}"/>
    <cellStyle name="40% - Accent3 7 3 3" xfId="1265" xr:uid="{00000000-0005-0000-0000-0000EB040000}"/>
    <cellStyle name="40% - Accent3 7 4" xfId="1266" xr:uid="{00000000-0005-0000-0000-0000EC040000}"/>
    <cellStyle name="40% - Accent3 7 4 2" xfId="1267" xr:uid="{00000000-0005-0000-0000-0000ED040000}"/>
    <cellStyle name="40% - Accent3 7 5" xfId="1268" xr:uid="{00000000-0005-0000-0000-0000EE040000}"/>
    <cellStyle name="40% - Accent3 8" xfId="1269" xr:uid="{00000000-0005-0000-0000-0000EF040000}"/>
    <cellStyle name="40% - Accent3 8 2" xfId="1270" xr:uid="{00000000-0005-0000-0000-0000F0040000}"/>
    <cellStyle name="40% - Accent3 8 2 2" xfId="1271" xr:uid="{00000000-0005-0000-0000-0000F1040000}"/>
    <cellStyle name="40% - Accent3 8 2 2 2" xfId="1272" xr:uid="{00000000-0005-0000-0000-0000F2040000}"/>
    <cellStyle name="40% - Accent3 8 2 2 2 2" xfId="1273" xr:uid="{00000000-0005-0000-0000-0000F3040000}"/>
    <cellStyle name="40% - Accent3 8 2 2 3" xfId="1274" xr:uid="{00000000-0005-0000-0000-0000F4040000}"/>
    <cellStyle name="40% - Accent3 8 2 3" xfId="1275" xr:uid="{00000000-0005-0000-0000-0000F5040000}"/>
    <cellStyle name="40% - Accent3 8 2 3 2" xfId="1276" xr:uid="{00000000-0005-0000-0000-0000F6040000}"/>
    <cellStyle name="40% - Accent3 8 2 4" xfId="1277" xr:uid="{00000000-0005-0000-0000-0000F7040000}"/>
    <cellStyle name="40% - Accent3 8 3" xfId="1278" xr:uid="{00000000-0005-0000-0000-0000F8040000}"/>
    <cellStyle name="40% - Accent3 8 3 2" xfId="1279" xr:uid="{00000000-0005-0000-0000-0000F9040000}"/>
    <cellStyle name="40% - Accent3 8 3 2 2" xfId="1280" xr:uid="{00000000-0005-0000-0000-0000FA040000}"/>
    <cellStyle name="40% - Accent3 8 3 3" xfId="1281" xr:uid="{00000000-0005-0000-0000-0000FB040000}"/>
    <cellStyle name="40% - Accent3 8 4" xfId="1282" xr:uid="{00000000-0005-0000-0000-0000FC040000}"/>
    <cellStyle name="40% - Accent3 8 4 2" xfId="1283" xr:uid="{00000000-0005-0000-0000-0000FD040000}"/>
    <cellStyle name="40% - Accent3 8 5" xfId="1284" xr:uid="{00000000-0005-0000-0000-0000FE040000}"/>
    <cellStyle name="40% - Accent3 9" xfId="1285" xr:uid="{00000000-0005-0000-0000-0000FF040000}"/>
    <cellStyle name="40% - Accent3 9 2" xfId="1286" xr:uid="{00000000-0005-0000-0000-000000050000}"/>
    <cellStyle name="40% - Accent3 9 2 2" xfId="1287" xr:uid="{00000000-0005-0000-0000-000001050000}"/>
    <cellStyle name="40% - Accent3 9 2 2 2" xfId="1288" xr:uid="{00000000-0005-0000-0000-000002050000}"/>
    <cellStyle name="40% - Accent3 9 2 3" xfId="1289" xr:uid="{00000000-0005-0000-0000-000003050000}"/>
    <cellStyle name="40% - Accent3 9 3" xfId="1290" xr:uid="{00000000-0005-0000-0000-000004050000}"/>
    <cellStyle name="40% - Accent3 9 3 2" xfId="1291" xr:uid="{00000000-0005-0000-0000-000005050000}"/>
    <cellStyle name="40% - Accent3 9 4" xfId="1292" xr:uid="{00000000-0005-0000-0000-000006050000}"/>
    <cellStyle name="40% - Accent4 10" xfId="1293" xr:uid="{00000000-0005-0000-0000-000007050000}"/>
    <cellStyle name="40% - Accent4 10 2" xfId="1294" xr:uid="{00000000-0005-0000-0000-000008050000}"/>
    <cellStyle name="40% - Accent4 10 2 2" xfId="1295" xr:uid="{00000000-0005-0000-0000-000009050000}"/>
    <cellStyle name="40% - Accent4 10 3" xfId="1296" xr:uid="{00000000-0005-0000-0000-00000A050000}"/>
    <cellStyle name="40% - Accent4 11" xfId="1297" xr:uid="{00000000-0005-0000-0000-00000B050000}"/>
    <cellStyle name="40% - Accent4 11 2" xfId="1298" xr:uid="{00000000-0005-0000-0000-00000C050000}"/>
    <cellStyle name="40% - Accent4 12" xfId="1299" xr:uid="{00000000-0005-0000-0000-00000D050000}"/>
    <cellStyle name="40% - Accent4 2" xfId="1300" xr:uid="{00000000-0005-0000-0000-00000E050000}"/>
    <cellStyle name="40% - Accent4 2 2" xfId="1301" xr:uid="{00000000-0005-0000-0000-00000F050000}"/>
    <cellStyle name="40% - Accent4 2 2 2" xfId="1302" xr:uid="{00000000-0005-0000-0000-000010050000}"/>
    <cellStyle name="40% - Accent4 2 2 2 2" xfId="1303" xr:uid="{00000000-0005-0000-0000-000011050000}"/>
    <cellStyle name="40% - Accent4 2 2 2 2 2" xfId="1304" xr:uid="{00000000-0005-0000-0000-000012050000}"/>
    <cellStyle name="40% - Accent4 2 2 2 2 2 2" xfId="1305" xr:uid="{00000000-0005-0000-0000-000013050000}"/>
    <cellStyle name="40% - Accent4 2 2 2 2 3" xfId="1306" xr:uid="{00000000-0005-0000-0000-000014050000}"/>
    <cellStyle name="40% - Accent4 2 2 2 3" xfId="1307" xr:uid="{00000000-0005-0000-0000-000015050000}"/>
    <cellStyle name="40% - Accent4 2 2 2 3 2" xfId="1308" xr:uid="{00000000-0005-0000-0000-000016050000}"/>
    <cellStyle name="40% - Accent4 2 2 2 4" xfId="1309" xr:uid="{00000000-0005-0000-0000-000017050000}"/>
    <cellStyle name="40% - Accent4 2 2 3" xfId="1310" xr:uid="{00000000-0005-0000-0000-000018050000}"/>
    <cellStyle name="40% - Accent4 2 2 3 2" xfId="1311" xr:uid="{00000000-0005-0000-0000-000019050000}"/>
    <cellStyle name="40% - Accent4 2 2 3 2 2" xfId="1312" xr:uid="{00000000-0005-0000-0000-00001A050000}"/>
    <cellStyle name="40% - Accent4 2 2 3 3" xfId="1313" xr:uid="{00000000-0005-0000-0000-00001B050000}"/>
    <cellStyle name="40% - Accent4 2 2 4" xfId="1314" xr:uid="{00000000-0005-0000-0000-00001C050000}"/>
    <cellStyle name="40% - Accent4 2 2 4 2" xfId="1315" xr:uid="{00000000-0005-0000-0000-00001D050000}"/>
    <cellStyle name="40% - Accent4 2 2 5" xfId="1316" xr:uid="{00000000-0005-0000-0000-00001E050000}"/>
    <cellStyle name="40% - Accent4 2 3" xfId="1317" xr:uid="{00000000-0005-0000-0000-00001F050000}"/>
    <cellStyle name="40% - Accent4 2 3 2" xfId="1318" xr:uid="{00000000-0005-0000-0000-000020050000}"/>
    <cellStyle name="40% - Accent4 2 3 2 2" xfId="1319" xr:uid="{00000000-0005-0000-0000-000021050000}"/>
    <cellStyle name="40% - Accent4 2 3 2 2 2" xfId="1320" xr:uid="{00000000-0005-0000-0000-000022050000}"/>
    <cellStyle name="40% - Accent4 2 3 2 3" xfId="1321" xr:uid="{00000000-0005-0000-0000-000023050000}"/>
    <cellStyle name="40% - Accent4 2 3 3" xfId="1322" xr:uid="{00000000-0005-0000-0000-000024050000}"/>
    <cellStyle name="40% - Accent4 2 3 3 2" xfId="1323" xr:uid="{00000000-0005-0000-0000-000025050000}"/>
    <cellStyle name="40% - Accent4 2 3 4" xfId="1324" xr:uid="{00000000-0005-0000-0000-000026050000}"/>
    <cellStyle name="40% - Accent4 2 4" xfId="1325" xr:uid="{00000000-0005-0000-0000-000027050000}"/>
    <cellStyle name="40% - Accent4 2 4 2" xfId="1326" xr:uid="{00000000-0005-0000-0000-000028050000}"/>
    <cellStyle name="40% - Accent4 2 4 2 2" xfId="1327" xr:uid="{00000000-0005-0000-0000-000029050000}"/>
    <cellStyle name="40% - Accent4 2 4 3" xfId="1328" xr:uid="{00000000-0005-0000-0000-00002A050000}"/>
    <cellStyle name="40% - Accent4 2 5" xfId="1329" xr:uid="{00000000-0005-0000-0000-00002B050000}"/>
    <cellStyle name="40% - Accent4 2 5 2" xfId="1330" xr:uid="{00000000-0005-0000-0000-00002C050000}"/>
    <cellStyle name="40% - Accent4 2 6" xfId="1331" xr:uid="{00000000-0005-0000-0000-00002D050000}"/>
    <cellStyle name="40% - Accent4 3" xfId="1332" xr:uid="{00000000-0005-0000-0000-00002E050000}"/>
    <cellStyle name="40% - Accent4 3 2" xfId="1333" xr:uid="{00000000-0005-0000-0000-00002F050000}"/>
    <cellStyle name="40% - Accent4 3 2 2" xfId="1334" xr:uid="{00000000-0005-0000-0000-000030050000}"/>
    <cellStyle name="40% - Accent4 3 2 2 2" xfId="1335" xr:uid="{00000000-0005-0000-0000-000031050000}"/>
    <cellStyle name="40% - Accent4 3 2 2 2 2" xfId="1336" xr:uid="{00000000-0005-0000-0000-000032050000}"/>
    <cellStyle name="40% - Accent4 3 2 2 3" xfId="1337" xr:uid="{00000000-0005-0000-0000-000033050000}"/>
    <cellStyle name="40% - Accent4 3 2 3" xfId="1338" xr:uid="{00000000-0005-0000-0000-000034050000}"/>
    <cellStyle name="40% - Accent4 3 2 3 2" xfId="1339" xr:uid="{00000000-0005-0000-0000-000035050000}"/>
    <cellStyle name="40% - Accent4 3 2 4" xfId="1340" xr:uid="{00000000-0005-0000-0000-000036050000}"/>
    <cellStyle name="40% - Accent4 3 3" xfId="1341" xr:uid="{00000000-0005-0000-0000-000037050000}"/>
    <cellStyle name="40% - Accent4 3 3 2" xfId="1342" xr:uid="{00000000-0005-0000-0000-000038050000}"/>
    <cellStyle name="40% - Accent4 3 3 2 2" xfId="1343" xr:uid="{00000000-0005-0000-0000-000039050000}"/>
    <cellStyle name="40% - Accent4 3 3 3" xfId="1344" xr:uid="{00000000-0005-0000-0000-00003A050000}"/>
    <cellStyle name="40% - Accent4 3 4" xfId="1345" xr:uid="{00000000-0005-0000-0000-00003B050000}"/>
    <cellStyle name="40% - Accent4 3 4 2" xfId="1346" xr:uid="{00000000-0005-0000-0000-00003C050000}"/>
    <cellStyle name="40% - Accent4 3 5" xfId="1347" xr:uid="{00000000-0005-0000-0000-00003D050000}"/>
    <cellStyle name="40% - Accent4 4" xfId="1348" xr:uid="{00000000-0005-0000-0000-00003E050000}"/>
    <cellStyle name="40% - Accent4 4 2" xfId="1349" xr:uid="{00000000-0005-0000-0000-00003F050000}"/>
    <cellStyle name="40% - Accent4 4 2 2" xfId="1350" xr:uid="{00000000-0005-0000-0000-000040050000}"/>
    <cellStyle name="40% - Accent4 4 2 2 2" xfId="1351" xr:uid="{00000000-0005-0000-0000-000041050000}"/>
    <cellStyle name="40% - Accent4 4 2 2 2 2" xfId="1352" xr:uid="{00000000-0005-0000-0000-000042050000}"/>
    <cellStyle name="40% - Accent4 4 2 2 3" xfId="1353" xr:uid="{00000000-0005-0000-0000-000043050000}"/>
    <cellStyle name="40% - Accent4 4 2 3" xfId="1354" xr:uid="{00000000-0005-0000-0000-000044050000}"/>
    <cellStyle name="40% - Accent4 4 2 3 2" xfId="1355" xr:uid="{00000000-0005-0000-0000-000045050000}"/>
    <cellStyle name="40% - Accent4 4 2 4" xfId="1356" xr:uid="{00000000-0005-0000-0000-000046050000}"/>
    <cellStyle name="40% - Accent4 4 3" xfId="1357" xr:uid="{00000000-0005-0000-0000-000047050000}"/>
    <cellStyle name="40% - Accent4 4 3 2" xfId="1358" xr:uid="{00000000-0005-0000-0000-000048050000}"/>
    <cellStyle name="40% - Accent4 4 3 2 2" xfId="1359" xr:uid="{00000000-0005-0000-0000-000049050000}"/>
    <cellStyle name="40% - Accent4 4 3 3" xfId="1360" xr:uid="{00000000-0005-0000-0000-00004A050000}"/>
    <cellStyle name="40% - Accent4 4 4" xfId="1361" xr:uid="{00000000-0005-0000-0000-00004B050000}"/>
    <cellStyle name="40% - Accent4 4 4 2" xfId="1362" xr:uid="{00000000-0005-0000-0000-00004C050000}"/>
    <cellStyle name="40% - Accent4 4 5" xfId="1363" xr:uid="{00000000-0005-0000-0000-00004D050000}"/>
    <cellStyle name="40% - Accent4 5" xfId="1364" xr:uid="{00000000-0005-0000-0000-00004E050000}"/>
    <cellStyle name="40% - Accent4 5 2" xfId="1365" xr:uid="{00000000-0005-0000-0000-00004F050000}"/>
    <cellStyle name="40% - Accent4 5 2 2" xfId="1366" xr:uid="{00000000-0005-0000-0000-000050050000}"/>
    <cellStyle name="40% - Accent4 5 2 2 2" xfId="1367" xr:uid="{00000000-0005-0000-0000-000051050000}"/>
    <cellStyle name="40% - Accent4 5 2 2 2 2" xfId="1368" xr:uid="{00000000-0005-0000-0000-000052050000}"/>
    <cellStyle name="40% - Accent4 5 2 2 3" xfId="1369" xr:uid="{00000000-0005-0000-0000-000053050000}"/>
    <cellStyle name="40% - Accent4 5 2 3" xfId="1370" xr:uid="{00000000-0005-0000-0000-000054050000}"/>
    <cellStyle name="40% - Accent4 5 2 3 2" xfId="1371" xr:uid="{00000000-0005-0000-0000-000055050000}"/>
    <cellStyle name="40% - Accent4 5 2 4" xfId="1372" xr:uid="{00000000-0005-0000-0000-000056050000}"/>
    <cellStyle name="40% - Accent4 5 3" xfId="1373" xr:uid="{00000000-0005-0000-0000-000057050000}"/>
    <cellStyle name="40% - Accent4 5 3 2" xfId="1374" xr:uid="{00000000-0005-0000-0000-000058050000}"/>
    <cellStyle name="40% - Accent4 5 3 2 2" xfId="1375" xr:uid="{00000000-0005-0000-0000-000059050000}"/>
    <cellStyle name="40% - Accent4 5 3 3" xfId="1376" xr:uid="{00000000-0005-0000-0000-00005A050000}"/>
    <cellStyle name="40% - Accent4 5 4" xfId="1377" xr:uid="{00000000-0005-0000-0000-00005B050000}"/>
    <cellStyle name="40% - Accent4 5 4 2" xfId="1378" xr:uid="{00000000-0005-0000-0000-00005C050000}"/>
    <cellStyle name="40% - Accent4 5 5" xfId="1379" xr:uid="{00000000-0005-0000-0000-00005D050000}"/>
    <cellStyle name="40% - Accent4 6" xfId="1380" xr:uid="{00000000-0005-0000-0000-00005E050000}"/>
    <cellStyle name="40% - Accent4 6 2" xfId="1381" xr:uid="{00000000-0005-0000-0000-00005F050000}"/>
    <cellStyle name="40% - Accent4 6 2 2" xfId="1382" xr:uid="{00000000-0005-0000-0000-000060050000}"/>
    <cellStyle name="40% - Accent4 6 2 2 2" xfId="1383" xr:uid="{00000000-0005-0000-0000-000061050000}"/>
    <cellStyle name="40% - Accent4 6 2 2 2 2" xfId="1384" xr:uid="{00000000-0005-0000-0000-000062050000}"/>
    <cellStyle name="40% - Accent4 6 2 2 3" xfId="1385" xr:uid="{00000000-0005-0000-0000-000063050000}"/>
    <cellStyle name="40% - Accent4 6 2 3" xfId="1386" xr:uid="{00000000-0005-0000-0000-000064050000}"/>
    <cellStyle name="40% - Accent4 6 2 3 2" xfId="1387" xr:uid="{00000000-0005-0000-0000-000065050000}"/>
    <cellStyle name="40% - Accent4 6 2 4" xfId="1388" xr:uid="{00000000-0005-0000-0000-000066050000}"/>
    <cellStyle name="40% - Accent4 6 3" xfId="1389" xr:uid="{00000000-0005-0000-0000-000067050000}"/>
    <cellStyle name="40% - Accent4 6 3 2" xfId="1390" xr:uid="{00000000-0005-0000-0000-000068050000}"/>
    <cellStyle name="40% - Accent4 6 3 2 2" xfId="1391" xr:uid="{00000000-0005-0000-0000-000069050000}"/>
    <cellStyle name="40% - Accent4 6 3 3" xfId="1392" xr:uid="{00000000-0005-0000-0000-00006A050000}"/>
    <cellStyle name="40% - Accent4 6 4" xfId="1393" xr:uid="{00000000-0005-0000-0000-00006B050000}"/>
    <cellStyle name="40% - Accent4 6 4 2" xfId="1394" xr:uid="{00000000-0005-0000-0000-00006C050000}"/>
    <cellStyle name="40% - Accent4 6 5" xfId="1395" xr:uid="{00000000-0005-0000-0000-00006D050000}"/>
    <cellStyle name="40% - Accent4 7" xfId="1396" xr:uid="{00000000-0005-0000-0000-00006E050000}"/>
    <cellStyle name="40% - Accent4 7 2" xfId="1397" xr:uid="{00000000-0005-0000-0000-00006F050000}"/>
    <cellStyle name="40% - Accent4 7 2 2" xfId="1398" xr:uid="{00000000-0005-0000-0000-000070050000}"/>
    <cellStyle name="40% - Accent4 7 2 2 2" xfId="1399" xr:uid="{00000000-0005-0000-0000-000071050000}"/>
    <cellStyle name="40% - Accent4 7 2 2 2 2" xfId="1400" xr:uid="{00000000-0005-0000-0000-000072050000}"/>
    <cellStyle name="40% - Accent4 7 2 2 3" xfId="1401" xr:uid="{00000000-0005-0000-0000-000073050000}"/>
    <cellStyle name="40% - Accent4 7 2 3" xfId="1402" xr:uid="{00000000-0005-0000-0000-000074050000}"/>
    <cellStyle name="40% - Accent4 7 2 3 2" xfId="1403" xr:uid="{00000000-0005-0000-0000-000075050000}"/>
    <cellStyle name="40% - Accent4 7 2 4" xfId="1404" xr:uid="{00000000-0005-0000-0000-000076050000}"/>
    <cellStyle name="40% - Accent4 7 3" xfId="1405" xr:uid="{00000000-0005-0000-0000-000077050000}"/>
    <cellStyle name="40% - Accent4 7 3 2" xfId="1406" xr:uid="{00000000-0005-0000-0000-000078050000}"/>
    <cellStyle name="40% - Accent4 7 3 2 2" xfId="1407" xr:uid="{00000000-0005-0000-0000-000079050000}"/>
    <cellStyle name="40% - Accent4 7 3 3" xfId="1408" xr:uid="{00000000-0005-0000-0000-00007A050000}"/>
    <cellStyle name="40% - Accent4 7 4" xfId="1409" xr:uid="{00000000-0005-0000-0000-00007B050000}"/>
    <cellStyle name="40% - Accent4 7 4 2" xfId="1410" xr:uid="{00000000-0005-0000-0000-00007C050000}"/>
    <cellStyle name="40% - Accent4 7 5" xfId="1411" xr:uid="{00000000-0005-0000-0000-00007D050000}"/>
    <cellStyle name="40% - Accent4 8" xfId="1412" xr:uid="{00000000-0005-0000-0000-00007E050000}"/>
    <cellStyle name="40% - Accent4 8 2" xfId="1413" xr:uid="{00000000-0005-0000-0000-00007F050000}"/>
    <cellStyle name="40% - Accent4 8 2 2" xfId="1414" xr:uid="{00000000-0005-0000-0000-000080050000}"/>
    <cellStyle name="40% - Accent4 8 2 2 2" xfId="1415" xr:uid="{00000000-0005-0000-0000-000081050000}"/>
    <cellStyle name="40% - Accent4 8 2 2 2 2" xfId="1416" xr:uid="{00000000-0005-0000-0000-000082050000}"/>
    <cellStyle name="40% - Accent4 8 2 2 3" xfId="1417" xr:uid="{00000000-0005-0000-0000-000083050000}"/>
    <cellStyle name="40% - Accent4 8 2 3" xfId="1418" xr:uid="{00000000-0005-0000-0000-000084050000}"/>
    <cellStyle name="40% - Accent4 8 2 3 2" xfId="1419" xr:uid="{00000000-0005-0000-0000-000085050000}"/>
    <cellStyle name="40% - Accent4 8 2 4" xfId="1420" xr:uid="{00000000-0005-0000-0000-000086050000}"/>
    <cellStyle name="40% - Accent4 8 3" xfId="1421" xr:uid="{00000000-0005-0000-0000-000087050000}"/>
    <cellStyle name="40% - Accent4 8 3 2" xfId="1422" xr:uid="{00000000-0005-0000-0000-000088050000}"/>
    <cellStyle name="40% - Accent4 8 3 2 2" xfId="1423" xr:uid="{00000000-0005-0000-0000-000089050000}"/>
    <cellStyle name="40% - Accent4 8 3 3" xfId="1424" xr:uid="{00000000-0005-0000-0000-00008A050000}"/>
    <cellStyle name="40% - Accent4 8 4" xfId="1425" xr:uid="{00000000-0005-0000-0000-00008B050000}"/>
    <cellStyle name="40% - Accent4 8 4 2" xfId="1426" xr:uid="{00000000-0005-0000-0000-00008C050000}"/>
    <cellStyle name="40% - Accent4 8 5" xfId="1427" xr:uid="{00000000-0005-0000-0000-00008D050000}"/>
    <cellStyle name="40% - Accent4 9" xfId="1428" xr:uid="{00000000-0005-0000-0000-00008E050000}"/>
    <cellStyle name="40% - Accent4 9 2" xfId="1429" xr:uid="{00000000-0005-0000-0000-00008F050000}"/>
    <cellStyle name="40% - Accent4 9 2 2" xfId="1430" xr:uid="{00000000-0005-0000-0000-000090050000}"/>
    <cellStyle name="40% - Accent4 9 2 2 2" xfId="1431" xr:uid="{00000000-0005-0000-0000-000091050000}"/>
    <cellStyle name="40% - Accent4 9 2 3" xfId="1432" xr:uid="{00000000-0005-0000-0000-000092050000}"/>
    <cellStyle name="40% - Accent4 9 3" xfId="1433" xr:uid="{00000000-0005-0000-0000-000093050000}"/>
    <cellStyle name="40% - Accent4 9 3 2" xfId="1434" xr:uid="{00000000-0005-0000-0000-000094050000}"/>
    <cellStyle name="40% - Accent4 9 4" xfId="1435" xr:uid="{00000000-0005-0000-0000-000095050000}"/>
    <cellStyle name="40% - Accent5 10" xfId="1436" xr:uid="{00000000-0005-0000-0000-000096050000}"/>
    <cellStyle name="40% - Accent5 10 2" xfId="1437" xr:uid="{00000000-0005-0000-0000-000097050000}"/>
    <cellStyle name="40% - Accent5 10 2 2" xfId="1438" xr:uid="{00000000-0005-0000-0000-000098050000}"/>
    <cellStyle name="40% - Accent5 10 3" xfId="1439" xr:uid="{00000000-0005-0000-0000-000099050000}"/>
    <cellStyle name="40% - Accent5 11" xfId="1440" xr:uid="{00000000-0005-0000-0000-00009A050000}"/>
    <cellStyle name="40% - Accent5 11 2" xfId="1441" xr:uid="{00000000-0005-0000-0000-00009B050000}"/>
    <cellStyle name="40% - Accent5 12" xfId="1442" xr:uid="{00000000-0005-0000-0000-00009C050000}"/>
    <cellStyle name="40% - Accent5 2" xfId="1443" xr:uid="{00000000-0005-0000-0000-00009D050000}"/>
    <cellStyle name="40% - Accent5 2 2" xfId="1444" xr:uid="{00000000-0005-0000-0000-00009E050000}"/>
    <cellStyle name="40% - Accent5 2 2 2" xfId="1445" xr:uid="{00000000-0005-0000-0000-00009F050000}"/>
    <cellStyle name="40% - Accent5 2 2 2 2" xfId="1446" xr:uid="{00000000-0005-0000-0000-0000A0050000}"/>
    <cellStyle name="40% - Accent5 2 2 2 2 2" xfId="1447" xr:uid="{00000000-0005-0000-0000-0000A1050000}"/>
    <cellStyle name="40% - Accent5 2 2 2 2 2 2" xfId="1448" xr:uid="{00000000-0005-0000-0000-0000A2050000}"/>
    <cellStyle name="40% - Accent5 2 2 2 2 3" xfId="1449" xr:uid="{00000000-0005-0000-0000-0000A3050000}"/>
    <cellStyle name="40% - Accent5 2 2 2 3" xfId="1450" xr:uid="{00000000-0005-0000-0000-0000A4050000}"/>
    <cellStyle name="40% - Accent5 2 2 2 3 2" xfId="1451" xr:uid="{00000000-0005-0000-0000-0000A5050000}"/>
    <cellStyle name="40% - Accent5 2 2 2 4" xfId="1452" xr:uid="{00000000-0005-0000-0000-0000A6050000}"/>
    <cellStyle name="40% - Accent5 2 2 3" xfId="1453" xr:uid="{00000000-0005-0000-0000-0000A7050000}"/>
    <cellStyle name="40% - Accent5 2 2 3 2" xfId="1454" xr:uid="{00000000-0005-0000-0000-0000A8050000}"/>
    <cellStyle name="40% - Accent5 2 2 3 2 2" xfId="1455" xr:uid="{00000000-0005-0000-0000-0000A9050000}"/>
    <cellStyle name="40% - Accent5 2 2 3 3" xfId="1456" xr:uid="{00000000-0005-0000-0000-0000AA050000}"/>
    <cellStyle name="40% - Accent5 2 2 4" xfId="1457" xr:uid="{00000000-0005-0000-0000-0000AB050000}"/>
    <cellStyle name="40% - Accent5 2 2 4 2" xfId="1458" xr:uid="{00000000-0005-0000-0000-0000AC050000}"/>
    <cellStyle name="40% - Accent5 2 2 5" xfId="1459" xr:uid="{00000000-0005-0000-0000-0000AD050000}"/>
    <cellStyle name="40% - Accent5 2 3" xfId="1460" xr:uid="{00000000-0005-0000-0000-0000AE050000}"/>
    <cellStyle name="40% - Accent5 2 3 2" xfId="1461" xr:uid="{00000000-0005-0000-0000-0000AF050000}"/>
    <cellStyle name="40% - Accent5 2 3 2 2" xfId="1462" xr:uid="{00000000-0005-0000-0000-0000B0050000}"/>
    <cellStyle name="40% - Accent5 2 3 2 2 2" xfId="1463" xr:uid="{00000000-0005-0000-0000-0000B1050000}"/>
    <cellStyle name="40% - Accent5 2 3 2 3" xfId="1464" xr:uid="{00000000-0005-0000-0000-0000B2050000}"/>
    <cellStyle name="40% - Accent5 2 3 3" xfId="1465" xr:uid="{00000000-0005-0000-0000-0000B3050000}"/>
    <cellStyle name="40% - Accent5 2 3 3 2" xfId="1466" xr:uid="{00000000-0005-0000-0000-0000B4050000}"/>
    <cellStyle name="40% - Accent5 2 3 4" xfId="1467" xr:uid="{00000000-0005-0000-0000-0000B5050000}"/>
    <cellStyle name="40% - Accent5 2 4" xfId="1468" xr:uid="{00000000-0005-0000-0000-0000B6050000}"/>
    <cellStyle name="40% - Accent5 2 4 2" xfId="1469" xr:uid="{00000000-0005-0000-0000-0000B7050000}"/>
    <cellStyle name="40% - Accent5 2 4 2 2" xfId="1470" xr:uid="{00000000-0005-0000-0000-0000B8050000}"/>
    <cellStyle name="40% - Accent5 2 4 3" xfId="1471" xr:uid="{00000000-0005-0000-0000-0000B9050000}"/>
    <cellStyle name="40% - Accent5 2 5" xfId="1472" xr:uid="{00000000-0005-0000-0000-0000BA050000}"/>
    <cellStyle name="40% - Accent5 2 5 2" xfId="1473" xr:uid="{00000000-0005-0000-0000-0000BB050000}"/>
    <cellStyle name="40% - Accent5 2 6" xfId="1474" xr:uid="{00000000-0005-0000-0000-0000BC050000}"/>
    <cellStyle name="40% - Accent5 3" xfId="1475" xr:uid="{00000000-0005-0000-0000-0000BD050000}"/>
    <cellStyle name="40% - Accent5 3 2" xfId="1476" xr:uid="{00000000-0005-0000-0000-0000BE050000}"/>
    <cellStyle name="40% - Accent5 3 2 2" xfId="1477" xr:uid="{00000000-0005-0000-0000-0000BF050000}"/>
    <cellStyle name="40% - Accent5 3 2 2 2" xfId="1478" xr:uid="{00000000-0005-0000-0000-0000C0050000}"/>
    <cellStyle name="40% - Accent5 3 2 2 2 2" xfId="1479" xr:uid="{00000000-0005-0000-0000-0000C1050000}"/>
    <cellStyle name="40% - Accent5 3 2 2 3" xfId="1480" xr:uid="{00000000-0005-0000-0000-0000C2050000}"/>
    <cellStyle name="40% - Accent5 3 2 3" xfId="1481" xr:uid="{00000000-0005-0000-0000-0000C3050000}"/>
    <cellStyle name="40% - Accent5 3 2 3 2" xfId="1482" xr:uid="{00000000-0005-0000-0000-0000C4050000}"/>
    <cellStyle name="40% - Accent5 3 2 4" xfId="1483" xr:uid="{00000000-0005-0000-0000-0000C5050000}"/>
    <cellStyle name="40% - Accent5 3 3" xfId="1484" xr:uid="{00000000-0005-0000-0000-0000C6050000}"/>
    <cellStyle name="40% - Accent5 3 3 2" xfId="1485" xr:uid="{00000000-0005-0000-0000-0000C7050000}"/>
    <cellStyle name="40% - Accent5 3 3 2 2" xfId="1486" xr:uid="{00000000-0005-0000-0000-0000C8050000}"/>
    <cellStyle name="40% - Accent5 3 3 3" xfId="1487" xr:uid="{00000000-0005-0000-0000-0000C9050000}"/>
    <cellStyle name="40% - Accent5 3 4" xfId="1488" xr:uid="{00000000-0005-0000-0000-0000CA050000}"/>
    <cellStyle name="40% - Accent5 3 4 2" xfId="1489" xr:uid="{00000000-0005-0000-0000-0000CB050000}"/>
    <cellStyle name="40% - Accent5 3 5" xfId="1490" xr:uid="{00000000-0005-0000-0000-0000CC050000}"/>
    <cellStyle name="40% - Accent5 4" xfId="1491" xr:uid="{00000000-0005-0000-0000-0000CD050000}"/>
    <cellStyle name="40% - Accent5 4 2" xfId="1492" xr:uid="{00000000-0005-0000-0000-0000CE050000}"/>
    <cellStyle name="40% - Accent5 4 2 2" xfId="1493" xr:uid="{00000000-0005-0000-0000-0000CF050000}"/>
    <cellStyle name="40% - Accent5 4 2 2 2" xfId="1494" xr:uid="{00000000-0005-0000-0000-0000D0050000}"/>
    <cellStyle name="40% - Accent5 4 2 2 2 2" xfId="1495" xr:uid="{00000000-0005-0000-0000-0000D1050000}"/>
    <cellStyle name="40% - Accent5 4 2 2 3" xfId="1496" xr:uid="{00000000-0005-0000-0000-0000D2050000}"/>
    <cellStyle name="40% - Accent5 4 2 3" xfId="1497" xr:uid="{00000000-0005-0000-0000-0000D3050000}"/>
    <cellStyle name="40% - Accent5 4 2 3 2" xfId="1498" xr:uid="{00000000-0005-0000-0000-0000D4050000}"/>
    <cellStyle name="40% - Accent5 4 2 4" xfId="1499" xr:uid="{00000000-0005-0000-0000-0000D5050000}"/>
    <cellStyle name="40% - Accent5 4 3" xfId="1500" xr:uid="{00000000-0005-0000-0000-0000D6050000}"/>
    <cellStyle name="40% - Accent5 4 3 2" xfId="1501" xr:uid="{00000000-0005-0000-0000-0000D7050000}"/>
    <cellStyle name="40% - Accent5 4 3 2 2" xfId="1502" xr:uid="{00000000-0005-0000-0000-0000D8050000}"/>
    <cellStyle name="40% - Accent5 4 3 3" xfId="1503" xr:uid="{00000000-0005-0000-0000-0000D9050000}"/>
    <cellStyle name="40% - Accent5 4 4" xfId="1504" xr:uid="{00000000-0005-0000-0000-0000DA050000}"/>
    <cellStyle name="40% - Accent5 4 4 2" xfId="1505" xr:uid="{00000000-0005-0000-0000-0000DB050000}"/>
    <cellStyle name="40% - Accent5 4 5" xfId="1506" xr:uid="{00000000-0005-0000-0000-0000DC050000}"/>
    <cellStyle name="40% - Accent5 5" xfId="1507" xr:uid="{00000000-0005-0000-0000-0000DD050000}"/>
    <cellStyle name="40% - Accent5 5 2" xfId="1508" xr:uid="{00000000-0005-0000-0000-0000DE050000}"/>
    <cellStyle name="40% - Accent5 5 2 2" xfId="1509" xr:uid="{00000000-0005-0000-0000-0000DF050000}"/>
    <cellStyle name="40% - Accent5 5 2 2 2" xfId="1510" xr:uid="{00000000-0005-0000-0000-0000E0050000}"/>
    <cellStyle name="40% - Accent5 5 2 2 2 2" xfId="1511" xr:uid="{00000000-0005-0000-0000-0000E1050000}"/>
    <cellStyle name="40% - Accent5 5 2 2 3" xfId="1512" xr:uid="{00000000-0005-0000-0000-0000E2050000}"/>
    <cellStyle name="40% - Accent5 5 2 3" xfId="1513" xr:uid="{00000000-0005-0000-0000-0000E3050000}"/>
    <cellStyle name="40% - Accent5 5 2 3 2" xfId="1514" xr:uid="{00000000-0005-0000-0000-0000E4050000}"/>
    <cellStyle name="40% - Accent5 5 2 4" xfId="1515" xr:uid="{00000000-0005-0000-0000-0000E5050000}"/>
    <cellStyle name="40% - Accent5 5 3" xfId="1516" xr:uid="{00000000-0005-0000-0000-0000E6050000}"/>
    <cellStyle name="40% - Accent5 5 3 2" xfId="1517" xr:uid="{00000000-0005-0000-0000-0000E7050000}"/>
    <cellStyle name="40% - Accent5 5 3 2 2" xfId="1518" xr:uid="{00000000-0005-0000-0000-0000E8050000}"/>
    <cellStyle name="40% - Accent5 5 3 3" xfId="1519" xr:uid="{00000000-0005-0000-0000-0000E9050000}"/>
    <cellStyle name="40% - Accent5 5 4" xfId="1520" xr:uid="{00000000-0005-0000-0000-0000EA050000}"/>
    <cellStyle name="40% - Accent5 5 4 2" xfId="1521" xr:uid="{00000000-0005-0000-0000-0000EB050000}"/>
    <cellStyle name="40% - Accent5 5 5" xfId="1522" xr:uid="{00000000-0005-0000-0000-0000EC050000}"/>
    <cellStyle name="40% - Accent5 6" xfId="1523" xr:uid="{00000000-0005-0000-0000-0000ED050000}"/>
    <cellStyle name="40% - Accent5 6 2" xfId="1524" xr:uid="{00000000-0005-0000-0000-0000EE050000}"/>
    <cellStyle name="40% - Accent5 6 2 2" xfId="1525" xr:uid="{00000000-0005-0000-0000-0000EF050000}"/>
    <cellStyle name="40% - Accent5 6 2 2 2" xfId="1526" xr:uid="{00000000-0005-0000-0000-0000F0050000}"/>
    <cellStyle name="40% - Accent5 6 2 2 2 2" xfId="1527" xr:uid="{00000000-0005-0000-0000-0000F1050000}"/>
    <cellStyle name="40% - Accent5 6 2 2 3" xfId="1528" xr:uid="{00000000-0005-0000-0000-0000F2050000}"/>
    <cellStyle name="40% - Accent5 6 2 3" xfId="1529" xr:uid="{00000000-0005-0000-0000-0000F3050000}"/>
    <cellStyle name="40% - Accent5 6 2 3 2" xfId="1530" xr:uid="{00000000-0005-0000-0000-0000F4050000}"/>
    <cellStyle name="40% - Accent5 6 2 4" xfId="1531" xr:uid="{00000000-0005-0000-0000-0000F5050000}"/>
    <cellStyle name="40% - Accent5 6 3" xfId="1532" xr:uid="{00000000-0005-0000-0000-0000F6050000}"/>
    <cellStyle name="40% - Accent5 6 3 2" xfId="1533" xr:uid="{00000000-0005-0000-0000-0000F7050000}"/>
    <cellStyle name="40% - Accent5 6 3 2 2" xfId="1534" xr:uid="{00000000-0005-0000-0000-0000F8050000}"/>
    <cellStyle name="40% - Accent5 6 3 3" xfId="1535" xr:uid="{00000000-0005-0000-0000-0000F9050000}"/>
    <cellStyle name="40% - Accent5 6 4" xfId="1536" xr:uid="{00000000-0005-0000-0000-0000FA050000}"/>
    <cellStyle name="40% - Accent5 6 4 2" xfId="1537" xr:uid="{00000000-0005-0000-0000-0000FB050000}"/>
    <cellStyle name="40% - Accent5 6 5" xfId="1538" xr:uid="{00000000-0005-0000-0000-0000FC050000}"/>
    <cellStyle name="40% - Accent5 7" xfId="1539" xr:uid="{00000000-0005-0000-0000-0000FD050000}"/>
    <cellStyle name="40% - Accent5 7 2" xfId="1540" xr:uid="{00000000-0005-0000-0000-0000FE050000}"/>
    <cellStyle name="40% - Accent5 7 2 2" xfId="1541" xr:uid="{00000000-0005-0000-0000-0000FF050000}"/>
    <cellStyle name="40% - Accent5 7 2 2 2" xfId="1542" xr:uid="{00000000-0005-0000-0000-000000060000}"/>
    <cellStyle name="40% - Accent5 7 2 2 2 2" xfId="1543" xr:uid="{00000000-0005-0000-0000-000001060000}"/>
    <cellStyle name="40% - Accent5 7 2 2 3" xfId="1544" xr:uid="{00000000-0005-0000-0000-000002060000}"/>
    <cellStyle name="40% - Accent5 7 2 3" xfId="1545" xr:uid="{00000000-0005-0000-0000-000003060000}"/>
    <cellStyle name="40% - Accent5 7 2 3 2" xfId="1546" xr:uid="{00000000-0005-0000-0000-000004060000}"/>
    <cellStyle name="40% - Accent5 7 2 4" xfId="1547" xr:uid="{00000000-0005-0000-0000-000005060000}"/>
    <cellStyle name="40% - Accent5 7 3" xfId="1548" xr:uid="{00000000-0005-0000-0000-000006060000}"/>
    <cellStyle name="40% - Accent5 7 3 2" xfId="1549" xr:uid="{00000000-0005-0000-0000-000007060000}"/>
    <cellStyle name="40% - Accent5 7 3 2 2" xfId="1550" xr:uid="{00000000-0005-0000-0000-000008060000}"/>
    <cellStyle name="40% - Accent5 7 3 3" xfId="1551" xr:uid="{00000000-0005-0000-0000-000009060000}"/>
    <cellStyle name="40% - Accent5 7 4" xfId="1552" xr:uid="{00000000-0005-0000-0000-00000A060000}"/>
    <cellStyle name="40% - Accent5 7 4 2" xfId="1553" xr:uid="{00000000-0005-0000-0000-00000B060000}"/>
    <cellStyle name="40% - Accent5 7 5" xfId="1554" xr:uid="{00000000-0005-0000-0000-00000C060000}"/>
    <cellStyle name="40% - Accent5 8" xfId="1555" xr:uid="{00000000-0005-0000-0000-00000D060000}"/>
    <cellStyle name="40% - Accent5 8 2" xfId="1556" xr:uid="{00000000-0005-0000-0000-00000E060000}"/>
    <cellStyle name="40% - Accent5 8 2 2" xfId="1557" xr:uid="{00000000-0005-0000-0000-00000F060000}"/>
    <cellStyle name="40% - Accent5 8 2 2 2" xfId="1558" xr:uid="{00000000-0005-0000-0000-000010060000}"/>
    <cellStyle name="40% - Accent5 8 2 2 2 2" xfId="1559" xr:uid="{00000000-0005-0000-0000-000011060000}"/>
    <cellStyle name="40% - Accent5 8 2 2 3" xfId="1560" xr:uid="{00000000-0005-0000-0000-000012060000}"/>
    <cellStyle name="40% - Accent5 8 2 3" xfId="1561" xr:uid="{00000000-0005-0000-0000-000013060000}"/>
    <cellStyle name="40% - Accent5 8 2 3 2" xfId="1562" xr:uid="{00000000-0005-0000-0000-000014060000}"/>
    <cellStyle name="40% - Accent5 8 2 4" xfId="1563" xr:uid="{00000000-0005-0000-0000-000015060000}"/>
    <cellStyle name="40% - Accent5 8 3" xfId="1564" xr:uid="{00000000-0005-0000-0000-000016060000}"/>
    <cellStyle name="40% - Accent5 8 3 2" xfId="1565" xr:uid="{00000000-0005-0000-0000-000017060000}"/>
    <cellStyle name="40% - Accent5 8 3 2 2" xfId="1566" xr:uid="{00000000-0005-0000-0000-000018060000}"/>
    <cellStyle name="40% - Accent5 8 3 3" xfId="1567" xr:uid="{00000000-0005-0000-0000-000019060000}"/>
    <cellStyle name="40% - Accent5 8 4" xfId="1568" xr:uid="{00000000-0005-0000-0000-00001A060000}"/>
    <cellStyle name="40% - Accent5 8 4 2" xfId="1569" xr:uid="{00000000-0005-0000-0000-00001B060000}"/>
    <cellStyle name="40% - Accent5 8 5" xfId="1570" xr:uid="{00000000-0005-0000-0000-00001C060000}"/>
    <cellStyle name="40% - Accent5 9" xfId="1571" xr:uid="{00000000-0005-0000-0000-00001D060000}"/>
    <cellStyle name="40% - Accent5 9 2" xfId="1572" xr:uid="{00000000-0005-0000-0000-00001E060000}"/>
    <cellStyle name="40% - Accent5 9 2 2" xfId="1573" xr:uid="{00000000-0005-0000-0000-00001F060000}"/>
    <cellStyle name="40% - Accent5 9 2 2 2" xfId="1574" xr:uid="{00000000-0005-0000-0000-000020060000}"/>
    <cellStyle name="40% - Accent5 9 2 3" xfId="1575" xr:uid="{00000000-0005-0000-0000-000021060000}"/>
    <cellStyle name="40% - Accent5 9 3" xfId="1576" xr:uid="{00000000-0005-0000-0000-000022060000}"/>
    <cellStyle name="40% - Accent5 9 3 2" xfId="1577" xr:uid="{00000000-0005-0000-0000-000023060000}"/>
    <cellStyle name="40% - Accent5 9 4" xfId="1578" xr:uid="{00000000-0005-0000-0000-000024060000}"/>
    <cellStyle name="40% - Accent6 10" xfId="1579" xr:uid="{00000000-0005-0000-0000-000025060000}"/>
    <cellStyle name="40% - Accent6 10 2" xfId="1580" xr:uid="{00000000-0005-0000-0000-000026060000}"/>
    <cellStyle name="40% - Accent6 10 2 2" xfId="1581" xr:uid="{00000000-0005-0000-0000-000027060000}"/>
    <cellStyle name="40% - Accent6 10 3" xfId="1582" xr:uid="{00000000-0005-0000-0000-000028060000}"/>
    <cellStyle name="40% - Accent6 11" xfId="1583" xr:uid="{00000000-0005-0000-0000-000029060000}"/>
    <cellStyle name="40% - Accent6 11 2" xfId="1584" xr:uid="{00000000-0005-0000-0000-00002A060000}"/>
    <cellStyle name="40% - Accent6 12" xfId="1585" xr:uid="{00000000-0005-0000-0000-00002B060000}"/>
    <cellStyle name="40% - Accent6 2" xfId="1586" xr:uid="{00000000-0005-0000-0000-00002C060000}"/>
    <cellStyle name="40% - Accent6 2 2" xfId="1587" xr:uid="{00000000-0005-0000-0000-00002D060000}"/>
    <cellStyle name="40% - Accent6 2 2 2" xfId="1588" xr:uid="{00000000-0005-0000-0000-00002E060000}"/>
    <cellStyle name="40% - Accent6 2 2 2 2" xfId="1589" xr:uid="{00000000-0005-0000-0000-00002F060000}"/>
    <cellStyle name="40% - Accent6 2 2 2 2 2" xfId="1590" xr:uid="{00000000-0005-0000-0000-000030060000}"/>
    <cellStyle name="40% - Accent6 2 2 2 2 2 2" xfId="1591" xr:uid="{00000000-0005-0000-0000-000031060000}"/>
    <cellStyle name="40% - Accent6 2 2 2 2 3" xfId="1592" xr:uid="{00000000-0005-0000-0000-000032060000}"/>
    <cellStyle name="40% - Accent6 2 2 2 3" xfId="1593" xr:uid="{00000000-0005-0000-0000-000033060000}"/>
    <cellStyle name="40% - Accent6 2 2 2 3 2" xfId="1594" xr:uid="{00000000-0005-0000-0000-000034060000}"/>
    <cellStyle name="40% - Accent6 2 2 2 4" xfId="1595" xr:uid="{00000000-0005-0000-0000-000035060000}"/>
    <cellStyle name="40% - Accent6 2 2 3" xfId="1596" xr:uid="{00000000-0005-0000-0000-000036060000}"/>
    <cellStyle name="40% - Accent6 2 2 3 2" xfId="1597" xr:uid="{00000000-0005-0000-0000-000037060000}"/>
    <cellStyle name="40% - Accent6 2 2 3 2 2" xfId="1598" xr:uid="{00000000-0005-0000-0000-000038060000}"/>
    <cellStyle name="40% - Accent6 2 2 3 3" xfId="1599" xr:uid="{00000000-0005-0000-0000-000039060000}"/>
    <cellStyle name="40% - Accent6 2 2 4" xfId="1600" xr:uid="{00000000-0005-0000-0000-00003A060000}"/>
    <cellStyle name="40% - Accent6 2 2 4 2" xfId="1601" xr:uid="{00000000-0005-0000-0000-00003B060000}"/>
    <cellStyle name="40% - Accent6 2 2 5" xfId="1602" xr:uid="{00000000-0005-0000-0000-00003C060000}"/>
    <cellStyle name="40% - Accent6 2 3" xfId="1603" xr:uid="{00000000-0005-0000-0000-00003D060000}"/>
    <cellStyle name="40% - Accent6 2 3 2" xfId="1604" xr:uid="{00000000-0005-0000-0000-00003E060000}"/>
    <cellStyle name="40% - Accent6 2 3 2 2" xfId="1605" xr:uid="{00000000-0005-0000-0000-00003F060000}"/>
    <cellStyle name="40% - Accent6 2 3 2 2 2" xfId="1606" xr:uid="{00000000-0005-0000-0000-000040060000}"/>
    <cellStyle name="40% - Accent6 2 3 2 3" xfId="1607" xr:uid="{00000000-0005-0000-0000-000041060000}"/>
    <cellStyle name="40% - Accent6 2 3 3" xfId="1608" xr:uid="{00000000-0005-0000-0000-000042060000}"/>
    <cellStyle name="40% - Accent6 2 3 3 2" xfId="1609" xr:uid="{00000000-0005-0000-0000-000043060000}"/>
    <cellStyle name="40% - Accent6 2 3 4" xfId="1610" xr:uid="{00000000-0005-0000-0000-000044060000}"/>
    <cellStyle name="40% - Accent6 2 4" xfId="1611" xr:uid="{00000000-0005-0000-0000-000045060000}"/>
    <cellStyle name="40% - Accent6 2 4 2" xfId="1612" xr:uid="{00000000-0005-0000-0000-000046060000}"/>
    <cellStyle name="40% - Accent6 2 4 2 2" xfId="1613" xr:uid="{00000000-0005-0000-0000-000047060000}"/>
    <cellStyle name="40% - Accent6 2 4 3" xfId="1614" xr:uid="{00000000-0005-0000-0000-000048060000}"/>
    <cellStyle name="40% - Accent6 2 5" xfId="1615" xr:uid="{00000000-0005-0000-0000-000049060000}"/>
    <cellStyle name="40% - Accent6 2 5 2" xfId="1616" xr:uid="{00000000-0005-0000-0000-00004A060000}"/>
    <cellStyle name="40% - Accent6 2 6" xfId="1617" xr:uid="{00000000-0005-0000-0000-00004B060000}"/>
    <cellStyle name="40% - Accent6 3" xfId="1618" xr:uid="{00000000-0005-0000-0000-00004C060000}"/>
    <cellStyle name="40% - Accent6 3 2" xfId="1619" xr:uid="{00000000-0005-0000-0000-00004D060000}"/>
    <cellStyle name="40% - Accent6 3 2 2" xfId="1620" xr:uid="{00000000-0005-0000-0000-00004E060000}"/>
    <cellStyle name="40% - Accent6 3 2 2 2" xfId="1621" xr:uid="{00000000-0005-0000-0000-00004F060000}"/>
    <cellStyle name="40% - Accent6 3 2 2 2 2" xfId="1622" xr:uid="{00000000-0005-0000-0000-000050060000}"/>
    <cellStyle name="40% - Accent6 3 2 2 3" xfId="1623" xr:uid="{00000000-0005-0000-0000-000051060000}"/>
    <cellStyle name="40% - Accent6 3 2 3" xfId="1624" xr:uid="{00000000-0005-0000-0000-000052060000}"/>
    <cellStyle name="40% - Accent6 3 2 3 2" xfId="1625" xr:uid="{00000000-0005-0000-0000-000053060000}"/>
    <cellStyle name="40% - Accent6 3 2 4" xfId="1626" xr:uid="{00000000-0005-0000-0000-000054060000}"/>
    <cellStyle name="40% - Accent6 3 3" xfId="1627" xr:uid="{00000000-0005-0000-0000-000055060000}"/>
    <cellStyle name="40% - Accent6 3 3 2" xfId="1628" xr:uid="{00000000-0005-0000-0000-000056060000}"/>
    <cellStyle name="40% - Accent6 3 3 2 2" xfId="1629" xr:uid="{00000000-0005-0000-0000-000057060000}"/>
    <cellStyle name="40% - Accent6 3 3 3" xfId="1630" xr:uid="{00000000-0005-0000-0000-000058060000}"/>
    <cellStyle name="40% - Accent6 3 4" xfId="1631" xr:uid="{00000000-0005-0000-0000-000059060000}"/>
    <cellStyle name="40% - Accent6 3 4 2" xfId="1632" xr:uid="{00000000-0005-0000-0000-00005A060000}"/>
    <cellStyle name="40% - Accent6 3 5" xfId="1633" xr:uid="{00000000-0005-0000-0000-00005B060000}"/>
    <cellStyle name="40% - Accent6 4" xfId="1634" xr:uid="{00000000-0005-0000-0000-00005C060000}"/>
    <cellStyle name="40% - Accent6 4 2" xfId="1635" xr:uid="{00000000-0005-0000-0000-00005D060000}"/>
    <cellStyle name="40% - Accent6 4 2 2" xfId="1636" xr:uid="{00000000-0005-0000-0000-00005E060000}"/>
    <cellStyle name="40% - Accent6 4 2 2 2" xfId="1637" xr:uid="{00000000-0005-0000-0000-00005F060000}"/>
    <cellStyle name="40% - Accent6 4 2 2 2 2" xfId="1638" xr:uid="{00000000-0005-0000-0000-000060060000}"/>
    <cellStyle name="40% - Accent6 4 2 2 3" xfId="1639" xr:uid="{00000000-0005-0000-0000-000061060000}"/>
    <cellStyle name="40% - Accent6 4 2 3" xfId="1640" xr:uid="{00000000-0005-0000-0000-000062060000}"/>
    <cellStyle name="40% - Accent6 4 2 3 2" xfId="1641" xr:uid="{00000000-0005-0000-0000-000063060000}"/>
    <cellStyle name="40% - Accent6 4 2 4" xfId="1642" xr:uid="{00000000-0005-0000-0000-000064060000}"/>
    <cellStyle name="40% - Accent6 4 3" xfId="1643" xr:uid="{00000000-0005-0000-0000-000065060000}"/>
    <cellStyle name="40% - Accent6 4 3 2" xfId="1644" xr:uid="{00000000-0005-0000-0000-000066060000}"/>
    <cellStyle name="40% - Accent6 4 3 2 2" xfId="1645" xr:uid="{00000000-0005-0000-0000-000067060000}"/>
    <cellStyle name="40% - Accent6 4 3 3" xfId="1646" xr:uid="{00000000-0005-0000-0000-000068060000}"/>
    <cellStyle name="40% - Accent6 4 4" xfId="1647" xr:uid="{00000000-0005-0000-0000-000069060000}"/>
    <cellStyle name="40% - Accent6 4 4 2" xfId="1648" xr:uid="{00000000-0005-0000-0000-00006A060000}"/>
    <cellStyle name="40% - Accent6 4 5" xfId="1649" xr:uid="{00000000-0005-0000-0000-00006B060000}"/>
    <cellStyle name="40% - Accent6 5" xfId="1650" xr:uid="{00000000-0005-0000-0000-00006C060000}"/>
    <cellStyle name="40% - Accent6 5 2" xfId="1651" xr:uid="{00000000-0005-0000-0000-00006D060000}"/>
    <cellStyle name="40% - Accent6 5 2 2" xfId="1652" xr:uid="{00000000-0005-0000-0000-00006E060000}"/>
    <cellStyle name="40% - Accent6 5 2 2 2" xfId="1653" xr:uid="{00000000-0005-0000-0000-00006F060000}"/>
    <cellStyle name="40% - Accent6 5 2 2 2 2" xfId="1654" xr:uid="{00000000-0005-0000-0000-000070060000}"/>
    <cellStyle name="40% - Accent6 5 2 2 3" xfId="1655" xr:uid="{00000000-0005-0000-0000-000071060000}"/>
    <cellStyle name="40% - Accent6 5 2 3" xfId="1656" xr:uid="{00000000-0005-0000-0000-000072060000}"/>
    <cellStyle name="40% - Accent6 5 2 3 2" xfId="1657" xr:uid="{00000000-0005-0000-0000-000073060000}"/>
    <cellStyle name="40% - Accent6 5 2 4" xfId="1658" xr:uid="{00000000-0005-0000-0000-000074060000}"/>
    <cellStyle name="40% - Accent6 5 3" xfId="1659" xr:uid="{00000000-0005-0000-0000-000075060000}"/>
    <cellStyle name="40% - Accent6 5 3 2" xfId="1660" xr:uid="{00000000-0005-0000-0000-000076060000}"/>
    <cellStyle name="40% - Accent6 5 3 2 2" xfId="1661" xr:uid="{00000000-0005-0000-0000-000077060000}"/>
    <cellStyle name="40% - Accent6 5 3 3" xfId="1662" xr:uid="{00000000-0005-0000-0000-000078060000}"/>
    <cellStyle name="40% - Accent6 5 4" xfId="1663" xr:uid="{00000000-0005-0000-0000-000079060000}"/>
    <cellStyle name="40% - Accent6 5 4 2" xfId="1664" xr:uid="{00000000-0005-0000-0000-00007A060000}"/>
    <cellStyle name="40% - Accent6 5 5" xfId="1665" xr:uid="{00000000-0005-0000-0000-00007B060000}"/>
    <cellStyle name="40% - Accent6 6" xfId="1666" xr:uid="{00000000-0005-0000-0000-00007C060000}"/>
    <cellStyle name="40% - Accent6 6 2" xfId="1667" xr:uid="{00000000-0005-0000-0000-00007D060000}"/>
    <cellStyle name="40% - Accent6 6 2 2" xfId="1668" xr:uid="{00000000-0005-0000-0000-00007E060000}"/>
    <cellStyle name="40% - Accent6 6 2 2 2" xfId="1669" xr:uid="{00000000-0005-0000-0000-00007F060000}"/>
    <cellStyle name="40% - Accent6 6 2 2 2 2" xfId="1670" xr:uid="{00000000-0005-0000-0000-000080060000}"/>
    <cellStyle name="40% - Accent6 6 2 2 3" xfId="1671" xr:uid="{00000000-0005-0000-0000-000081060000}"/>
    <cellStyle name="40% - Accent6 6 2 3" xfId="1672" xr:uid="{00000000-0005-0000-0000-000082060000}"/>
    <cellStyle name="40% - Accent6 6 2 3 2" xfId="1673" xr:uid="{00000000-0005-0000-0000-000083060000}"/>
    <cellStyle name="40% - Accent6 6 2 4" xfId="1674" xr:uid="{00000000-0005-0000-0000-000084060000}"/>
    <cellStyle name="40% - Accent6 6 3" xfId="1675" xr:uid="{00000000-0005-0000-0000-000085060000}"/>
    <cellStyle name="40% - Accent6 6 3 2" xfId="1676" xr:uid="{00000000-0005-0000-0000-000086060000}"/>
    <cellStyle name="40% - Accent6 6 3 2 2" xfId="1677" xr:uid="{00000000-0005-0000-0000-000087060000}"/>
    <cellStyle name="40% - Accent6 6 3 3" xfId="1678" xr:uid="{00000000-0005-0000-0000-000088060000}"/>
    <cellStyle name="40% - Accent6 6 4" xfId="1679" xr:uid="{00000000-0005-0000-0000-000089060000}"/>
    <cellStyle name="40% - Accent6 6 4 2" xfId="1680" xr:uid="{00000000-0005-0000-0000-00008A060000}"/>
    <cellStyle name="40% - Accent6 6 5" xfId="1681" xr:uid="{00000000-0005-0000-0000-00008B060000}"/>
    <cellStyle name="40% - Accent6 7" xfId="1682" xr:uid="{00000000-0005-0000-0000-00008C060000}"/>
    <cellStyle name="40% - Accent6 7 2" xfId="1683" xr:uid="{00000000-0005-0000-0000-00008D060000}"/>
    <cellStyle name="40% - Accent6 7 2 2" xfId="1684" xr:uid="{00000000-0005-0000-0000-00008E060000}"/>
    <cellStyle name="40% - Accent6 7 2 2 2" xfId="1685" xr:uid="{00000000-0005-0000-0000-00008F060000}"/>
    <cellStyle name="40% - Accent6 7 2 2 2 2" xfId="1686" xr:uid="{00000000-0005-0000-0000-000090060000}"/>
    <cellStyle name="40% - Accent6 7 2 2 3" xfId="1687" xr:uid="{00000000-0005-0000-0000-000091060000}"/>
    <cellStyle name="40% - Accent6 7 2 3" xfId="1688" xr:uid="{00000000-0005-0000-0000-000092060000}"/>
    <cellStyle name="40% - Accent6 7 2 3 2" xfId="1689" xr:uid="{00000000-0005-0000-0000-000093060000}"/>
    <cellStyle name="40% - Accent6 7 2 4" xfId="1690" xr:uid="{00000000-0005-0000-0000-000094060000}"/>
    <cellStyle name="40% - Accent6 7 3" xfId="1691" xr:uid="{00000000-0005-0000-0000-000095060000}"/>
    <cellStyle name="40% - Accent6 7 3 2" xfId="1692" xr:uid="{00000000-0005-0000-0000-000096060000}"/>
    <cellStyle name="40% - Accent6 7 3 2 2" xfId="1693" xr:uid="{00000000-0005-0000-0000-000097060000}"/>
    <cellStyle name="40% - Accent6 7 3 3" xfId="1694" xr:uid="{00000000-0005-0000-0000-000098060000}"/>
    <cellStyle name="40% - Accent6 7 4" xfId="1695" xr:uid="{00000000-0005-0000-0000-000099060000}"/>
    <cellStyle name="40% - Accent6 7 4 2" xfId="1696" xr:uid="{00000000-0005-0000-0000-00009A060000}"/>
    <cellStyle name="40% - Accent6 7 5" xfId="1697" xr:uid="{00000000-0005-0000-0000-00009B060000}"/>
    <cellStyle name="40% - Accent6 8" xfId="1698" xr:uid="{00000000-0005-0000-0000-00009C060000}"/>
    <cellStyle name="40% - Accent6 8 2" xfId="1699" xr:uid="{00000000-0005-0000-0000-00009D060000}"/>
    <cellStyle name="40% - Accent6 8 2 2" xfId="1700" xr:uid="{00000000-0005-0000-0000-00009E060000}"/>
    <cellStyle name="40% - Accent6 8 2 2 2" xfId="1701" xr:uid="{00000000-0005-0000-0000-00009F060000}"/>
    <cellStyle name="40% - Accent6 8 2 2 2 2" xfId="1702" xr:uid="{00000000-0005-0000-0000-0000A0060000}"/>
    <cellStyle name="40% - Accent6 8 2 2 3" xfId="1703" xr:uid="{00000000-0005-0000-0000-0000A1060000}"/>
    <cellStyle name="40% - Accent6 8 2 3" xfId="1704" xr:uid="{00000000-0005-0000-0000-0000A2060000}"/>
    <cellStyle name="40% - Accent6 8 2 3 2" xfId="1705" xr:uid="{00000000-0005-0000-0000-0000A3060000}"/>
    <cellStyle name="40% - Accent6 8 2 4" xfId="1706" xr:uid="{00000000-0005-0000-0000-0000A4060000}"/>
    <cellStyle name="40% - Accent6 8 3" xfId="1707" xr:uid="{00000000-0005-0000-0000-0000A5060000}"/>
    <cellStyle name="40% - Accent6 8 3 2" xfId="1708" xr:uid="{00000000-0005-0000-0000-0000A6060000}"/>
    <cellStyle name="40% - Accent6 8 3 2 2" xfId="1709" xr:uid="{00000000-0005-0000-0000-0000A7060000}"/>
    <cellStyle name="40% - Accent6 8 3 3" xfId="1710" xr:uid="{00000000-0005-0000-0000-0000A8060000}"/>
    <cellStyle name="40% - Accent6 8 4" xfId="1711" xr:uid="{00000000-0005-0000-0000-0000A9060000}"/>
    <cellStyle name="40% - Accent6 8 4 2" xfId="1712" xr:uid="{00000000-0005-0000-0000-0000AA060000}"/>
    <cellStyle name="40% - Accent6 8 5" xfId="1713" xr:uid="{00000000-0005-0000-0000-0000AB060000}"/>
    <cellStyle name="40% - Accent6 9" xfId="1714" xr:uid="{00000000-0005-0000-0000-0000AC060000}"/>
    <cellStyle name="40% - Accent6 9 2" xfId="1715" xr:uid="{00000000-0005-0000-0000-0000AD060000}"/>
    <cellStyle name="40% - Accent6 9 2 2" xfId="1716" xr:uid="{00000000-0005-0000-0000-0000AE060000}"/>
    <cellStyle name="40% - Accent6 9 2 2 2" xfId="1717" xr:uid="{00000000-0005-0000-0000-0000AF060000}"/>
    <cellStyle name="40% - Accent6 9 2 3" xfId="1718" xr:uid="{00000000-0005-0000-0000-0000B0060000}"/>
    <cellStyle name="40% - Accent6 9 3" xfId="1719" xr:uid="{00000000-0005-0000-0000-0000B1060000}"/>
    <cellStyle name="40% - Accent6 9 3 2" xfId="1720" xr:uid="{00000000-0005-0000-0000-0000B2060000}"/>
    <cellStyle name="40% - Accent6 9 4" xfId="1721" xr:uid="{00000000-0005-0000-0000-0000B3060000}"/>
    <cellStyle name="Comma" xfId="1" builtinId="3"/>
    <cellStyle name="Comma [0] 2" xfId="1722" xr:uid="{00000000-0005-0000-0000-0000B5060000}"/>
    <cellStyle name="Comma [0] 2 2" xfId="1723" xr:uid="{00000000-0005-0000-0000-0000B6060000}"/>
    <cellStyle name="Comma 10" xfId="1724" xr:uid="{00000000-0005-0000-0000-0000B7060000}"/>
    <cellStyle name="Comma 11" xfId="1725" xr:uid="{00000000-0005-0000-0000-0000B8060000}"/>
    <cellStyle name="Comma 12" xfId="1726" xr:uid="{00000000-0005-0000-0000-0000B9060000}"/>
    <cellStyle name="Comma 13" xfId="1727" xr:uid="{00000000-0005-0000-0000-0000BA060000}"/>
    <cellStyle name="Comma 14" xfId="1728" xr:uid="{00000000-0005-0000-0000-0000BB060000}"/>
    <cellStyle name="Comma 15" xfId="1729" xr:uid="{00000000-0005-0000-0000-0000BC060000}"/>
    <cellStyle name="Comma 16" xfId="1730" xr:uid="{00000000-0005-0000-0000-0000BD060000}"/>
    <cellStyle name="Comma 17" xfId="1731" xr:uid="{00000000-0005-0000-0000-0000BE060000}"/>
    <cellStyle name="Comma 18" xfId="1732" xr:uid="{00000000-0005-0000-0000-0000BF060000}"/>
    <cellStyle name="Comma 19" xfId="1733" xr:uid="{00000000-0005-0000-0000-0000C0060000}"/>
    <cellStyle name="Comma 2" xfId="1734" xr:uid="{00000000-0005-0000-0000-0000C1060000}"/>
    <cellStyle name="Comma 2 2" xfId="1735" xr:uid="{00000000-0005-0000-0000-0000C2060000}"/>
    <cellStyle name="Comma 2 2 2" xfId="1736" xr:uid="{00000000-0005-0000-0000-0000C3060000}"/>
    <cellStyle name="Comma 2 2 2 2" xfId="1737" xr:uid="{00000000-0005-0000-0000-0000C4060000}"/>
    <cellStyle name="Comma 2 2 2 2 2" xfId="1738" xr:uid="{00000000-0005-0000-0000-0000C5060000}"/>
    <cellStyle name="Comma 2 2 2 3" xfId="1739" xr:uid="{00000000-0005-0000-0000-0000C6060000}"/>
    <cellStyle name="Comma 2 2 3" xfId="1740" xr:uid="{00000000-0005-0000-0000-0000C7060000}"/>
    <cellStyle name="Comma 2 2 3 2" xfId="1741" xr:uid="{00000000-0005-0000-0000-0000C8060000}"/>
    <cellStyle name="Comma 2 2 4" xfId="1742" xr:uid="{00000000-0005-0000-0000-0000C9060000}"/>
    <cellStyle name="Comma 2 3" xfId="1743" xr:uid="{00000000-0005-0000-0000-0000CA060000}"/>
    <cellStyle name="Comma 2 3 2" xfId="1744" xr:uid="{00000000-0005-0000-0000-0000CB060000}"/>
    <cellStyle name="Comma 2 3 2 2" xfId="1745" xr:uid="{00000000-0005-0000-0000-0000CC060000}"/>
    <cellStyle name="Comma 2 3 3" xfId="1746" xr:uid="{00000000-0005-0000-0000-0000CD060000}"/>
    <cellStyle name="Comma 2 4" xfId="1747" xr:uid="{00000000-0005-0000-0000-0000CE060000}"/>
    <cellStyle name="Comma 2 4 2" xfId="1748" xr:uid="{00000000-0005-0000-0000-0000CF060000}"/>
    <cellStyle name="Comma 2 5" xfId="1749" xr:uid="{00000000-0005-0000-0000-0000D0060000}"/>
    <cellStyle name="Comma 20" xfId="1750" xr:uid="{00000000-0005-0000-0000-0000D1060000}"/>
    <cellStyle name="Comma 21" xfId="1751" xr:uid="{00000000-0005-0000-0000-0000D2060000}"/>
    <cellStyle name="Comma 22" xfId="1752" xr:uid="{00000000-0005-0000-0000-0000D3060000}"/>
    <cellStyle name="Comma 23" xfId="1753" xr:uid="{00000000-0005-0000-0000-0000D4060000}"/>
    <cellStyle name="Comma 24" xfId="1754" xr:uid="{00000000-0005-0000-0000-0000D5060000}"/>
    <cellStyle name="Comma 25" xfId="1755" xr:uid="{00000000-0005-0000-0000-0000D6060000}"/>
    <cellStyle name="Comma 3" xfId="1756" xr:uid="{00000000-0005-0000-0000-0000D7060000}"/>
    <cellStyle name="Comma 3 2" xfId="1757" xr:uid="{00000000-0005-0000-0000-0000D8060000}"/>
    <cellStyle name="Comma 3 2 2" xfId="1758" xr:uid="{00000000-0005-0000-0000-0000D9060000}"/>
    <cellStyle name="Comma 3 3" xfId="1759" xr:uid="{00000000-0005-0000-0000-0000DA060000}"/>
    <cellStyle name="Comma 4" xfId="1760" xr:uid="{00000000-0005-0000-0000-0000DB060000}"/>
    <cellStyle name="Comma 4 2" xfId="1761" xr:uid="{00000000-0005-0000-0000-0000DC060000}"/>
    <cellStyle name="Comma 5" xfId="1762" xr:uid="{00000000-0005-0000-0000-0000DD060000}"/>
    <cellStyle name="Comma 5 2" xfId="1763" xr:uid="{00000000-0005-0000-0000-0000DE060000}"/>
    <cellStyle name="Comma 6" xfId="1764" xr:uid="{00000000-0005-0000-0000-0000DF060000}"/>
    <cellStyle name="Comma 6 2" xfId="1765" xr:uid="{00000000-0005-0000-0000-0000E0060000}"/>
    <cellStyle name="Comma 7" xfId="1766" xr:uid="{00000000-0005-0000-0000-0000E1060000}"/>
    <cellStyle name="Comma 7 2" xfId="1767" xr:uid="{00000000-0005-0000-0000-0000E2060000}"/>
    <cellStyle name="Comma 8" xfId="1768" xr:uid="{00000000-0005-0000-0000-0000E3060000}"/>
    <cellStyle name="Comma 8 2" xfId="1769" xr:uid="{00000000-0005-0000-0000-0000E4060000}"/>
    <cellStyle name="Comma 9" xfId="1770" xr:uid="{00000000-0005-0000-0000-0000E5060000}"/>
    <cellStyle name="Comma0" xfId="1771" xr:uid="{00000000-0005-0000-0000-0000E6060000}"/>
    <cellStyle name="Comma0 2" xfId="1772" xr:uid="{00000000-0005-0000-0000-0000E7060000}"/>
    <cellStyle name="Comma0 2 2" xfId="1773" xr:uid="{00000000-0005-0000-0000-0000E8060000}"/>
    <cellStyle name="Comma0 3" xfId="1774" xr:uid="{00000000-0005-0000-0000-0000E9060000}"/>
    <cellStyle name="Hyperlink" xfId="2297" builtinId="8"/>
    <cellStyle name="Hyperlink 2" xfId="1775" xr:uid="{00000000-0005-0000-0000-0000EB060000}"/>
    <cellStyle name="Normal" xfId="0" builtinId="0"/>
    <cellStyle name="Normal 10" xfId="1776" xr:uid="{00000000-0005-0000-0000-0000ED060000}"/>
    <cellStyle name="Normal 10 2" xfId="1777" xr:uid="{00000000-0005-0000-0000-0000EE060000}"/>
    <cellStyle name="Normal 10 2 2" xfId="1778" xr:uid="{00000000-0005-0000-0000-0000EF060000}"/>
    <cellStyle name="Normal 10 2 2 2" xfId="1779" xr:uid="{00000000-0005-0000-0000-0000F0060000}"/>
    <cellStyle name="Normal 10 2 2 2 2" xfId="1780" xr:uid="{00000000-0005-0000-0000-0000F1060000}"/>
    <cellStyle name="Normal 10 2 2 3" xfId="1781" xr:uid="{00000000-0005-0000-0000-0000F2060000}"/>
    <cellStyle name="Normal 10 2 2 4" xfId="1782" xr:uid="{00000000-0005-0000-0000-0000F3060000}"/>
    <cellStyle name="Normal 10 2 3" xfId="1783" xr:uid="{00000000-0005-0000-0000-0000F4060000}"/>
    <cellStyle name="Normal 10 2 3 2" xfId="1784" xr:uid="{00000000-0005-0000-0000-0000F5060000}"/>
    <cellStyle name="Normal 10 2 4" xfId="1785" xr:uid="{00000000-0005-0000-0000-0000F6060000}"/>
    <cellStyle name="Normal 10 3" xfId="1786" xr:uid="{00000000-0005-0000-0000-0000F7060000}"/>
    <cellStyle name="Normal 10 3 2" xfId="1787" xr:uid="{00000000-0005-0000-0000-0000F8060000}"/>
    <cellStyle name="Normal 10 3 2 2" xfId="1788" xr:uid="{00000000-0005-0000-0000-0000F9060000}"/>
    <cellStyle name="Normal 10 3 3" xfId="1789" xr:uid="{00000000-0005-0000-0000-0000FA060000}"/>
    <cellStyle name="Normal 10 4" xfId="1790" xr:uid="{00000000-0005-0000-0000-0000FB060000}"/>
    <cellStyle name="Normal 10 4 2" xfId="1791" xr:uid="{00000000-0005-0000-0000-0000FC060000}"/>
    <cellStyle name="Normal 10 5" xfId="1792" xr:uid="{00000000-0005-0000-0000-0000FD060000}"/>
    <cellStyle name="Normal 11" xfId="1793" xr:uid="{00000000-0005-0000-0000-0000FE060000}"/>
    <cellStyle name="Normal 11 2" xfId="1794" xr:uid="{00000000-0005-0000-0000-0000FF060000}"/>
    <cellStyle name="Normal 11 2 2" xfId="1795" xr:uid="{00000000-0005-0000-0000-000000070000}"/>
    <cellStyle name="Normal 11 2 2 2" xfId="1796" xr:uid="{00000000-0005-0000-0000-000001070000}"/>
    <cellStyle name="Normal 11 2 3" xfId="1797" xr:uid="{00000000-0005-0000-0000-000002070000}"/>
    <cellStyle name="Normal 11 3" xfId="1798" xr:uid="{00000000-0005-0000-0000-000003070000}"/>
    <cellStyle name="Normal 11 3 2" xfId="1799" xr:uid="{00000000-0005-0000-0000-000004070000}"/>
    <cellStyle name="Normal 11 4" xfId="1800" xr:uid="{00000000-0005-0000-0000-000005070000}"/>
    <cellStyle name="Normal 12" xfId="4" xr:uid="{00000000-0005-0000-0000-000006070000}"/>
    <cellStyle name="Normal 12 2" xfId="1801" xr:uid="{00000000-0005-0000-0000-000007070000}"/>
    <cellStyle name="Normal 13" xfId="1802" xr:uid="{00000000-0005-0000-0000-000008070000}"/>
    <cellStyle name="Normal 13 2" xfId="1803" xr:uid="{00000000-0005-0000-0000-000009070000}"/>
    <cellStyle name="Normal 13 2 2" xfId="1804" xr:uid="{00000000-0005-0000-0000-00000A070000}"/>
    <cellStyle name="Normal 13 3" xfId="1805" xr:uid="{00000000-0005-0000-0000-00000B070000}"/>
    <cellStyle name="Normal 13 4" xfId="1806" xr:uid="{00000000-0005-0000-0000-00000C070000}"/>
    <cellStyle name="Normal 14" xfId="1807" xr:uid="{00000000-0005-0000-0000-00000D070000}"/>
    <cellStyle name="Normal 14 2" xfId="1808" xr:uid="{00000000-0005-0000-0000-00000E070000}"/>
    <cellStyle name="Normal 14 3" xfId="1809" xr:uid="{00000000-0005-0000-0000-00000F070000}"/>
    <cellStyle name="Normal 15" xfId="1810" xr:uid="{00000000-0005-0000-0000-000010070000}"/>
    <cellStyle name="Normal 16" xfId="1811" xr:uid="{00000000-0005-0000-0000-000011070000}"/>
    <cellStyle name="Normal 16 2" xfId="1812" xr:uid="{00000000-0005-0000-0000-000012070000}"/>
    <cellStyle name="Normal 17" xfId="1813" xr:uid="{00000000-0005-0000-0000-000013070000}"/>
    <cellStyle name="Normal 17 2" xfId="1814" xr:uid="{00000000-0005-0000-0000-000014070000}"/>
    <cellStyle name="Normal 18" xfId="1815" xr:uid="{00000000-0005-0000-0000-000015070000}"/>
    <cellStyle name="Normal 19" xfId="2298" xr:uid="{00000000-0005-0000-0000-000016070000}"/>
    <cellStyle name="Normal 19 2" xfId="2307" xr:uid="{00000000-0005-0000-0000-000017070000}"/>
    <cellStyle name="Normal 2" xfId="3" xr:uid="{00000000-0005-0000-0000-000018070000}"/>
    <cellStyle name="Normal 2 2" xfId="1816" xr:uid="{00000000-0005-0000-0000-000019070000}"/>
    <cellStyle name="Normal 2 2 2" xfId="1817" xr:uid="{00000000-0005-0000-0000-00001A070000}"/>
    <cellStyle name="Normal 2 2 3" xfId="1818" xr:uid="{00000000-0005-0000-0000-00001B070000}"/>
    <cellStyle name="Normal 2 3" xfId="1819" xr:uid="{00000000-0005-0000-0000-00001C070000}"/>
    <cellStyle name="Normal 2 3 2" xfId="1820" xr:uid="{00000000-0005-0000-0000-00001D070000}"/>
    <cellStyle name="Normal 2 3 2 2" xfId="1821" xr:uid="{00000000-0005-0000-0000-00001E070000}"/>
    <cellStyle name="Normal 2 3 2 2 2" xfId="1822" xr:uid="{00000000-0005-0000-0000-00001F070000}"/>
    <cellStyle name="Normal 2 3 2 2 2 2" xfId="1823" xr:uid="{00000000-0005-0000-0000-000020070000}"/>
    <cellStyle name="Normal 2 3 2 2 3" xfId="1824" xr:uid="{00000000-0005-0000-0000-000021070000}"/>
    <cellStyle name="Normal 2 3 2 3" xfId="1825" xr:uid="{00000000-0005-0000-0000-000022070000}"/>
    <cellStyle name="Normal 2 3 2 3 2" xfId="1826" xr:uid="{00000000-0005-0000-0000-000023070000}"/>
    <cellStyle name="Normal 2 3 2 4" xfId="1827" xr:uid="{00000000-0005-0000-0000-000024070000}"/>
    <cellStyle name="Normal 2 3 3" xfId="1828" xr:uid="{00000000-0005-0000-0000-000025070000}"/>
    <cellStyle name="Normal 2 3 3 2" xfId="1829" xr:uid="{00000000-0005-0000-0000-000026070000}"/>
    <cellStyle name="Normal 2 3 3 2 2" xfId="1830" xr:uid="{00000000-0005-0000-0000-000027070000}"/>
    <cellStyle name="Normal 2 3 3 3" xfId="1831" xr:uid="{00000000-0005-0000-0000-000028070000}"/>
    <cellStyle name="Normal 2 3 4" xfId="1832" xr:uid="{00000000-0005-0000-0000-000029070000}"/>
    <cellStyle name="Normal 2 3 4 2" xfId="1833" xr:uid="{00000000-0005-0000-0000-00002A070000}"/>
    <cellStyle name="Normal 2 3 5" xfId="1834" xr:uid="{00000000-0005-0000-0000-00002B070000}"/>
    <cellStyle name="Normal 2 3 6" xfId="1835" xr:uid="{00000000-0005-0000-0000-00002C070000}"/>
    <cellStyle name="Normal 2 4" xfId="1836" xr:uid="{00000000-0005-0000-0000-00002D070000}"/>
    <cellStyle name="Normal 2 5" xfId="1837" xr:uid="{00000000-0005-0000-0000-00002E070000}"/>
    <cellStyle name="Normal 2 6" xfId="1838" xr:uid="{00000000-0005-0000-0000-00002F070000}"/>
    <cellStyle name="Normal 20" xfId="2300" xr:uid="{00000000-0005-0000-0000-000030070000}"/>
    <cellStyle name="Normal 20 2" xfId="2303" xr:uid="{00000000-0005-0000-0000-000031070000}"/>
    <cellStyle name="Normal 20 2 2" xfId="2306" xr:uid="{00000000-0005-0000-0000-000032070000}"/>
    <cellStyle name="Normal 21" xfId="2301" xr:uid="{00000000-0005-0000-0000-000033070000}"/>
    <cellStyle name="Normal 22" xfId="2304" xr:uid="{00000000-0005-0000-0000-000034070000}"/>
    <cellStyle name="Normal 3" xfId="1839" xr:uid="{00000000-0005-0000-0000-000035070000}"/>
    <cellStyle name="Normal 3 2" xfId="1840" xr:uid="{00000000-0005-0000-0000-000036070000}"/>
    <cellStyle name="Normal 3 2 2" xfId="1841" xr:uid="{00000000-0005-0000-0000-000037070000}"/>
    <cellStyle name="Normal 3 3" xfId="1842" xr:uid="{00000000-0005-0000-0000-000038070000}"/>
    <cellStyle name="Normal 3 4" xfId="1843" xr:uid="{00000000-0005-0000-0000-000039070000}"/>
    <cellStyle name="Normal 3 5" xfId="1844" xr:uid="{00000000-0005-0000-0000-00003A070000}"/>
    <cellStyle name="Normal 4" xfId="1845" xr:uid="{00000000-0005-0000-0000-00003B070000}"/>
    <cellStyle name="Normal 4 10" xfId="1846" xr:uid="{00000000-0005-0000-0000-00003C070000}"/>
    <cellStyle name="Normal 4 2" xfId="1847" xr:uid="{00000000-0005-0000-0000-00003D070000}"/>
    <cellStyle name="Normal 4 2 2" xfId="1848" xr:uid="{00000000-0005-0000-0000-00003E070000}"/>
    <cellStyle name="Normal 4 2 2 2" xfId="1849" xr:uid="{00000000-0005-0000-0000-00003F070000}"/>
    <cellStyle name="Normal 4 2 2 2 2" xfId="1850" xr:uid="{00000000-0005-0000-0000-000040070000}"/>
    <cellStyle name="Normal 4 2 2 2 2 2" xfId="1851" xr:uid="{00000000-0005-0000-0000-000041070000}"/>
    <cellStyle name="Normal 4 2 2 2 2 2 2" xfId="1852" xr:uid="{00000000-0005-0000-0000-000042070000}"/>
    <cellStyle name="Normal 4 2 2 2 2 3" xfId="1853" xr:uid="{00000000-0005-0000-0000-000043070000}"/>
    <cellStyle name="Normal 4 2 2 2 3" xfId="1854" xr:uid="{00000000-0005-0000-0000-000044070000}"/>
    <cellStyle name="Normal 4 2 2 2 3 2" xfId="1855" xr:uid="{00000000-0005-0000-0000-000045070000}"/>
    <cellStyle name="Normal 4 2 2 2 4" xfId="1856" xr:uid="{00000000-0005-0000-0000-000046070000}"/>
    <cellStyle name="Normal 4 2 2 3" xfId="1857" xr:uid="{00000000-0005-0000-0000-000047070000}"/>
    <cellStyle name="Normal 4 2 2 3 2" xfId="1858" xr:uid="{00000000-0005-0000-0000-000048070000}"/>
    <cellStyle name="Normal 4 2 2 3 2 2" xfId="1859" xr:uid="{00000000-0005-0000-0000-000049070000}"/>
    <cellStyle name="Normal 4 2 2 3 3" xfId="1860" xr:uid="{00000000-0005-0000-0000-00004A070000}"/>
    <cellStyle name="Normal 4 2 2 4" xfId="1861" xr:uid="{00000000-0005-0000-0000-00004B070000}"/>
    <cellStyle name="Normal 4 2 2 4 2" xfId="1862" xr:uid="{00000000-0005-0000-0000-00004C070000}"/>
    <cellStyle name="Normal 4 2 2 5" xfId="1863" xr:uid="{00000000-0005-0000-0000-00004D070000}"/>
    <cellStyle name="Normal 4 2 3" xfId="1864" xr:uid="{00000000-0005-0000-0000-00004E070000}"/>
    <cellStyle name="Normal 4 2 4" xfId="1865" xr:uid="{00000000-0005-0000-0000-00004F070000}"/>
    <cellStyle name="Normal 4 2 4 2" xfId="1866" xr:uid="{00000000-0005-0000-0000-000050070000}"/>
    <cellStyle name="Normal 4 2 4 2 2" xfId="1867" xr:uid="{00000000-0005-0000-0000-000051070000}"/>
    <cellStyle name="Normal 4 2 4 2 2 2" xfId="1868" xr:uid="{00000000-0005-0000-0000-000052070000}"/>
    <cellStyle name="Normal 4 2 4 2 3" xfId="1869" xr:uid="{00000000-0005-0000-0000-000053070000}"/>
    <cellStyle name="Normal 4 2 4 3" xfId="1870" xr:uid="{00000000-0005-0000-0000-000054070000}"/>
    <cellStyle name="Normal 4 2 4 3 2" xfId="1871" xr:uid="{00000000-0005-0000-0000-000055070000}"/>
    <cellStyle name="Normal 4 2 4 4" xfId="1872" xr:uid="{00000000-0005-0000-0000-000056070000}"/>
    <cellStyle name="Normal 4 2 5" xfId="1873" xr:uid="{00000000-0005-0000-0000-000057070000}"/>
    <cellStyle name="Normal 4 2 5 2" xfId="1874" xr:uid="{00000000-0005-0000-0000-000058070000}"/>
    <cellStyle name="Normal 4 2 5 2 2" xfId="1875" xr:uid="{00000000-0005-0000-0000-000059070000}"/>
    <cellStyle name="Normal 4 2 5 3" xfId="1876" xr:uid="{00000000-0005-0000-0000-00005A070000}"/>
    <cellStyle name="Normal 4 2 6" xfId="1877" xr:uid="{00000000-0005-0000-0000-00005B070000}"/>
    <cellStyle name="Normal 4 2 6 2" xfId="1878" xr:uid="{00000000-0005-0000-0000-00005C070000}"/>
    <cellStyle name="Normal 4 2 7" xfId="1879" xr:uid="{00000000-0005-0000-0000-00005D070000}"/>
    <cellStyle name="Normal 4 3" xfId="1880" xr:uid="{00000000-0005-0000-0000-00005E070000}"/>
    <cellStyle name="Normal 4 3 2" xfId="1881" xr:uid="{00000000-0005-0000-0000-00005F070000}"/>
    <cellStyle name="Normal 4 3 2 2" xfId="1882" xr:uid="{00000000-0005-0000-0000-000060070000}"/>
    <cellStyle name="Normal 4 3 2 2 2" xfId="1883" xr:uid="{00000000-0005-0000-0000-000061070000}"/>
    <cellStyle name="Normal 4 3 2 2 2 2" xfId="1884" xr:uid="{00000000-0005-0000-0000-000062070000}"/>
    <cellStyle name="Normal 4 3 2 2 3" xfId="1885" xr:uid="{00000000-0005-0000-0000-000063070000}"/>
    <cellStyle name="Normal 4 3 2 3" xfId="1886" xr:uid="{00000000-0005-0000-0000-000064070000}"/>
    <cellStyle name="Normal 4 3 2 3 2" xfId="1887" xr:uid="{00000000-0005-0000-0000-000065070000}"/>
    <cellStyle name="Normal 4 3 2 4" xfId="1888" xr:uid="{00000000-0005-0000-0000-000066070000}"/>
    <cellStyle name="Normal 4 3 3" xfId="1889" xr:uid="{00000000-0005-0000-0000-000067070000}"/>
    <cellStyle name="Normal 4 3 3 2" xfId="1890" xr:uid="{00000000-0005-0000-0000-000068070000}"/>
    <cellStyle name="Normal 4 3 3 2 2" xfId="1891" xr:uid="{00000000-0005-0000-0000-000069070000}"/>
    <cellStyle name="Normal 4 3 3 3" xfId="1892" xr:uid="{00000000-0005-0000-0000-00006A070000}"/>
    <cellStyle name="Normal 4 3 4" xfId="1893" xr:uid="{00000000-0005-0000-0000-00006B070000}"/>
    <cellStyle name="Normal 4 3 4 2" xfId="1894" xr:uid="{00000000-0005-0000-0000-00006C070000}"/>
    <cellStyle name="Normal 4 3 5" xfId="1895" xr:uid="{00000000-0005-0000-0000-00006D070000}"/>
    <cellStyle name="Normal 4 4" xfId="1896" xr:uid="{00000000-0005-0000-0000-00006E070000}"/>
    <cellStyle name="Normal 4 4 2" xfId="1897" xr:uid="{00000000-0005-0000-0000-00006F070000}"/>
    <cellStyle name="Normal 4 4 2 2" xfId="1898" xr:uid="{00000000-0005-0000-0000-000070070000}"/>
    <cellStyle name="Normal 4 4 2 2 2" xfId="1899" xr:uid="{00000000-0005-0000-0000-000071070000}"/>
    <cellStyle name="Normal 4 4 2 2 2 2" xfId="1900" xr:uid="{00000000-0005-0000-0000-000072070000}"/>
    <cellStyle name="Normal 4 4 2 2 3" xfId="1901" xr:uid="{00000000-0005-0000-0000-000073070000}"/>
    <cellStyle name="Normal 4 4 2 3" xfId="1902" xr:uid="{00000000-0005-0000-0000-000074070000}"/>
    <cellStyle name="Normal 4 4 2 3 2" xfId="1903" xr:uid="{00000000-0005-0000-0000-000075070000}"/>
    <cellStyle name="Normal 4 4 2 4" xfId="1904" xr:uid="{00000000-0005-0000-0000-000076070000}"/>
    <cellStyle name="Normal 4 4 3" xfId="1905" xr:uid="{00000000-0005-0000-0000-000077070000}"/>
    <cellStyle name="Normal 4 4 3 2" xfId="1906" xr:uid="{00000000-0005-0000-0000-000078070000}"/>
    <cellStyle name="Normal 4 4 3 2 2" xfId="1907" xr:uid="{00000000-0005-0000-0000-000079070000}"/>
    <cellStyle name="Normal 4 4 3 3" xfId="1908" xr:uid="{00000000-0005-0000-0000-00007A070000}"/>
    <cellStyle name="Normal 4 4 4" xfId="1909" xr:uid="{00000000-0005-0000-0000-00007B070000}"/>
    <cellStyle name="Normal 4 4 4 2" xfId="1910" xr:uid="{00000000-0005-0000-0000-00007C070000}"/>
    <cellStyle name="Normal 4 4 5" xfId="1911" xr:uid="{00000000-0005-0000-0000-00007D070000}"/>
    <cellStyle name="Normal 4 5" xfId="1912" xr:uid="{00000000-0005-0000-0000-00007E070000}"/>
    <cellStyle name="Normal 4 6" xfId="1913" xr:uid="{00000000-0005-0000-0000-00007F070000}"/>
    <cellStyle name="Normal 4 6 2" xfId="1914" xr:uid="{00000000-0005-0000-0000-000080070000}"/>
    <cellStyle name="Normal 4 6 2 2" xfId="1915" xr:uid="{00000000-0005-0000-0000-000081070000}"/>
    <cellStyle name="Normal 4 6 2 2 2" xfId="1916" xr:uid="{00000000-0005-0000-0000-000082070000}"/>
    <cellStyle name="Normal 4 6 2 3" xfId="1917" xr:uid="{00000000-0005-0000-0000-000083070000}"/>
    <cellStyle name="Normal 4 6 3" xfId="1918" xr:uid="{00000000-0005-0000-0000-000084070000}"/>
    <cellStyle name="Normal 4 6 3 2" xfId="1919" xr:uid="{00000000-0005-0000-0000-000085070000}"/>
    <cellStyle name="Normal 4 6 4" xfId="1920" xr:uid="{00000000-0005-0000-0000-000086070000}"/>
    <cellStyle name="Normal 4 7" xfId="1921" xr:uid="{00000000-0005-0000-0000-000087070000}"/>
    <cellStyle name="Normal 4 7 2" xfId="1922" xr:uid="{00000000-0005-0000-0000-000088070000}"/>
    <cellStyle name="Normal 4 8" xfId="1923" xr:uid="{00000000-0005-0000-0000-000089070000}"/>
    <cellStyle name="Normal 4 8 2" xfId="1924" xr:uid="{00000000-0005-0000-0000-00008A070000}"/>
    <cellStyle name="Normal 4 8 2 2" xfId="1925" xr:uid="{00000000-0005-0000-0000-00008B070000}"/>
    <cellStyle name="Normal 4 8 3" xfId="1926" xr:uid="{00000000-0005-0000-0000-00008C070000}"/>
    <cellStyle name="Normal 4 9" xfId="1927" xr:uid="{00000000-0005-0000-0000-00008D070000}"/>
    <cellStyle name="Normal 4 9 2" xfId="1928" xr:uid="{00000000-0005-0000-0000-00008E070000}"/>
    <cellStyle name="Normal 5" xfId="1929" xr:uid="{00000000-0005-0000-0000-00008F070000}"/>
    <cellStyle name="Normal 5 2" xfId="1930" xr:uid="{00000000-0005-0000-0000-000090070000}"/>
    <cellStyle name="Normal 5 2 2" xfId="1931" xr:uid="{00000000-0005-0000-0000-000091070000}"/>
    <cellStyle name="Normal 5 2 2 2" xfId="1932" xr:uid="{00000000-0005-0000-0000-000092070000}"/>
    <cellStyle name="Normal 5 2 2 2 2" xfId="1933" xr:uid="{00000000-0005-0000-0000-000093070000}"/>
    <cellStyle name="Normal 5 2 2 2 2 2" xfId="1934" xr:uid="{00000000-0005-0000-0000-000094070000}"/>
    <cellStyle name="Normal 5 2 2 2 2 2 2" xfId="1935" xr:uid="{00000000-0005-0000-0000-000095070000}"/>
    <cellStyle name="Normal 5 2 2 2 2 3" xfId="1936" xr:uid="{00000000-0005-0000-0000-000096070000}"/>
    <cellStyle name="Normal 5 2 2 2 3" xfId="1937" xr:uid="{00000000-0005-0000-0000-000097070000}"/>
    <cellStyle name="Normal 5 2 2 2 3 2" xfId="1938" xr:uid="{00000000-0005-0000-0000-000098070000}"/>
    <cellStyle name="Normal 5 2 2 2 4" xfId="1939" xr:uid="{00000000-0005-0000-0000-000099070000}"/>
    <cellStyle name="Normal 5 2 2 3" xfId="1940" xr:uid="{00000000-0005-0000-0000-00009A070000}"/>
    <cellStyle name="Normal 5 2 2 3 2" xfId="1941" xr:uid="{00000000-0005-0000-0000-00009B070000}"/>
    <cellStyle name="Normal 5 2 2 3 2 2" xfId="1942" xr:uid="{00000000-0005-0000-0000-00009C070000}"/>
    <cellStyle name="Normal 5 2 2 3 3" xfId="1943" xr:uid="{00000000-0005-0000-0000-00009D070000}"/>
    <cellStyle name="Normal 5 2 2 4" xfId="1944" xr:uid="{00000000-0005-0000-0000-00009E070000}"/>
    <cellStyle name="Normal 5 2 2 4 2" xfId="1945" xr:uid="{00000000-0005-0000-0000-00009F070000}"/>
    <cellStyle name="Normal 5 2 2 5" xfId="1946" xr:uid="{00000000-0005-0000-0000-0000A0070000}"/>
    <cellStyle name="Normal 5 2 3" xfId="1947" xr:uid="{00000000-0005-0000-0000-0000A1070000}"/>
    <cellStyle name="Normal 5 2 3 2" xfId="1948" xr:uid="{00000000-0005-0000-0000-0000A2070000}"/>
    <cellStyle name="Normal 5 2 3 2 2" xfId="1949" xr:uid="{00000000-0005-0000-0000-0000A3070000}"/>
    <cellStyle name="Normal 5 2 3 2 2 2" xfId="1950" xr:uid="{00000000-0005-0000-0000-0000A4070000}"/>
    <cellStyle name="Normal 5 2 3 2 3" xfId="1951" xr:uid="{00000000-0005-0000-0000-0000A5070000}"/>
    <cellStyle name="Normal 5 2 3 3" xfId="1952" xr:uid="{00000000-0005-0000-0000-0000A6070000}"/>
    <cellStyle name="Normal 5 2 3 3 2" xfId="1953" xr:uid="{00000000-0005-0000-0000-0000A7070000}"/>
    <cellStyle name="Normal 5 2 3 4" xfId="1954" xr:uid="{00000000-0005-0000-0000-0000A8070000}"/>
    <cellStyle name="Normal 5 2 4" xfId="1955" xr:uid="{00000000-0005-0000-0000-0000A9070000}"/>
    <cellStyle name="Normal 5 2 4 2" xfId="1956" xr:uid="{00000000-0005-0000-0000-0000AA070000}"/>
    <cellStyle name="Normal 5 2 4 2 2" xfId="1957" xr:uid="{00000000-0005-0000-0000-0000AB070000}"/>
    <cellStyle name="Normal 5 2 4 3" xfId="1958" xr:uid="{00000000-0005-0000-0000-0000AC070000}"/>
    <cellStyle name="Normal 5 2 5" xfId="1959" xr:uid="{00000000-0005-0000-0000-0000AD070000}"/>
    <cellStyle name="Normal 5 2 5 2" xfId="1960" xr:uid="{00000000-0005-0000-0000-0000AE070000}"/>
    <cellStyle name="Normal 5 2 6" xfId="1961" xr:uid="{00000000-0005-0000-0000-0000AF070000}"/>
    <cellStyle name="Normal 5 3" xfId="1962" xr:uid="{00000000-0005-0000-0000-0000B0070000}"/>
    <cellStyle name="Normal 5 3 2" xfId="1963" xr:uid="{00000000-0005-0000-0000-0000B1070000}"/>
    <cellStyle name="Normal 5 3 2 2" xfId="1964" xr:uid="{00000000-0005-0000-0000-0000B2070000}"/>
    <cellStyle name="Normal 5 3 2 2 2" xfId="1965" xr:uid="{00000000-0005-0000-0000-0000B3070000}"/>
    <cellStyle name="Normal 5 3 2 2 2 2" xfId="1966" xr:uid="{00000000-0005-0000-0000-0000B4070000}"/>
    <cellStyle name="Normal 5 3 2 2 3" xfId="1967" xr:uid="{00000000-0005-0000-0000-0000B5070000}"/>
    <cellStyle name="Normal 5 3 2 3" xfId="1968" xr:uid="{00000000-0005-0000-0000-0000B6070000}"/>
    <cellStyle name="Normal 5 3 2 3 2" xfId="1969" xr:uid="{00000000-0005-0000-0000-0000B7070000}"/>
    <cellStyle name="Normal 5 3 2 4" xfId="1970" xr:uid="{00000000-0005-0000-0000-0000B8070000}"/>
    <cellStyle name="Normal 5 3 3" xfId="1971" xr:uid="{00000000-0005-0000-0000-0000B9070000}"/>
    <cellStyle name="Normal 5 3 3 2" xfId="1972" xr:uid="{00000000-0005-0000-0000-0000BA070000}"/>
    <cellStyle name="Normal 5 3 3 2 2" xfId="1973" xr:uid="{00000000-0005-0000-0000-0000BB070000}"/>
    <cellStyle name="Normal 5 3 3 3" xfId="1974" xr:uid="{00000000-0005-0000-0000-0000BC070000}"/>
    <cellStyle name="Normal 5 3 4" xfId="1975" xr:uid="{00000000-0005-0000-0000-0000BD070000}"/>
    <cellStyle name="Normal 5 3 4 2" xfId="1976" xr:uid="{00000000-0005-0000-0000-0000BE070000}"/>
    <cellStyle name="Normal 5 3 5" xfId="1977" xr:uid="{00000000-0005-0000-0000-0000BF070000}"/>
    <cellStyle name="Normal 5 4" xfId="1978" xr:uid="{00000000-0005-0000-0000-0000C0070000}"/>
    <cellStyle name="Normal 5 4 2" xfId="1979" xr:uid="{00000000-0005-0000-0000-0000C1070000}"/>
    <cellStyle name="Normal 5 4 2 2" xfId="1980" xr:uid="{00000000-0005-0000-0000-0000C2070000}"/>
    <cellStyle name="Normal 5 4 2 2 2" xfId="1981" xr:uid="{00000000-0005-0000-0000-0000C3070000}"/>
    <cellStyle name="Normal 5 4 2 2 2 2" xfId="1982" xr:uid="{00000000-0005-0000-0000-0000C4070000}"/>
    <cellStyle name="Normal 5 4 2 2 3" xfId="1983" xr:uid="{00000000-0005-0000-0000-0000C5070000}"/>
    <cellStyle name="Normal 5 4 2 3" xfId="1984" xr:uid="{00000000-0005-0000-0000-0000C6070000}"/>
    <cellStyle name="Normal 5 4 2 3 2" xfId="1985" xr:uid="{00000000-0005-0000-0000-0000C7070000}"/>
    <cellStyle name="Normal 5 4 2 4" xfId="1986" xr:uid="{00000000-0005-0000-0000-0000C8070000}"/>
    <cellStyle name="Normal 5 4 3" xfId="1987" xr:uid="{00000000-0005-0000-0000-0000C9070000}"/>
    <cellStyle name="Normal 5 4 3 2" xfId="1988" xr:uid="{00000000-0005-0000-0000-0000CA070000}"/>
    <cellStyle name="Normal 5 4 3 2 2" xfId="1989" xr:uid="{00000000-0005-0000-0000-0000CB070000}"/>
    <cellStyle name="Normal 5 4 3 3" xfId="1990" xr:uid="{00000000-0005-0000-0000-0000CC070000}"/>
    <cellStyle name="Normal 5 4 4" xfId="1991" xr:uid="{00000000-0005-0000-0000-0000CD070000}"/>
    <cellStyle name="Normal 5 4 4 2" xfId="1992" xr:uid="{00000000-0005-0000-0000-0000CE070000}"/>
    <cellStyle name="Normal 5 4 5" xfId="1993" xr:uid="{00000000-0005-0000-0000-0000CF070000}"/>
    <cellStyle name="Normal 5 5" xfId="1994" xr:uid="{00000000-0005-0000-0000-0000D0070000}"/>
    <cellStyle name="Normal 5 5 2" xfId="1995" xr:uid="{00000000-0005-0000-0000-0000D1070000}"/>
    <cellStyle name="Normal 5 6" xfId="1996" xr:uid="{00000000-0005-0000-0000-0000D2070000}"/>
    <cellStyle name="Normal 5 6 2" xfId="1997" xr:uid="{00000000-0005-0000-0000-0000D3070000}"/>
    <cellStyle name="Normal 5 6 2 2" xfId="1998" xr:uid="{00000000-0005-0000-0000-0000D4070000}"/>
    <cellStyle name="Normal 5 6 2 2 2" xfId="1999" xr:uid="{00000000-0005-0000-0000-0000D5070000}"/>
    <cellStyle name="Normal 5 6 2 3" xfId="2000" xr:uid="{00000000-0005-0000-0000-0000D6070000}"/>
    <cellStyle name="Normal 5 6 3" xfId="2001" xr:uid="{00000000-0005-0000-0000-0000D7070000}"/>
    <cellStyle name="Normal 5 6 3 2" xfId="2002" xr:uid="{00000000-0005-0000-0000-0000D8070000}"/>
    <cellStyle name="Normal 5 6 4" xfId="2003" xr:uid="{00000000-0005-0000-0000-0000D9070000}"/>
    <cellStyle name="Normal 5 7" xfId="2004" xr:uid="{00000000-0005-0000-0000-0000DA070000}"/>
    <cellStyle name="Normal 5 7 2" xfId="2005" xr:uid="{00000000-0005-0000-0000-0000DB070000}"/>
    <cellStyle name="Normal 5 7 2 2" xfId="2006" xr:uid="{00000000-0005-0000-0000-0000DC070000}"/>
    <cellStyle name="Normal 5 7 3" xfId="2007" xr:uid="{00000000-0005-0000-0000-0000DD070000}"/>
    <cellStyle name="Normal 5 8" xfId="2008" xr:uid="{00000000-0005-0000-0000-0000DE070000}"/>
    <cellStyle name="Normal 5 8 2" xfId="2009" xr:uid="{00000000-0005-0000-0000-0000DF070000}"/>
    <cellStyle name="Normal 5 9" xfId="2010" xr:uid="{00000000-0005-0000-0000-0000E0070000}"/>
    <cellStyle name="Normal 6" xfId="2011" xr:uid="{00000000-0005-0000-0000-0000E1070000}"/>
    <cellStyle name="Normal 6 2" xfId="2012" xr:uid="{00000000-0005-0000-0000-0000E2070000}"/>
    <cellStyle name="Normal 6 2 2" xfId="2013" xr:uid="{00000000-0005-0000-0000-0000E3070000}"/>
    <cellStyle name="Normal 6 2 2 2" xfId="2014" xr:uid="{00000000-0005-0000-0000-0000E4070000}"/>
    <cellStyle name="Normal 6 2 2 2 2" xfId="2015" xr:uid="{00000000-0005-0000-0000-0000E5070000}"/>
    <cellStyle name="Normal 6 2 2 2 2 2" xfId="2016" xr:uid="{00000000-0005-0000-0000-0000E6070000}"/>
    <cellStyle name="Normal 6 2 2 2 3" xfId="2017" xr:uid="{00000000-0005-0000-0000-0000E7070000}"/>
    <cellStyle name="Normal 6 2 2 3" xfId="2018" xr:uid="{00000000-0005-0000-0000-0000E8070000}"/>
    <cellStyle name="Normal 6 2 2 3 2" xfId="2019" xr:uid="{00000000-0005-0000-0000-0000E9070000}"/>
    <cellStyle name="Normal 6 2 2 4" xfId="2020" xr:uid="{00000000-0005-0000-0000-0000EA070000}"/>
    <cellStyle name="Normal 6 2 3" xfId="2021" xr:uid="{00000000-0005-0000-0000-0000EB070000}"/>
    <cellStyle name="Normal 6 2 3 2" xfId="2022" xr:uid="{00000000-0005-0000-0000-0000EC070000}"/>
    <cellStyle name="Normal 6 2 3 2 2" xfId="2023" xr:uid="{00000000-0005-0000-0000-0000ED070000}"/>
    <cellStyle name="Normal 6 2 3 3" xfId="2024" xr:uid="{00000000-0005-0000-0000-0000EE070000}"/>
    <cellStyle name="Normal 6 2 4" xfId="2025" xr:uid="{00000000-0005-0000-0000-0000EF070000}"/>
    <cellStyle name="Normal 6 2 4 2" xfId="2026" xr:uid="{00000000-0005-0000-0000-0000F0070000}"/>
    <cellStyle name="Normal 6 2 5" xfId="2027" xr:uid="{00000000-0005-0000-0000-0000F1070000}"/>
    <cellStyle name="Normal 6 3" xfId="2028" xr:uid="{00000000-0005-0000-0000-0000F2070000}"/>
    <cellStyle name="Normal 6 3 2" xfId="2029" xr:uid="{00000000-0005-0000-0000-0000F3070000}"/>
    <cellStyle name="Normal 6 3 2 2" xfId="2030" xr:uid="{00000000-0005-0000-0000-0000F4070000}"/>
    <cellStyle name="Normal 6 3 3" xfId="2031" xr:uid="{00000000-0005-0000-0000-0000F5070000}"/>
    <cellStyle name="Normal 6 4" xfId="2032" xr:uid="{00000000-0005-0000-0000-0000F6070000}"/>
    <cellStyle name="Normal 6 4 2" xfId="2033" xr:uid="{00000000-0005-0000-0000-0000F7070000}"/>
    <cellStyle name="Normal 6 4 2 2" xfId="2034" xr:uid="{00000000-0005-0000-0000-0000F8070000}"/>
    <cellStyle name="Normal 6 4 2 2 2" xfId="2035" xr:uid="{00000000-0005-0000-0000-0000F9070000}"/>
    <cellStyle name="Normal 6 4 2 3" xfId="2036" xr:uid="{00000000-0005-0000-0000-0000FA070000}"/>
    <cellStyle name="Normal 6 4 3" xfId="2037" xr:uid="{00000000-0005-0000-0000-0000FB070000}"/>
    <cellStyle name="Normal 6 4 3 2" xfId="2038" xr:uid="{00000000-0005-0000-0000-0000FC070000}"/>
    <cellStyle name="Normal 6 4 4" xfId="2039" xr:uid="{00000000-0005-0000-0000-0000FD070000}"/>
    <cellStyle name="Normal 6 5" xfId="2040" xr:uid="{00000000-0005-0000-0000-0000FE070000}"/>
    <cellStyle name="Normal 6 5 2" xfId="2041" xr:uid="{00000000-0005-0000-0000-0000FF070000}"/>
    <cellStyle name="Normal 6 5 2 2" xfId="2042" xr:uid="{00000000-0005-0000-0000-000000080000}"/>
    <cellStyle name="Normal 6 5 3" xfId="2043" xr:uid="{00000000-0005-0000-0000-000001080000}"/>
    <cellStyle name="Normal 6 6" xfId="2044" xr:uid="{00000000-0005-0000-0000-000002080000}"/>
    <cellStyle name="Normal 6 6 2" xfId="2045" xr:uid="{00000000-0005-0000-0000-000003080000}"/>
    <cellStyle name="Normal 6 7" xfId="2046" xr:uid="{00000000-0005-0000-0000-000004080000}"/>
    <cellStyle name="Normal 7" xfId="2047" xr:uid="{00000000-0005-0000-0000-000005080000}"/>
    <cellStyle name="Normal 7 2" xfId="2048" xr:uid="{00000000-0005-0000-0000-000006080000}"/>
    <cellStyle name="Normal 7 2 2" xfId="2049" xr:uid="{00000000-0005-0000-0000-000007080000}"/>
    <cellStyle name="Normal 7 2 2 2" xfId="2050" xr:uid="{00000000-0005-0000-0000-000008080000}"/>
    <cellStyle name="Normal 7 2 2 2 2" xfId="2051" xr:uid="{00000000-0005-0000-0000-000009080000}"/>
    <cellStyle name="Normal 7 2 2 2 2 2" xfId="2052" xr:uid="{00000000-0005-0000-0000-00000A080000}"/>
    <cellStyle name="Normal 7 2 2 2 3" xfId="2053" xr:uid="{00000000-0005-0000-0000-00000B080000}"/>
    <cellStyle name="Normal 7 2 2 3" xfId="2054" xr:uid="{00000000-0005-0000-0000-00000C080000}"/>
    <cellStyle name="Normal 7 2 2 3 2" xfId="2055" xr:uid="{00000000-0005-0000-0000-00000D080000}"/>
    <cellStyle name="Normal 7 2 2 4" xfId="2056" xr:uid="{00000000-0005-0000-0000-00000E080000}"/>
    <cellStyle name="Normal 7 2 3" xfId="2057" xr:uid="{00000000-0005-0000-0000-00000F080000}"/>
    <cellStyle name="Normal 7 2 3 2" xfId="2058" xr:uid="{00000000-0005-0000-0000-000010080000}"/>
    <cellStyle name="Normal 7 2 3 2 2" xfId="2059" xr:uid="{00000000-0005-0000-0000-000011080000}"/>
    <cellStyle name="Normal 7 2 3 3" xfId="2060" xr:uid="{00000000-0005-0000-0000-000012080000}"/>
    <cellStyle name="Normal 7 2 4" xfId="2061" xr:uid="{00000000-0005-0000-0000-000013080000}"/>
    <cellStyle name="Normal 7 2 4 2" xfId="2062" xr:uid="{00000000-0005-0000-0000-000014080000}"/>
    <cellStyle name="Normal 7 2 5" xfId="2063" xr:uid="{00000000-0005-0000-0000-000015080000}"/>
    <cellStyle name="Normal 7 3" xfId="2064" xr:uid="{00000000-0005-0000-0000-000016080000}"/>
    <cellStyle name="Normal 7 3 2" xfId="2065" xr:uid="{00000000-0005-0000-0000-000017080000}"/>
    <cellStyle name="Normal 7 3 2 2" xfId="2066" xr:uid="{00000000-0005-0000-0000-000018080000}"/>
    <cellStyle name="Normal 7 3 2 2 2" xfId="2067" xr:uid="{00000000-0005-0000-0000-000019080000}"/>
    <cellStyle name="Normal 7 3 2 3" xfId="2068" xr:uid="{00000000-0005-0000-0000-00001A080000}"/>
    <cellStyle name="Normal 7 3 3" xfId="2069" xr:uid="{00000000-0005-0000-0000-00001B080000}"/>
    <cellStyle name="Normal 7 3 3 2" xfId="2070" xr:uid="{00000000-0005-0000-0000-00001C080000}"/>
    <cellStyle name="Normal 7 3 4" xfId="2071" xr:uid="{00000000-0005-0000-0000-00001D080000}"/>
    <cellStyle name="Normal 7 4" xfId="2072" xr:uid="{00000000-0005-0000-0000-00001E080000}"/>
    <cellStyle name="Normal 7 4 2" xfId="2073" xr:uid="{00000000-0005-0000-0000-00001F080000}"/>
    <cellStyle name="Normal 7 4 2 2" xfId="2074" xr:uid="{00000000-0005-0000-0000-000020080000}"/>
    <cellStyle name="Normal 7 4 3" xfId="2075" xr:uid="{00000000-0005-0000-0000-000021080000}"/>
    <cellStyle name="Normal 7 5" xfId="2076" xr:uid="{00000000-0005-0000-0000-000022080000}"/>
    <cellStyle name="Normal 7 5 2" xfId="2077" xr:uid="{00000000-0005-0000-0000-000023080000}"/>
    <cellStyle name="Normal 7 6" xfId="2078" xr:uid="{00000000-0005-0000-0000-000024080000}"/>
    <cellStyle name="Normal 8" xfId="2079" xr:uid="{00000000-0005-0000-0000-000025080000}"/>
    <cellStyle name="Normal 8 2" xfId="2080" xr:uid="{00000000-0005-0000-0000-000026080000}"/>
    <cellStyle name="Normal 8 2 2" xfId="2081" xr:uid="{00000000-0005-0000-0000-000027080000}"/>
    <cellStyle name="Normal 8 2 2 2" xfId="2082" xr:uid="{00000000-0005-0000-0000-000028080000}"/>
    <cellStyle name="Normal 8 2 2 2 2" xfId="2083" xr:uid="{00000000-0005-0000-0000-000029080000}"/>
    <cellStyle name="Normal 8 2 2 3" xfId="2084" xr:uid="{00000000-0005-0000-0000-00002A080000}"/>
    <cellStyle name="Normal 8 2 3" xfId="2085" xr:uid="{00000000-0005-0000-0000-00002B080000}"/>
    <cellStyle name="Normal 8 2 3 2" xfId="2086" xr:uid="{00000000-0005-0000-0000-00002C080000}"/>
    <cellStyle name="Normal 8 2 4" xfId="2087" xr:uid="{00000000-0005-0000-0000-00002D080000}"/>
    <cellStyle name="Normal 8 3" xfId="2088" xr:uid="{00000000-0005-0000-0000-00002E080000}"/>
    <cellStyle name="Normal 8 3 2" xfId="2089" xr:uid="{00000000-0005-0000-0000-00002F080000}"/>
    <cellStyle name="Normal 8 3 2 2" xfId="2090" xr:uid="{00000000-0005-0000-0000-000030080000}"/>
    <cellStyle name="Normal 8 3 3" xfId="2091" xr:uid="{00000000-0005-0000-0000-000031080000}"/>
    <cellStyle name="Normal 8 4" xfId="2092" xr:uid="{00000000-0005-0000-0000-000032080000}"/>
    <cellStyle name="Normal 8 4 2" xfId="2093" xr:uid="{00000000-0005-0000-0000-000033080000}"/>
    <cellStyle name="Normal 8 5" xfId="2094" xr:uid="{00000000-0005-0000-0000-000034080000}"/>
    <cellStyle name="Normal 8 6" xfId="2095" xr:uid="{00000000-0005-0000-0000-000035080000}"/>
    <cellStyle name="Normal 9" xfId="2096" xr:uid="{00000000-0005-0000-0000-000036080000}"/>
    <cellStyle name="Normal 9 2" xfId="2097" xr:uid="{00000000-0005-0000-0000-000037080000}"/>
    <cellStyle name="Normal 9 2 2" xfId="2098" xr:uid="{00000000-0005-0000-0000-000038080000}"/>
    <cellStyle name="Normal 9 2 2 2" xfId="2099" xr:uid="{00000000-0005-0000-0000-000039080000}"/>
    <cellStyle name="Normal 9 2 2 2 2" xfId="2100" xr:uid="{00000000-0005-0000-0000-00003A080000}"/>
    <cellStyle name="Normal 9 2 2 3" xfId="2101" xr:uid="{00000000-0005-0000-0000-00003B080000}"/>
    <cellStyle name="Normal 9 2 3" xfId="2102" xr:uid="{00000000-0005-0000-0000-00003C080000}"/>
    <cellStyle name="Normal 9 2 3 2" xfId="2103" xr:uid="{00000000-0005-0000-0000-00003D080000}"/>
    <cellStyle name="Normal 9 2 4" xfId="2104" xr:uid="{00000000-0005-0000-0000-00003E080000}"/>
    <cellStyle name="Normal 9 3" xfId="2105" xr:uid="{00000000-0005-0000-0000-00003F080000}"/>
    <cellStyle name="Normal 9 3 2" xfId="2106" xr:uid="{00000000-0005-0000-0000-000040080000}"/>
    <cellStyle name="Normal 9 3 2 2" xfId="2107" xr:uid="{00000000-0005-0000-0000-000041080000}"/>
    <cellStyle name="Normal 9 3 3" xfId="2108" xr:uid="{00000000-0005-0000-0000-000042080000}"/>
    <cellStyle name="Normal 9 4" xfId="2109" xr:uid="{00000000-0005-0000-0000-000043080000}"/>
    <cellStyle name="Normal 9 4 2" xfId="2110" xr:uid="{00000000-0005-0000-0000-000044080000}"/>
    <cellStyle name="Normal 9 5" xfId="2111" xr:uid="{00000000-0005-0000-0000-000045080000}"/>
    <cellStyle name="Note 2" xfId="2112" xr:uid="{00000000-0005-0000-0000-000046080000}"/>
    <cellStyle name="Note 2 2" xfId="2113" xr:uid="{00000000-0005-0000-0000-000047080000}"/>
    <cellStyle name="Note 2 2 2" xfId="2114" xr:uid="{00000000-0005-0000-0000-000048080000}"/>
    <cellStyle name="Note 2 2 2 2" xfId="2115" xr:uid="{00000000-0005-0000-0000-000049080000}"/>
    <cellStyle name="Note 2 2 2 2 2" xfId="2116" xr:uid="{00000000-0005-0000-0000-00004A080000}"/>
    <cellStyle name="Note 2 2 2 2 2 2" xfId="2117" xr:uid="{00000000-0005-0000-0000-00004B080000}"/>
    <cellStyle name="Note 2 2 2 2 2 2 2" xfId="2118" xr:uid="{00000000-0005-0000-0000-00004C080000}"/>
    <cellStyle name="Note 2 2 2 2 2 3" xfId="2119" xr:uid="{00000000-0005-0000-0000-00004D080000}"/>
    <cellStyle name="Note 2 2 2 2 3" xfId="2120" xr:uid="{00000000-0005-0000-0000-00004E080000}"/>
    <cellStyle name="Note 2 2 2 2 3 2" xfId="2121" xr:uid="{00000000-0005-0000-0000-00004F080000}"/>
    <cellStyle name="Note 2 2 2 2 4" xfId="2122" xr:uid="{00000000-0005-0000-0000-000050080000}"/>
    <cellStyle name="Note 2 2 2 3" xfId="2123" xr:uid="{00000000-0005-0000-0000-000051080000}"/>
    <cellStyle name="Note 2 2 2 3 2" xfId="2124" xr:uid="{00000000-0005-0000-0000-000052080000}"/>
    <cellStyle name="Note 2 2 2 3 2 2" xfId="2125" xr:uid="{00000000-0005-0000-0000-000053080000}"/>
    <cellStyle name="Note 2 2 2 3 3" xfId="2126" xr:uid="{00000000-0005-0000-0000-000054080000}"/>
    <cellStyle name="Note 2 2 2 4" xfId="2127" xr:uid="{00000000-0005-0000-0000-000055080000}"/>
    <cellStyle name="Note 2 2 2 4 2" xfId="2128" xr:uid="{00000000-0005-0000-0000-000056080000}"/>
    <cellStyle name="Note 2 2 2 5" xfId="2129" xr:uid="{00000000-0005-0000-0000-000057080000}"/>
    <cellStyle name="Note 2 2 3" xfId="2130" xr:uid="{00000000-0005-0000-0000-000058080000}"/>
    <cellStyle name="Note 2 2 3 2" xfId="2131" xr:uid="{00000000-0005-0000-0000-000059080000}"/>
    <cellStyle name="Note 2 2 3 2 2" xfId="2132" xr:uid="{00000000-0005-0000-0000-00005A080000}"/>
    <cellStyle name="Note 2 2 3 2 2 2" xfId="2133" xr:uid="{00000000-0005-0000-0000-00005B080000}"/>
    <cellStyle name="Note 2 2 3 2 3" xfId="2134" xr:uid="{00000000-0005-0000-0000-00005C080000}"/>
    <cellStyle name="Note 2 2 3 3" xfId="2135" xr:uid="{00000000-0005-0000-0000-00005D080000}"/>
    <cellStyle name="Note 2 2 3 3 2" xfId="2136" xr:uid="{00000000-0005-0000-0000-00005E080000}"/>
    <cellStyle name="Note 2 2 3 4" xfId="2137" xr:uid="{00000000-0005-0000-0000-00005F080000}"/>
    <cellStyle name="Note 2 2 4" xfId="2138" xr:uid="{00000000-0005-0000-0000-000060080000}"/>
    <cellStyle name="Note 2 2 4 2" xfId="2139" xr:uid="{00000000-0005-0000-0000-000061080000}"/>
    <cellStyle name="Note 2 2 4 2 2" xfId="2140" xr:uid="{00000000-0005-0000-0000-000062080000}"/>
    <cellStyle name="Note 2 2 4 3" xfId="2141" xr:uid="{00000000-0005-0000-0000-000063080000}"/>
    <cellStyle name="Note 2 2 5" xfId="2142" xr:uid="{00000000-0005-0000-0000-000064080000}"/>
    <cellStyle name="Note 2 2 5 2" xfId="2143" xr:uid="{00000000-0005-0000-0000-000065080000}"/>
    <cellStyle name="Note 2 2 6" xfId="2144" xr:uid="{00000000-0005-0000-0000-000066080000}"/>
    <cellStyle name="Note 2 3" xfId="2145" xr:uid="{00000000-0005-0000-0000-000067080000}"/>
    <cellStyle name="Note 2 3 2" xfId="2146" xr:uid="{00000000-0005-0000-0000-000068080000}"/>
    <cellStyle name="Note 2 3 2 2" xfId="2147" xr:uid="{00000000-0005-0000-0000-000069080000}"/>
    <cellStyle name="Note 2 3 2 2 2" xfId="2148" xr:uid="{00000000-0005-0000-0000-00006A080000}"/>
    <cellStyle name="Note 2 3 2 2 2 2" xfId="2149" xr:uid="{00000000-0005-0000-0000-00006B080000}"/>
    <cellStyle name="Note 2 3 2 2 3" xfId="2150" xr:uid="{00000000-0005-0000-0000-00006C080000}"/>
    <cellStyle name="Note 2 3 2 3" xfId="2151" xr:uid="{00000000-0005-0000-0000-00006D080000}"/>
    <cellStyle name="Note 2 3 2 3 2" xfId="2152" xr:uid="{00000000-0005-0000-0000-00006E080000}"/>
    <cellStyle name="Note 2 3 2 4" xfId="2153" xr:uid="{00000000-0005-0000-0000-00006F080000}"/>
    <cellStyle name="Note 2 3 3" xfId="2154" xr:uid="{00000000-0005-0000-0000-000070080000}"/>
    <cellStyle name="Note 2 3 3 2" xfId="2155" xr:uid="{00000000-0005-0000-0000-000071080000}"/>
    <cellStyle name="Note 2 3 3 2 2" xfId="2156" xr:uid="{00000000-0005-0000-0000-000072080000}"/>
    <cellStyle name="Note 2 3 3 3" xfId="2157" xr:uid="{00000000-0005-0000-0000-000073080000}"/>
    <cellStyle name="Note 2 3 4" xfId="2158" xr:uid="{00000000-0005-0000-0000-000074080000}"/>
    <cellStyle name="Note 2 3 4 2" xfId="2159" xr:uid="{00000000-0005-0000-0000-000075080000}"/>
    <cellStyle name="Note 2 3 5" xfId="2160" xr:uid="{00000000-0005-0000-0000-000076080000}"/>
    <cellStyle name="Note 2 4" xfId="2161" xr:uid="{00000000-0005-0000-0000-000077080000}"/>
    <cellStyle name="Note 2 4 2" xfId="2162" xr:uid="{00000000-0005-0000-0000-000078080000}"/>
    <cellStyle name="Note 2 4 2 2" xfId="2163" xr:uid="{00000000-0005-0000-0000-000079080000}"/>
    <cellStyle name="Note 2 4 2 2 2" xfId="2164" xr:uid="{00000000-0005-0000-0000-00007A080000}"/>
    <cellStyle name="Note 2 4 2 2 2 2" xfId="2165" xr:uid="{00000000-0005-0000-0000-00007B080000}"/>
    <cellStyle name="Note 2 4 2 2 3" xfId="2166" xr:uid="{00000000-0005-0000-0000-00007C080000}"/>
    <cellStyle name="Note 2 4 2 3" xfId="2167" xr:uid="{00000000-0005-0000-0000-00007D080000}"/>
    <cellStyle name="Note 2 4 2 3 2" xfId="2168" xr:uid="{00000000-0005-0000-0000-00007E080000}"/>
    <cellStyle name="Note 2 4 2 4" xfId="2169" xr:uid="{00000000-0005-0000-0000-00007F080000}"/>
    <cellStyle name="Note 2 4 3" xfId="2170" xr:uid="{00000000-0005-0000-0000-000080080000}"/>
    <cellStyle name="Note 2 4 3 2" xfId="2171" xr:uid="{00000000-0005-0000-0000-000081080000}"/>
    <cellStyle name="Note 2 4 3 2 2" xfId="2172" xr:uid="{00000000-0005-0000-0000-000082080000}"/>
    <cellStyle name="Note 2 4 3 3" xfId="2173" xr:uid="{00000000-0005-0000-0000-000083080000}"/>
    <cellStyle name="Note 2 4 4" xfId="2174" xr:uid="{00000000-0005-0000-0000-000084080000}"/>
    <cellStyle name="Note 2 4 4 2" xfId="2175" xr:uid="{00000000-0005-0000-0000-000085080000}"/>
    <cellStyle name="Note 2 4 5" xfId="2176" xr:uid="{00000000-0005-0000-0000-000086080000}"/>
    <cellStyle name="Note 2 5" xfId="2177" xr:uid="{00000000-0005-0000-0000-000087080000}"/>
    <cellStyle name="Note 2 5 2" xfId="2178" xr:uid="{00000000-0005-0000-0000-000088080000}"/>
    <cellStyle name="Note 2 5 2 2" xfId="2179" xr:uid="{00000000-0005-0000-0000-000089080000}"/>
    <cellStyle name="Note 2 5 2 2 2" xfId="2180" xr:uid="{00000000-0005-0000-0000-00008A080000}"/>
    <cellStyle name="Note 2 5 2 3" xfId="2181" xr:uid="{00000000-0005-0000-0000-00008B080000}"/>
    <cellStyle name="Note 2 5 3" xfId="2182" xr:uid="{00000000-0005-0000-0000-00008C080000}"/>
    <cellStyle name="Note 2 5 3 2" xfId="2183" xr:uid="{00000000-0005-0000-0000-00008D080000}"/>
    <cellStyle name="Note 2 5 4" xfId="2184" xr:uid="{00000000-0005-0000-0000-00008E080000}"/>
    <cellStyle name="Note 2 6" xfId="2185" xr:uid="{00000000-0005-0000-0000-00008F080000}"/>
    <cellStyle name="Note 2 6 2" xfId="2186" xr:uid="{00000000-0005-0000-0000-000090080000}"/>
    <cellStyle name="Note 2 6 2 2" xfId="2187" xr:uid="{00000000-0005-0000-0000-000091080000}"/>
    <cellStyle name="Note 2 6 3" xfId="2188" xr:uid="{00000000-0005-0000-0000-000092080000}"/>
    <cellStyle name="Note 2 7" xfId="2189" xr:uid="{00000000-0005-0000-0000-000093080000}"/>
    <cellStyle name="Note 2 7 2" xfId="2190" xr:uid="{00000000-0005-0000-0000-000094080000}"/>
    <cellStyle name="Note 2 8" xfId="2191" xr:uid="{00000000-0005-0000-0000-000095080000}"/>
    <cellStyle name="Note 3" xfId="2192" xr:uid="{00000000-0005-0000-0000-000096080000}"/>
    <cellStyle name="Note 3 2" xfId="2193" xr:uid="{00000000-0005-0000-0000-000097080000}"/>
    <cellStyle name="Note 3 2 2" xfId="2194" xr:uid="{00000000-0005-0000-0000-000098080000}"/>
    <cellStyle name="Note 3 2 2 2" xfId="2195" xr:uid="{00000000-0005-0000-0000-000099080000}"/>
    <cellStyle name="Note 3 2 2 2 2" xfId="2196" xr:uid="{00000000-0005-0000-0000-00009A080000}"/>
    <cellStyle name="Note 3 2 2 3" xfId="2197" xr:uid="{00000000-0005-0000-0000-00009B080000}"/>
    <cellStyle name="Note 3 2 3" xfId="2198" xr:uid="{00000000-0005-0000-0000-00009C080000}"/>
    <cellStyle name="Note 3 2 3 2" xfId="2199" xr:uid="{00000000-0005-0000-0000-00009D080000}"/>
    <cellStyle name="Note 3 2 4" xfId="2200" xr:uid="{00000000-0005-0000-0000-00009E080000}"/>
    <cellStyle name="Note 3 3" xfId="2201" xr:uid="{00000000-0005-0000-0000-00009F080000}"/>
    <cellStyle name="Note 3 3 2" xfId="2202" xr:uid="{00000000-0005-0000-0000-0000A0080000}"/>
    <cellStyle name="Note 3 3 2 2" xfId="2203" xr:uid="{00000000-0005-0000-0000-0000A1080000}"/>
    <cellStyle name="Note 3 3 3" xfId="2204" xr:uid="{00000000-0005-0000-0000-0000A2080000}"/>
    <cellStyle name="Note 3 4" xfId="2205" xr:uid="{00000000-0005-0000-0000-0000A3080000}"/>
    <cellStyle name="Note 3 4 2" xfId="2206" xr:uid="{00000000-0005-0000-0000-0000A4080000}"/>
    <cellStyle name="Note 3 5" xfId="2207" xr:uid="{00000000-0005-0000-0000-0000A5080000}"/>
    <cellStyle name="Note 4" xfId="2208" xr:uid="{00000000-0005-0000-0000-0000A6080000}"/>
    <cellStyle name="Note 4 2" xfId="2209" xr:uid="{00000000-0005-0000-0000-0000A7080000}"/>
    <cellStyle name="Note 4 2 2" xfId="2210" xr:uid="{00000000-0005-0000-0000-0000A8080000}"/>
    <cellStyle name="Note 4 2 2 2" xfId="2211" xr:uid="{00000000-0005-0000-0000-0000A9080000}"/>
    <cellStyle name="Note 4 2 2 2 2" xfId="2212" xr:uid="{00000000-0005-0000-0000-0000AA080000}"/>
    <cellStyle name="Note 4 2 2 3" xfId="2213" xr:uid="{00000000-0005-0000-0000-0000AB080000}"/>
    <cellStyle name="Note 4 2 3" xfId="2214" xr:uid="{00000000-0005-0000-0000-0000AC080000}"/>
    <cellStyle name="Note 4 2 3 2" xfId="2215" xr:uid="{00000000-0005-0000-0000-0000AD080000}"/>
    <cellStyle name="Note 4 2 4" xfId="2216" xr:uid="{00000000-0005-0000-0000-0000AE080000}"/>
    <cellStyle name="Note 4 3" xfId="2217" xr:uid="{00000000-0005-0000-0000-0000AF080000}"/>
    <cellStyle name="Note 4 3 2" xfId="2218" xr:uid="{00000000-0005-0000-0000-0000B0080000}"/>
    <cellStyle name="Note 4 3 2 2" xfId="2219" xr:uid="{00000000-0005-0000-0000-0000B1080000}"/>
    <cellStyle name="Note 4 3 3" xfId="2220" xr:uid="{00000000-0005-0000-0000-0000B2080000}"/>
    <cellStyle name="Note 4 4" xfId="2221" xr:uid="{00000000-0005-0000-0000-0000B3080000}"/>
    <cellStyle name="Note 4 4 2" xfId="2222" xr:uid="{00000000-0005-0000-0000-0000B4080000}"/>
    <cellStyle name="Note 4 5" xfId="2223" xr:uid="{00000000-0005-0000-0000-0000B5080000}"/>
    <cellStyle name="Note 5" xfId="2224" xr:uid="{00000000-0005-0000-0000-0000B6080000}"/>
    <cellStyle name="Note 5 2" xfId="2225" xr:uid="{00000000-0005-0000-0000-0000B7080000}"/>
    <cellStyle name="Note 5 2 2" xfId="2226" xr:uid="{00000000-0005-0000-0000-0000B8080000}"/>
    <cellStyle name="Note 5 2 2 2" xfId="2227" xr:uid="{00000000-0005-0000-0000-0000B9080000}"/>
    <cellStyle name="Note 5 2 2 2 2" xfId="2228" xr:uid="{00000000-0005-0000-0000-0000BA080000}"/>
    <cellStyle name="Note 5 2 2 3" xfId="2229" xr:uid="{00000000-0005-0000-0000-0000BB080000}"/>
    <cellStyle name="Note 5 2 3" xfId="2230" xr:uid="{00000000-0005-0000-0000-0000BC080000}"/>
    <cellStyle name="Note 5 2 3 2" xfId="2231" xr:uid="{00000000-0005-0000-0000-0000BD080000}"/>
    <cellStyle name="Note 5 2 4" xfId="2232" xr:uid="{00000000-0005-0000-0000-0000BE080000}"/>
    <cellStyle name="Note 5 3" xfId="2233" xr:uid="{00000000-0005-0000-0000-0000BF080000}"/>
    <cellStyle name="Note 5 3 2" xfId="2234" xr:uid="{00000000-0005-0000-0000-0000C0080000}"/>
    <cellStyle name="Note 5 3 2 2" xfId="2235" xr:uid="{00000000-0005-0000-0000-0000C1080000}"/>
    <cellStyle name="Note 5 3 3" xfId="2236" xr:uid="{00000000-0005-0000-0000-0000C2080000}"/>
    <cellStyle name="Note 5 4" xfId="2237" xr:uid="{00000000-0005-0000-0000-0000C3080000}"/>
    <cellStyle name="Note 5 4 2" xfId="2238" xr:uid="{00000000-0005-0000-0000-0000C4080000}"/>
    <cellStyle name="Note 5 5" xfId="2239" xr:uid="{00000000-0005-0000-0000-0000C5080000}"/>
    <cellStyle name="Note 6" xfId="2240" xr:uid="{00000000-0005-0000-0000-0000C6080000}"/>
    <cellStyle name="Note 6 2" xfId="2241" xr:uid="{00000000-0005-0000-0000-0000C7080000}"/>
    <cellStyle name="Note 6 2 2" xfId="2242" xr:uid="{00000000-0005-0000-0000-0000C8080000}"/>
    <cellStyle name="Note 6 2 2 2" xfId="2243" xr:uid="{00000000-0005-0000-0000-0000C9080000}"/>
    <cellStyle name="Note 6 2 2 2 2" xfId="2244" xr:uid="{00000000-0005-0000-0000-0000CA080000}"/>
    <cellStyle name="Note 6 2 2 3" xfId="2245" xr:uid="{00000000-0005-0000-0000-0000CB080000}"/>
    <cellStyle name="Note 6 2 3" xfId="2246" xr:uid="{00000000-0005-0000-0000-0000CC080000}"/>
    <cellStyle name="Note 6 2 3 2" xfId="2247" xr:uid="{00000000-0005-0000-0000-0000CD080000}"/>
    <cellStyle name="Note 6 2 4" xfId="2248" xr:uid="{00000000-0005-0000-0000-0000CE080000}"/>
    <cellStyle name="Note 6 3" xfId="2249" xr:uid="{00000000-0005-0000-0000-0000CF080000}"/>
    <cellStyle name="Note 6 3 2" xfId="2250" xr:uid="{00000000-0005-0000-0000-0000D0080000}"/>
    <cellStyle name="Note 6 3 2 2" xfId="2251" xr:uid="{00000000-0005-0000-0000-0000D1080000}"/>
    <cellStyle name="Note 6 3 3" xfId="2252" xr:uid="{00000000-0005-0000-0000-0000D2080000}"/>
    <cellStyle name="Note 6 4" xfId="2253" xr:uid="{00000000-0005-0000-0000-0000D3080000}"/>
    <cellStyle name="Note 6 4 2" xfId="2254" xr:uid="{00000000-0005-0000-0000-0000D4080000}"/>
    <cellStyle name="Note 6 5" xfId="2255" xr:uid="{00000000-0005-0000-0000-0000D5080000}"/>
    <cellStyle name="Note 7" xfId="2256" xr:uid="{00000000-0005-0000-0000-0000D6080000}"/>
    <cellStyle name="Note 7 2" xfId="2257" xr:uid="{00000000-0005-0000-0000-0000D7080000}"/>
    <cellStyle name="Note 7 2 2" xfId="2258" xr:uid="{00000000-0005-0000-0000-0000D8080000}"/>
    <cellStyle name="Note 7 2 2 2" xfId="2259" xr:uid="{00000000-0005-0000-0000-0000D9080000}"/>
    <cellStyle name="Note 7 2 3" xfId="2260" xr:uid="{00000000-0005-0000-0000-0000DA080000}"/>
    <cellStyle name="Note 7 3" xfId="2261" xr:uid="{00000000-0005-0000-0000-0000DB080000}"/>
    <cellStyle name="Note 7 3 2" xfId="2262" xr:uid="{00000000-0005-0000-0000-0000DC080000}"/>
    <cellStyle name="Note 7 4" xfId="2263" xr:uid="{00000000-0005-0000-0000-0000DD080000}"/>
    <cellStyle name="Note 8" xfId="2264" xr:uid="{00000000-0005-0000-0000-0000DE080000}"/>
    <cellStyle name="Note 8 2" xfId="2265" xr:uid="{00000000-0005-0000-0000-0000DF080000}"/>
    <cellStyle name="Note 8 2 2" xfId="2266" xr:uid="{00000000-0005-0000-0000-0000E0080000}"/>
    <cellStyle name="Note 8 3" xfId="2267" xr:uid="{00000000-0005-0000-0000-0000E1080000}"/>
    <cellStyle name="Note 9" xfId="2268" xr:uid="{00000000-0005-0000-0000-0000E2080000}"/>
    <cellStyle name="Note 9 2" xfId="2269" xr:uid="{00000000-0005-0000-0000-0000E3080000}"/>
    <cellStyle name="Percent" xfId="2" builtinId="5"/>
    <cellStyle name="Percent 10" xfId="2302" xr:uid="{00000000-0005-0000-0000-0000E5080000}"/>
    <cellStyle name="Percent 2" xfId="5" xr:uid="{00000000-0005-0000-0000-0000E6080000}"/>
    <cellStyle name="Percent 2 2" xfId="2270" xr:uid="{00000000-0005-0000-0000-0000E7080000}"/>
    <cellStyle name="Percent 3" xfId="2271" xr:uid="{00000000-0005-0000-0000-0000E8080000}"/>
    <cellStyle name="Percent 3 2" xfId="2272" xr:uid="{00000000-0005-0000-0000-0000E9080000}"/>
    <cellStyle name="Percent 3 2 2" xfId="2273" xr:uid="{00000000-0005-0000-0000-0000EA080000}"/>
    <cellStyle name="Percent 3 2 2 2" xfId="2274" xr:uid="{00000000-0005-0000-0000-0000EB080000}"/>
    <cellStyle name="Percent 3 2 2 2 2" xfId="2275" xr:uid="{00000000-0005-0000-0000-0000EC080000}"/>
    <cellStyle name="Percent 3 2 2 3" xfId="2276" xr:uid="{00000000-0005-0000-0000-0000ED080000}"/>
    <cellStyle name="Percent 3 2 3" xfId="2277" xr:uid="{00000000-0005-0000-0000-0000EE080000}"/>
    <cellStyle name="Percent 3 2 3 2" xfId="2278" xr:uid="{00000000-0005-0000-0000-0000EF080000}"/>
    <cellStyle name="Percent 3 2 4" xfId="2279" xr:uid="{00000000-0005-0000-0000-0000F0080000}"/>
    <cellStyle name="Percent 3 3" xfId="2280" xr:uid="{00000000-0005-0000-0000-0000F1080000}"/>
    <cellStyle name="Percent 3 3 2" xfId="2281" xr:uid="{00000000-0005-0000-0000-0000F2080000}"/>
    <cellStyle name="Percent 3 3 2 2" xfId="2282" xr:uid="{00000000-0005-0000-0000-0000F3080000}"/>
    <cellStyle name="Percent 3 3 3" xfId="2283" xr:uid="{00000000-0005-0000-0000-0000F4080000}"/>
    <cellStyle name="Percent 3 4" xfId="2284" xr:uid="{00000000-0005-0000-0000-0000F5080000}"/>
    <cellStyle name="Percent 3 4 2" xfId="2285" xr:uid="{00000000-0005-0000-0000-0000F6080000}"/>
    <cellStyle name="Percent 3 5" xfId="2286" xr:uid="{00000000-0005-0000-0000-0000F7080000}"/>
    <cellStyle name="Percent 4" xfId="2287" xr:uid="{00000000-0005-0000-0000-0000F8080000}"/>
    <cellStyle name="Percent 4 2" xfId="2288" xr:uid="{00000000-0005-0000-0000-0000F9080000}"/>
    <cellStyle name="Percent 4 2 2" xfId="2289" xr:uid="{00000000-0005-0000-0000-0000FA080000}"/>
    <cellStyle name="Percent 4 3" xfId="2290" xr:uid="{00000000-0005-0000-0000-0000FB080000}"/>
    <cellStyle name="Percent 5" xfId="2291" xr:uid="{00000000-0005-0000-0000-0000FC080000}"/>
    <cellStyle name="Percent 5 2" xfId="2292" xr:uid="{00000000-0005-0000-0000-0000FD080000}"/>
    <cellStyle name="Percent 6" xfId="2293" xr:uid="{00000000-0005-0000-0000-0000FE080000}"/>
    <cellStyle name="Percent 6 2" xfId="2294" xr:uid="{00000000-0005-0000-0000-0000FF080000}"/>
    <cellStyle name="Percent 7" xfId="2295" xr:uid="{00000000-0005-0000-0000-000000090000}"/>
    <cellStyle name="Percent 8" xfId="2296" xr:uid="{00000000-0005-0000-0000-000001090000}"/>
    <cellStyle name="Percent 9" xfId="2299" xr:uid="{00000000-0005-0000-0000-000002090000}"/>
    <cellStyle name="Percent 9 2" xfId="2308" xr:uid="{00000000-0005-0000-0000-000003090000}"/>
    <cellStyle name="WinCalendar_BlankCells_46" xfId="2305" xr:uid="{00000000-0005-0000-0000-000004090000}"/>
  </cellStyles>
  <dxfs count="36">
    <dxf>
      <font>
        <color rgb="FFCC0000"/>
      </font>
    </dxf>
    <dxf>
      <font>
        <b val="0"/>
        <i val="0"/>
        <color theme="0"/>
      </font>
      <numFmt numFmtId="1" formatCode="0"/>
      <fill>
        <patternFill>
          <bgColor rgb="FF8A085C"/>
        </patternFill>
      </fill>
    </dxf>
    <dxf>
      <numFmt numFmtId="1" formatCode="0"/>
    </dxf>
    <dxf>
      <font>
        <b val="0"/>
        <i val="0"/>
        <color theme="0"/>
      </font>
      <numFmt numFmtId="1" formatCode="0"/>
      <fill>
        <patternFill>
          <bgColor rgb="FF8A085C"/>
        </patternFill>
      </fill>
    </dxf>
    <dxf>
      <numFmt numFmtId="175" formatCode="0.000"/>
    </dxf>
    <dxf>
      <font>
        <b val="0"/>
        <i val="0"/>
        <color theme="0"/>
      </font>
      <numFmt numFmtId="1" formatCode="0"/>
      <fill>
        <patternFill>
          <bgColor rgb="FF8A085C"/>
        </patternFill>
      </fill>
    </dxf>
    <dxf>
      <numFmt numFmtId="1" formatCode="0"/>
    </dxf>
    <dxf>
      <font>
        <color rgb="FFCC0000"/>
      </font>
    </dxf>
    <dxf>
      <font>
        <color rgb="FFCC0000"/>
      </font>
    </dxf>
    <dxf>
      <font>
        <b val="0"/>
        <i val="0"/>
        <color theme="0"/>
      </font>
      <numFmt numFmtId="1" formatCode="0"/>
      <fill>
        <patternFill>
          <bgColor rgb="FF8A085C"/>
        </patternFill>
      </fill>
    </dxf>
    <dxf>
      <font>
        <b val="0"/>
        <i val="0"/>
      </font>
      <numFmt numFmtId="2" formatCode="0.00"/>
    </dxf>
    <dxf>
      <font>
        <b val="0"/>
        <i val="0"/>
        <color theme="0"/>
      </font>
      <numFmt numFmtId="1" formatCode="0"/>
      <fill>
        <patternFill>
          <bgColor rgb="FF8A085C"/>
        </patternFill>
      </fill>
    </dxf>
    <dxf>
      <numFmt numFmtId="1" formatCode="0"/>
    </dxf>
    <dxf>
      <font>
        <b val="0"/>
        <i val="0"/>
        <color theme="0"/>
      </font>
      <numFmt numFmtId="1" formatCode="0"/>
      <fill>
        <patternFill>
          <bgColor rgb="FF8A085C"/>
        </patternFill>
      </fill>
    </dxf>
    <dxf>
      <numFmt numFmtId="164" formatCode="0.0"/>
    </dxf>
    <dxf>
      <font>
        <color rgb="FFCC0000"/>
      </font>
    </dxf>
    <dxf>
      <numFmt numFmtId="164" formatCode="0.0"/>
    </dxf>
    <dxf>
      <font>
        <color theme="0" tint="-0.499984740745262"/>
      </font>
      <numFmt numFmtId="1" formatCode="0"/>
    </dxf>
    <dxf>
      <numFmt numFmtId="164" formatCode="0.0"/>
    </dxf>
    <dxf>
      <font>
        <color theme="0" tint="-0.499984740745262"/>
      </font>
      <numFmt numFmtId="1" formatCode="0"/>
    </dxf>
    <dxf>
      <numFmt numFmtId="164" formatCode="0.0"/>
    </dxf>
    <dxf>
      <font>
        <color theme="0" tint="-0.499984740745262"/>
      </font>
    </dxf>
    <dxf>
      <font>
        <b val="0"/>
        <i val="0"/>
        <color theme="0"/>
      </font>
      <numFmt numFmtId="1" formatCode="0"/>
      <fill>
        <patternFill>
          <bgColor rgb="FF8A085C"/>
        </patternFill>
      </fill>
    </dxf>
    <dxf>
      <numFmt numFmtId="164" formatCode="0.0"/>
    </dxf>
    <dxf>
      <numFmt numFmtId="164" formatCode="0.0"/>
    </dxf>
    <dxf>
      <font>
        <color theme="0" tint="-0.499984740745262"/>
      </font>
    </dxf>
    <dxf>
      <font>
        <color theme="0"/>
      </font>
    </dxf>
    <dxf>
      <numFmt numFmtId="164" formatCode="0.0"/>
    </dxf>
    <dxf>
      <font>
        <color theme="0" tint="-0.499984740745262"/>
      </font>
    </dxf>
    <dxf>
      <font>
        <b val="0"/>
        <i val="0"/>
        <color theme="0"/>
      </font>
      <numFmt numFmtId="1" formatCode="0"/>
      <fill>
        <patternFill>
          <bgColor rgb="FF8A085C"/>
        </patternFill>
      </fill>
    </dxf>
    <dxf>
      <numFmt numFmtId="164" formatCode="0.0"/>
    </dxf>
    <dxf>
      <font>
        <b val="0"/>
        <i val="0"/>
        <color theme="1" tint="0.499984740745262"/>
      </font>
      <numFmt numFmtId="1" formatCode="0"/>
    </dxf>
    <dxf>
      <font>
        <b/>
        <i val="0"/>
      </font>
      <numFmt numFmtId="1" formatCode="0"/>
    </dxf>
    <dxf>
      <font>
        <b val="0"/>
        <i val="0"/>
        <color auto="1"/>
      </font>
      <numFmt numFmtId="1" formatCode="0"/>
    </dxf>
    <dxf>
      <font>
        <b val="0"/>
        <i val="0"/>
        <color theme="1" tint="0.499984740745262"/>
      </font>
      <numFmt numFmtId="1" formatCode="0"/>
    </dxf>
    <dxf>
      <font>
        <b/>
        <i val="0"/>
      </font>
      <numFmt numFmtId="1" formatCode="0"/>
    </dxf>
  </dxfs>
  <tableStyles count="0" defaultTableStyle="TableStyleMedium2" defaultPivotStyle="PivotStyleLight16"/>
  <colors>
    <mruColors>
      <color rgb="FFE6D9FF"/>
      <color rgb="FFC7ABFF"/>
      <color rgb="FFB48FFF"/>
      <color rgb="FFE60000"/>
      <color rgb="FF9EE175"/>
      <color rgb="FF5CB327"/>
      <color rgb="FF55A424"/>
      <color rgb="FFF8C8E3"/>
      <color rgb="FFF7C1E0"/>
      <color rgb="FF8A08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780135</xdr:colOff>
      <xdr:row>20</xdr:row>
      <xdr:rowOff>32402</xdr:rowOff>
    </xdr:from>
    <xdr:to>
      <xdr:col>1</xdr:col>
      <xdr:colOff>86715</xdr:colOff>
      <xdr:row>20</xdr:row>
      <xdr:rowOff>348886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1874835">
          <a:off x="780135" y="4840622"/>
          <a:ext cx="220980" cy="316484"/>
        </a:xfrm>
        <a:prstGeom prst="downArrow">
          <a:avLst/>
        </a:prstGeom>
        <a:solidFill>
          <a:srgbClr val="33CC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87086</xdr:colOff>
      <xdr:row>11</xdr:row>
      <xdr:rowOff>152399</xdr:rowOff>
    </xdr:from>
    <xdr:to>
      <xdr:col>16</xdr:col>
      <xdr:colOff>266700</xdr:colOff>
      <xdr:row>13</xdr:row>
      <xdr:rowOff>171450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2831536" y="2343149"/>
          <a:ext cx="3722914" cy="12192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0 - Not in rebuilding</a:t>
          </a:r>
        </a:p>
        <a:p>
          <a:r>
            <a:rPr lang="en-US" sz="1200" b="1"/>
            <a:t>4 - Projected to rebuild in over 20 years</a:t>
          </a:r>
        </a:p>
        <a:p>
          <a:r>
            <a:rPr lang="en-US" sz="1200" b="1"/>
            <a:t>6 - Projected to rebuild within 20 years</a:t>
          </a:r>
        </a:p>
        <a:p>
          <a:r>
            <a:rPr lang="en-US" sz="1200" b="1"/>
            <a:t>9 - In rebuilding and projected to be rebuilt by next assessment</a:t>
          </a:r>
        </a:p>
        <a:p>
          <a:r>
            <a:rPr lang="en-US" sz="1200" b="1"/>
            <a:t>10 - In rebuilding, with declining biomass</a:t>
          </a:r>
        </a:p>
        <a:p>
          <a:endParaRPr lang="en-US" sz="1200" b="1"/>
        </a:p>
      </xdr:txBody>
    </xdr:sp>
    <xdr:clientData/>
  </xdr:twoCellAnchor>
  <xdr:twoCellAnchor>
    <xdr:from>
      <xdr:col>5</xdr:col>
      <xdr:colOff>65314</xdr:colOff>
      <xdr:row>13</xdr:row>
      <xdr:rowOff>83820</xdr:rowOff>
    </xdr:from>
    <xdr:to>
      <xdr:col>10</xdr:col>
      <xdr:colOff>50074</xdr:colOff>
      <xdr:row>13</xdr:row>
      <xdr:rowOff>83820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6662057" y="3099163"/>
          <a:ext cx="6102531" cy="0"/>
        </a:xfrm>
        <a:prstGeom prst="straightConnector1">
          <a:avLst/>
        </a:prstGeom>
        <a:ln w="28575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420007</xdr:colOff>
      <xdr:row>14</xdr:row>
      <xdr:rowOff>80554</xdr:rowOff>
    </xdr:from>
    <xdr:to>
      <xdr:col>19</xdr:col>
      <xdr:colOff>160020</xdr:colOff>
      <xdr:row>20</xdr:row>
      <xdr:rowOff>167640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612007" y="3326674"/>
          <a:ext cx="5912213" cy="26016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1 - point = stock biomass is way above target (SBC &gt; 2 * SBMSY)</a:t>
          </a:r>
        </a:p>
        <a:p>
          <a:r>
            <a:rPr lang="en-US" sz="1200" b="1"/>
            <a:t>2 - points = stock biomass is above target ( 2 * SBMSY &gt;= SBC &gt; 1.5*SBMSY)</a:t>
          </a:r>
        </a:p>
        <a:p>
          <a:r>
            <a:rPr lang="en-US" sz="1200" b="1"/>
            <a:t>3 - points = stock biomass is above target ( 1.5 * SBMSY &gt;= SBC &gt; 1.1*SBMSY), </a:t>
          </a:r>
        </a:p>
        <a:p>
          <a:r>
            <a:rPr lang="en-US" sz="1200" b="1"/>
            <a:t>or SBC is unknown and Vulnerability is low (1.8 &gt; PSA)"</a:t>
          </a:r>
        </a:p>
        <a:p>
          <a:r>
            <a:rPr lang="en-US" sz="1200" b="1"/>
            <a:t>4 - points = stock biomass is near target ( 1.1 * SBMSY &gt;= SBC &gt; 0.9*SBMSY), </a:t>
          </a:r>
        </a:p>
        <a:p>
          <a:r>
            <a:rPr lang="en-US" sz="1200" b="1"/>
            <a:t>or SBC is unknown and Vulnerability is intermediate (2 &gt; PSA &gt;= 1.8)"</a:t>
          </a:r>
        </a:p>
        <a:p>
          <a:r>
            <a:rPr lang="en-US" sz="1200" b="1"/>
            <a:t>5 -  points = stock biomass is below target ( 0.9 * SBMSY &gt;= SBC &gt; MSST)) and not declining</a:t>
          </a:r>
        </a:p>
        <a:p>
          <a:r>
            <a:rPr lang="en-US" sz="1200" b="1"/>
            <a:t>6 -  points = SBC is unknown and Vulnerability is high (PSA &gt;= 2)</a:t>
          </a:r>
        </a:p>
        <a:p>
          <a:r>
            <a:rPr lang="en-US" sz="1200" b="1"/>
            <a:t>7 -  points = stock biomass is below target ( 0.9 * SBMSY &gt;= SBC &gt; MSST)) and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recent trend </a:t>
          </a:r>
          <a:r>
            <a:rPr lang="en-US" sz="1200" b="1"/>
            <a:t>is declining or unknown</a:t>
          </a:r>
        </a:p>
        <a:p>
          <a:r>
            <a:rPr lang="en-US" sz="1200" b="1"/>
            <a:t>8 -  points = stock is overfished (SBC ≤ MSST) and increasing</a:t>
          </a:r>
        </a:p>
        <a:p>
          <a:r>
            <a:rPr lang="en-US" sz="1200" b="1"/>
            <a:t>9 -  points = stock is overfished (SBC ≤ MSST) and stable</a:t>
          </a:r>
        </a:p>
        <a:p>
          <a:r>
            <a:rPr lang="en-US" sz="1200" b="1"/>
            <a:t>10 -  points = stock is overfished (SBC ≤ MSST) and declining</a:t>
          </a:r>
        </a:p>
        <a:p>
          <a:endParaRPr lang="en-US" sz="1200" b="1"/>
        </a:p>
      </xdr:txBody>
    </xdr:sp>
    <xdr:clientData/>
  </xdr:twoCellAnchor>
  <xdr:twoCellAnchor>
    <xdr:from>
      <xdr:col>5</xdr:col>
      <xdr:colOff>57695</xdr:colOff>
      <xdr:row>14</xdr:row>
      <xdr:rowOff>141514</xdr:rowOff>
    </xdr:from>
    <xdr:to>
      <xdr:col>9</xdr:col>
      <xdr:colOff>400595</xdr:colOff>
      <xdr:row>14</xdr:row>
      <xdr:rowOff>141514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6654438" y="3385457"/>
          <a:ext cx="5774871" cy="0"/>
        </a:xfrm>
        <a:prstGeom prst="straightConnector1">
          <a:avLst/>
        </a:prstGeom>
        <a:ln w="28575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173083</xdr:colOff>
      <xdr:row>15</xdr:row>
      <xdr:rowOff>66583</xdr:rowOff>
    </xdr:from>
    <xdr:to>
      <xdr:col>9</xdr:col>
      <xdr:colOff>386443</xdr:colOff>
      <xdr:row>19</xdr:row>
      <xdr:rowOff>333375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7402558" y="3933733"/>
          <a:ext cx="5061585" cy="21717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point = negligible fisheries impact on stock (F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0.1*F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points = low fisheries impact on stock (0.1*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0.25*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 points = moderately low fisheries impact on stock (0.25*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0.5*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 points = caution -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unknown and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&lt;= 5 mt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 points = moderate fisheries impact on stock (0.5*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0.75*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 points = caution -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is unknown or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unknown and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&gt; 5 mt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 points = moderately high fisheries impact on stock (0.75*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0.9*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 points =high impact, potential for overfishing (0.9*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 points =slight overfishing (F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1.1*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 points = significant overfishing (1.1*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twoCellAnchor>
  <xdr:twoCellAnchor>
    <xdr:from>
      <xdr:col>5</xdr:col>
      <xdr:colOff>53340</xdr:colOff>
      <xdr:row>15</xdr:row>
      <xdr:rowOff>160020</xdr:rowOff>
    </xdr:from>
    <xdr:to>
      <xdr:col>6</xdr:col>
      <xdr:colOff>152400</xdr:colOff>
      <xdr:row>15</xdr:row>
      <xdr:rowOff>160020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6873240" y="3139440"/>
          <a:ext cx="708660" cy="0"/>
        </a:xfrm>
        <a:prstGeom prst="straightConnector1">
          <a:avLst/>
        </a:prstGeom>
        <a:ln w="28575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45721</xdr:colOff>
      <xdr:row>23</xdr:row>
      <xdr:rowOff>30481</xdr:rowOff>
    </xdr:from>
    <xdr:to>
      <xdr:col>6</xdr:col>
      <xdr:colOff>1515534</xdr:colOff>
      <xdr:row>24</xdr:row>
      <xdr:rowOff>458047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6515101" y="6896101"/>
          <a:ext cx="2201333" cy="884766"/>
        </a:xfrm>
        <a:prstGeom prst="rect">
          <a:avLst/>
        </a:prstGeom>
        <a:solidFill>
          <a:srgbClr val="86FCBE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Species in the top third of each category receive a -1;</a:t>
          </a:r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species in the bottom third receive a +1; others receive a 0.</a:t>
          </a:r>
          <a:endParaRPr lang="en-US" sz="12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45720</xdr:colOff>
      <xdr:row>22</xdr:row>
      <xdr:rowOff>8466</xdr:rowOff>
    </xdr:from>
    <xdr:to>
      <xdr:col>7</xdr:col>
      <xdr:colOff>914400</xdr:colOff>
      <xdr:row>23</xdr:row>
      <xdr:rowOff>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6515100" y="6371166"/>
          <a:ext cx="3208020" cy="494454"/>
        </a:xfrm>
        <a:prstGeom prst="rect">
          <a:avLst/>
        </a:prstGeom>
        <a:solidFill>
          <a:srgbClr val="A5D4E5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Species with Sigma-r &gt; 0.9 receive a -1;</a:t>
          </a:r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species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Sigma-r &lt; 0.3 receive a </a:t>
          </a:r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+1; others receive a 0.</a:t>
          </a:r>
          <a:endParaRPr lang="en-US" sz="12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233083</xdr:colOff>
      <xdr:row>3</xdr:row>
      <xdr:rowOff>17930</xdr:rowOff>
    </xdr:from>
    <xdr:to>
      <xdr:col>1</xdr:col>
      <xdr:colOff>358589</xdr:colOff>
      <xdr:row>4</xdr:row>
      <xdr:rowOff>206188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1038243" y="779930"/>
          <a:ext cx="125506" cy="424478"/>
        </a:xfrm>
        <a:prstGeom prst="down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.nmfs.noaa.gov/Assets/stock/documents/PrioritizingFishStockAssessments_FinalWeb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/>
  </sheetPr>
  <dimension ref="A1:W42"/>
  <sheetViews>
    <sheetView zoomScale="85" zoomScaleNormal="85" workbookViewId="0">
      <selection activeCell="B16" sqref="B16"/>
    </sheetView>
  </sheetViews>
  <sheetFormatPr defaultColWidth="8.90625" defaultRowHeight="18.5" x14ac:dyDescent="0.45"/>
  <cols>
    <col min="1" max="1" width="16.6328125" style="9" customWidth="1"/>
    <col min="2" max="2" width="34.08984375" style="1" customWidth="1"/>
    <col min="3" max="3" width="44.54296875" style="1" customWidth="1"/>
    <col min="4" max="4" width="9.36328125" style="3" customWidth="1"/>
    <col min="5" max="5" width="1.6328125" style="109" customWidth="1"/>
    <col min="6" max="6" width="8.90625" style="1"/>
    <col min="7" max="7" width="23.453125" style="1" customWidth="1"/>
    <col min="8" max="8" width="40.453125" style="1" customWidth="1"/>
    <col min="9" max="9" width="10.08984375" style="1" customWidth="1"/>
    <col min="10" max="10" width="10" style="1" customWidth="1"/>
    <col min="11" max="16384" width="8.90625" style="1"/>
  </cols>
  <sheetData>
    <row r="1" spans="1:23" x14ac:dyDescent="0.45">
      <c r="H1" s="595" t="s">
        <v>286</v>
      </c>
    </row>
    <row r="2" spans="1:23" x14ac:dyDescent="0.45">
      <c r="H2" s="595" t="s">
        <v>285</v>
      </c>
    </row>
    <row r="3" spans="1:23" x14ac:dyDescent="0.45">
      <c r="H3" s="596" t="s">
        <v>287</v>
      </c>
    </row>
    <row r="5" spans="1:23" ht="21" x14ac:dyDescent="0.45">
      <c r="A5" s="130" t="s">
        <v>147</v>
      </c>
      <c r="B5" s="26"/>
      <c r="C5" s="26"/>
      <c r="D5" s="25"/>
      <c r="E5" s="131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</row>
    <row r="6" spans="1:23" x14ac:dyDescent="0.45">
      <c r="A6" s="132" t="s">
        <v>177</v>
      </c>
      <c r="B6" s="26"/>
      <c r="C6" s="26"/>
      <c r="D6" s="25"/>
      <c r="E6" s="131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23" x14ac:dyDescent="0.45">
      <c r="A7" s="133" t="s">
        <v>142</v>
      </c>
      <c r="B7" s="26"/>
      <c r="C7" s="26"/>
      <c r="D7" s="25"/>
      <c r="E7" s="131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</row>
    <row r="8" spans="1:23" x14ac:dyDescent="0.45">
      <c r="A8" s="133"/>
      <c r="B8" s="26"/>
      <c r="C8" s="26"/>
      <c r="D8" s="25"/>
      <c r="E8" s="131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</row>
    <row r="9" spans="1:23" ht="21.5" thickBot="1" x14ac:dyDescent="0.55000000000000004">
      <c r="A9" s="368" t="s">
        <v>28</v>
      </c>
      <c r="B9" s="369" t="s">
        <v>54</v>
      </c>
      <c r="C9" s="369" t="s">
        <v>115</v>
      </c>
      <c r="D9" s="370" t="s">
        <v>116</v>
      </c>
      <c r="E9" s="110"/>
      <c r="F9" s="111"/>
      <c r="G9" s="112" t="s">
        <v>90</v>
      </c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</row>
    <row r="10" spans="1:23" ht="42.75" customHeight="1" x14ac:dyDescent="0.45">
      <c r="A10" s="886" t="s">
        <v>29</v>
      </c>
      <c r="B10" s="371" t="s">
        <v>129</v>
      </c>
      <c r="C10" s="371" t="s">
        <v>140</v>
      </c>
      <c r="D10" s="372" t="s">
        <v>30</v>
      </c>
      <c r="E10" s="135"/>
      <c r="F10" s="136"/>
      <c r="G10" s="137" t="s">
        <v>175</v>
      </c>
      <c r="H10" s="137"/>
      <c r="I10" s="26"/>
      <c r="J10" s="87"/>
      <c r="K10" s="26"/>
      <c r="L10" s="26"/>
      <c r="M10" s="26"/>
      <c r="N10" s="26"/>
      <c r="O10" s="26"/>
      <c r="P10" s="26"/>
      <c r="Q10" s="26"/>
      <c r="R10" s="26"/>
      <c r="S10" s="26"/>
      <c r="T10" s="26"/>
      <c r="W10" s="1" t="s">
        <v>31</v>
      </c>
    </row>
    <row r="11" spans="1:23" ht="42.75" customHeight="1" x14ac:dyDescent="0.45">
      <c r="A11" s="887"/>
      <c r="B11" s="373" t="s">
        <v>117</v>
      </c>
      <c r="C11" s="373" t="s">
        <v>223</v>
      </c>
      <c r="D11" s="374" t="s">
        <v>30</v>
      </c>
      <c r="E11" s="135"/>
      <c r="F11" s="136"/>
      <c r="G11" s="137" t="s">
        <v>176</v>
      </c>
      <c r="H11" s="137"/>
      <c r="I11" s="26"/>
      <c r="J11" s="78"/>
      <c r="K11" s="26"/>
      <c r="L11" s="26"/>
      <c r="M11" s="26"/>
      <c r="N11" s="26"/>
      <c r="O11" s="26"/>
      <c r="P11" s="26"/>
      <c r="Q11" s="26"/>
      <c r="R11" s="26"/>
      <c r="S11" s="26"/>
      <c r="T11" s="26"/>
    </row>
    <row r="12" spans="1:23" ht="63" x14ac:dyDescent="0.45">
      <c r="A12" s="887"/>
      <c r="B12" s="375" t="s">
        <v>32</v>
      </c>
      <c r="C12" s="373" t="s">
        <v>141</v>
      </c>
      <c r="D12" s="374" t="s">
        <v>30</v>
      </c>
      <c r="E12" s="135"/>
      <c r="F12" s="136"/>
      <c r="G12" s="138" t="s">
        <v>178</v>
      </c>
      <c r="H12" s="139"/>
      <c r="I12" s="141"/>
      <c r="J12" s="148"/>
      <c r="K12" s="26"/>
      <c r="L12" s="26"/>
      <c r="M12" s="26"/>
      <c r="N12" s="26"/>
      <c r="O12" s="26"/>
      <c r="P12" s="26"/>
      <c r="Q12" s="26"/>
      <c r="R12" s="26"/>
      <c r="S12" s="26"/>
      <c r="T12" s="26"/>
    </row>
    <row r="13" spans="1:23" ht="44.25" customHeight="1" x14ac:dyDescent="0.45">
      <c r="A13" s="887"/>
      <c r="B13" s="373" t="s">
        <v>130</v>
      </c>
      <c r="C13" s="373" t="s">
        <v>226</v>
      </c>
      <c r="D13" s="374" t="s">
        <v>30</v>
      </c>
      <c r="E13" s="135"/>
      <c r="F13" s="136"/>
      <c r="G13" s="149" t="s">
        <v>172</v>
      </c>
      <c r="H13" s="140"/>
      <c r="I13" s="88"/>
      <c r="J13" s="148"/>
      <c r="K13" s="26"/>
      <c r="L13" s="26"/>
      <c r="M13" s="26"/>
      <c r="N13" s="26"/>
      <c r="O13" s="26"/>
      <c r="P13" s="26"/>
      <c r="Q13" s="26"/>
      <c r="R13" s="26"/>
      <c r="S13" s="26"/>
      <c r="T13" s="26"/>
    </row>
    <row r="14" spans="1:23" ht="24" customHeight="1" x14ac:dyDescent="0.45">
      <c r="A14" s="885" t="s">
        <v>34</v>
      </c>
      <c r="B14" s="376" t="s">
        <v>33</v>
      </c>
      <c r="C14" s="376" t="s">
        <v>132</v>
      </c>
      <c r="D14" s="377" t="s">
        <v>30</v>
      </c>
      <c r="E14" s="134"/>
      <c r="F14" s="26"/>
      <c r="G14" s="26"/>
      <c r="H14" s="26"/>
      <c r="I14" s="115"/>
      <c r="J14" s="131"/>
      <c r="K14" s="26"/>
      <c r="L14" s="26"/>
      <c r="M14" s="26"/>
      <c r="N14" s="26"/>
      <c r="O14" s="26"/>
      <c r="P14" s="26"/>
      <c r="Q14" s="26"/>
      <c r="R14" s="26"/>
      <c r="S14" s="26"/>
      <c r="T14" s="26"/>
    </row>
    <row r="15" spans="1:23" ht="24" customHeight="1" x14ac:dyDescent="0.45">
      <c r="A15" s="885"/>
      <c r="B15" s="378" t="s">
        <v>35</v>
      </c>
      <c r="C15" s="379" t="s">
        <v>135</v>
      </c>
      <c r="D15" s="380" t="s">
        <v>36</v>
      </c>
      <c r="E15" s="134"/>
      <c r="F15" s="26"/>
      <c r="G15" s="26"/>
      <c r="H15" s="26"/>
      <c r="I15" s="116"/>
      <c r="J15" s="131"/>
      <c r="K15" s="26"/>
      <c r="L15" s="26"/>
      <c r="M15" s="26"/>
      <c r="N15" s="26"/>
      <c r="O15" s="26"/>
      <c r="P15" s="26"/>
      <c r="Q15" s="26"/>
      <c r="R15" s="26"/>
      <c r="S15" s="26"/>
      <c r="T15" s="26"/>
    </row>
    <row r="16" spans="1:23" ht="24" customHeight="1" x14ac:dyDescent="0.45">
      <c r="A16" s="885"/>
      <c r="B16" s="381" t="s">
        <v>37</v>
      </c>
      <c r="C16" s="381" t="s">
        <v>133</v>
      </c>
      <c r="D16" s="380" t="s">
        <v>36</v>
      </c>
      <c r="E16" s="134"/>
      <c r="F16" s="26"/>
      <c r="G16" s="26"/>
      <c r="H16" s="26"/>
      <c r="I16" s="116"/>
      <c r="J16" s="131"/>
      <c r="K16" s="26"/>
      <c r="L16" s="26"/>
      <c r="M16" s="26"/>
      <c r="N16" s="26"/>
      <c r="O16" s="26"/>
      <c r="P16" s="26"/>
      <c r="Q16" s="26"/>
      <c r="R16" s="26"/>
      <c r="S16" s="26"/>
      <c r="T16" s="26"/>
    </row>
    <row r="17" spans="1:20" ht="49.5" customHeight="1" x14ac:dyDescent="0.45">
      <c r="A17" s="382" t="s">
        <v>228</v>
      </c>
      <c r="B17" s="383" t="s">
        <v>118</v>
      </c>
      <c r="C17" s="384" t="s">
        <v>173</v>
      </c>
      <c r="D17" s="385" t="s">
        <v>30</v>
      </c>
      <c r="E17" s="134"/>
      <c r="F17" s="26"/>
      <c r="G17" s="26"/>
      <c r="H17" s="26"/>
      <c r="I17" s="116"/>
      <c r="J17" s="131"/>
      <c r="K17" s="26"/>
      <c r="L17" s="26"/>
      <c r="M17" s="26"/>
      <c r="N17" s="26"/>
      <c r="O17" s="26"/>
      <c r="P17" s="26"/>
      <c r="Q17" s="26"/>
      <c r="R17" s="26"/>
      <c r="S17" s="26"/>
      <c r="T17" s="26"/>
    </row>
    <row r="18" spans="1:20" ht="43.5" customHeight="1" x14ac:dyDescent="0.45">
      <c r="A18" s="883" t="s">
        <v>139</v>
      </c>
      <c r="B18" s="386" t="s">
        <v>131</v>
      </c>
      <c r="C18" s="387" t="s">
        <v>224</v>
      </c>
      <c r="D18" s="388" t="s">
        <v>30</v>
      </c>
      <c r="E18" s="134"/>
      <c r="F18" s="26"/>
      <c r="G18" s="26"/>
      <c r="H18" s="26"/>
      <c r="I18" s="116"/>
      <c r="J18" s="131"/>
      <c r="K18" s="26"/>
      <c r="L18" s="26"/>
      <c r="M18" s="26"/>
      <c r="N18" s="26"/>
      <c r="O18" s="26"/>
      <c r="P18" s="26"/>
      <c r="Q18" s="26"/>
      <c r="R18" s="26"/>
      <c r="S18" s="26"/>
      <c r="T18" s="26"/>
    </row>
    <row r="19" spans="1:20" ht="72.75" customHeight="1" x14ac:dyDescent="0.45">
      <c r="A19" s="883"/>
      <c r="B19" s="389" t="s">
        <v>38</v>
      </c>
      <c r="C19" s="389" t="s">
        <v>134</v>
      </c>
      <c r="D19" s="390" t="s">
        <v>30</v>
      </c>
      <c r="E19" s="134"/>
      <c r="F19" s="26"/>
      <c r="G19" s="26"/>
      <c r="H19" s="26"/>
      <c r="I19" s="116"/>
      <c r="J19" s="131"/>
      <c r="K19" s="26"/>
      <c r="L19" s="26"/>
      <c r="M19" s="26"/>
      <c r="N19" s="26"/>
      <c r="O19" s="26"/>
      <c r="P19" s="26"/>
      <c r="Q19" s="26"/>
      <c r="R19" s="26"/>
      <c r="S19" s="26"/>
      <c r="T19" s="26"/>
    </row>
    <row r="20" spans="1:20" ht="68.25" customHeight="1" x14ac:dyDescent="0.45">
      <c r="A20" s="883"/>
      <c r="B20" s="391" t="s">
        <v>227</v>
      </c>
      <c r="C20" s="391" t="s">
        <v>249</v>
      </c>
      <c r="D20" s="392" t="s">
        <v>209</v>
      </c>
      <c r="E20" s="134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</row>
    <row r="21" spans="1:20" ht="28.25" customHeight="1" x14ac:dyDescent="0.45"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</row>
    <row r="22" spans="1:20" ht="37.25" customHeight="1" x14ac:dyDescent="0.45">
      <c r="A22" s="884" t="s">
        <v>39</v>
      </c>
      <c r="B22" s="108" t="s">
        <v>136</v>
      </c>
      <c r="C22" s="10" t="s">
        <v>40</v>
      </c>
      <c r="D22" s="11" t="s">
        <v>41</v>
      </c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</row>
    <row r="23" spans="1:20" ht="39.65" customHeight="1" x14ac:dyDescent="0.45">
      <c r="A23" s="884"/>
      <c r="B23" s="12" t="s">
        <v>42</v>
      </c>
      <c r="C23" s="13" t="s">
        <v>137</v>
      </c>
      <c r="D23" s="14" t="s">
        <v>43</v>
      </c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</row>
    <row r="24" spans="1:20" ht="37" x14ac:dyDescent="0.45">
      <c r="A24" s="884"/>
      <c r="B24" s="142" t="s">
        <v>44</v>
      </c>
      <c r="C24" s="143" t="s">
        <v>138</v>
      </c>
      <c r="D24" s="144" t="s">
        <v>43</v>
      </c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</row>
    <row r="25" spans="1:20" ht="37.25" customHeight="1" x14ac:dyDescent="0.45">
      <c r="A25" s="884"/>
      <c r="B25" s="145" t="s">
        <v>45</v>
      </c>
      <c r="C25" s="146" t="s">
        <v>174</v>
      </c>
      <c r="D25" s="147" t="s">
        <v>43</v>
      </c>
      <c r="E25" s="131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</row>
    <row r="30" spans="1:20" x14ac:dyDescent="0.45">
      <c r="A30" s="15"/>
    </row>
    <row r="31" spans="1:20" x14ac:dyDescent="0.45">
      <c r="A31" s="1"/>
    </row>
    <row r="32" spans="1:20" x14ac:dyDescent="0.45">
      <c r="A32" s="1"/>
      <c r="C32" s="16"/>
    </row>
    <row r="33" spans="1:5" x14ac:dyDescent="0.45">
      <c r="A33" s="1"/>
      <c r="C33" s="16"/>
    </row>
    <row r="34" spans="1:5" x14ac:dyDescent="0.45">
      <c r="A34" s="1"/>
    </row>
    <row r="35" spans="1:5" x14ac:dyDescent="0.45">
      <c r="A35" s="1"/>
    </row>
    <row r="37" spans="1:5" x14ac:dyDescent="0.45">
      <c r="A37" s="15"/>
    </row>
    <row r="38" spans="1:5" x14ac:dyDescent="0.45">
      <c r="A38" s="17"/>
    </row>
    <row r="39" spans="1:5" x14ac:dyDescent="0.45">
      <c r="A39" s="17"/>
      <c r="D39" s="1"/>
      <c r="E39" s="46"/>
    </row>
    <row r="40" spans="1:5" x14ac:dyDescent="0.45">
      <c r="A40" s="17"/>
      <c r="D40" s="1"/>
      <c r="E40" s="46"/>
    </row>
    <row r="41" spans="1:5" x14ac:dyDescent="0.45">
      <c r="A41" s="17"/>
      <c r="D41" s="1"/>
      <c r="E41" s="46"/>
    </row>
    <row r="42" spans="1:5" x14ac:dyDescent="0.45">
      <c r="A42" s="17"/>
      <c r="D42" s="1"/>
      <c r="E42" s="46"/>
    </row>
  </sheetData>
  <mergeCells count="4">
    <mergeCell ref="A18:A20"/>
    <mergeCell ref="A22:A25"/>
    <mergeCell ref="A14:A16"/>
    <mergeCell ref="A10:A13"/>
  </mergeCells>
  <hyperlinks>
    <hyperlink ref="A7" r:id="rId1" display="http://www.st.nmfs.noaa.gov/Assets/stock/documents/PrioritizingFishStockAssessments_FinalWeb.pdf" xr:uid="{00000000-0004-0000-0000-000000000000}"/>
  </hyperlinks>
  <pageMargins left="0.7" right="0.7" top="0.75" bottom="0.75" header="0.3" footer="0.3"/>
  <pageSetup scale="80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/>
  </sheetPr>
  <dimension ref="A1:X343"/>
  <sheetViews>
    <sheetView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10.08984375" defaultRowHeight="18.5" x14ac:dyDescent="0.45"/>
  <cols>
    <col min="1" max="1" width="37.453125" style="127" customWidth="1"/>
    <col min="2" max="2" width="11.90625" style="30" bestFit="1" customWidth="1"/>
    <col min="3" max="3" width="12" style="158" customWidth="1"/>
    <col min="4" max="4" width="14" style="158" customWidth="1"/>
    <col min="5" max="5" width="10.08984375" style="158"/>
    <col min="6" max="6" width="14.453125" style="165" customWidth="1"/>
    <col min="7" max="7" width="26" style="127" customWidth="1"/>
    <col min="8" max="8" width="16.453125" style="127" customWidth="1"/>
    <col min="9" max="9" width="2.7265625" style="994" customWidth="1"/>
    <col min="10" max="10" width="11.90625" style="128" customWidth="1"/>
    <col min="11" max="11" width="9.453125" style="128" bestFit="1" customWidth="1"/>
    <col min="12" max="12" width="6.6328125" bestFit="1" customWidth="1"/>
    <col min="13" max="13" width="2.7265625" style="131" customWidth="1"/>
    <col min="14" max="14" width="12.36328125" style="129" customWidth="1"/>
    <col min="15" max="15" width="9.6328125" style="129" customWidth="1"/>
    <col min="16" max="16" width="7.36328125" style="157" customWidth="1"/>
    <col min="22" max="16384" width="10.08984375" style="127"/>
  </cols>
  <sheetData>
    <row r="1" spans="1:24" x14ac:dyDescent="0.45">
      <c r="A1" s="50" t="s">
        <v>394</v>
      </c>
      <c r="B1" s="85"/>
      <c r="C1" s="167"/>
      <c r="D1" s="167"/>
      <c r="E1" s="167"/>
      <c r="F1" s="280"/>
      <c r="G1" s="167"/>
      <c r="H1" s="167"/>
      <c r="I1" s="168"/>
      <c r="J1" s="167"/>
      <c r="K1" s="167"/>
      <c r="L1" s="167"/>
      <c r="N1" s="167"/>
      <c r="O1" s="167"/>
      <c r="P1" s="167"/>
      <c r="Q1" s="131"/>
      <c r="R1" s="131"/>
      <c r="S1" s="131"/>
      <c r="T1" s="131"/>
      <c r="U1" s="131"/>
      <c r="V1" s="167"/>
      <c r="W1" s="167"/>
    </row>
    <row r="2" spans="1:24" x14ac:dyDescent="0.45">
      <c r="A2" s="50"/>
      <c r="B2" s="85"/>
      <c r="C2" s="167"/>
      <c r="D2" s="167"/>
      <c r="E2" s="167"/>
      <c r="F2" s="280"/>
      <c r="G2" s="167"/>
      <c r="H2" s="167"/>
      <c r="I2" s="168"/>
      <c r="J2" s="167"/>
      <c r="K2" s="167"/>
      <c r="L2" s="167"/>
      <c r="N2" s="167"/>
      <c r="O2" s="167"/>
      <c r="P2" s="167"/>
      <c r="Q2" s="131"/>
      <c r="R2" s="131"/>
      <c r="S2" s="131"/>
      <c r="T2" s="131"/>
      <c r="U2" s="131"/>
      <c r="V2" s="167"/>
      <c r="W2" s="167"/>
    </row>
    <row r="3" spans="1:24" ht="19" thickBot="1" x14ac:dyDescent="0.5">
      <c r="A3" s="168"/>
      <c r="B3" s="85"/>
      <c r="C3" s="167"/>
      <c r="D3" s="167"/>
      <c r="E3" s="167"/>
      <c r="F3" s="280"/>
      <c r="G3" s="167"/>
      <c r="H3" s="167"/>
      <c r="I3" s="991"/>
      <c r="J3" s="989" t="s">
        <v>162</v>
      </c>
      <c r="K3" s="990"/>
      <c r="L3" s="713"/>
      <c r="M3" s="117"/>
      <c r="N3" s="190" t="s">
        <v>181</v>
      </c>
      <c r="O3" s="190"/>
      <c r="P3" s="191"/>
      <c r="Q3" s="167"/>
      <c r="R3" s="167"/>
      <c r="S3" s="167"/>
      <c r="T3" s="167"/>
      <c r="U3" s="167"/>
      <c r="V3" s="167"/>
      <c r="W3" s="167"/>
      <c r="X3" s="167"/>
    </row>
    <row r="4" spans="1:24" ht="55.5" x14ac:dyDescent="0.45">
      <c r="A4" s="176"/>
      <c r="B4" s="169" t="s">
        <v>182</v>
      </c>
      <c r="C4" s="170"/>
      <c r="D4" s="171"/>
      <c r="E4" s="177"/>
      <c r="F4" s="181"/>
      <c r="G4" s="175"/>
      <c r="H4" s="448" t="s">
        <v>207</v>
      </c>
      <c r="I4" s="992"/>
      <c r="J4" s="999" t="s">
        <v>487</v>
      </c>
      <c r="K4" s="281"/>
      <c r="L4" s="282"/>
      <c r="M4" s="117"/>
      <c r="N4" s="897" t="s">
        <v>488</v>
      </c>
      <c r="O4" s="898"/>
      <c r="P4" s="899"/>
      <c r="Q4" s="167" t="s">
        <v>202</v>
      </c>
      <c r="R4" s="167"/>
      <c r="S4" s="167"/>
      <c r="T4" s="167"/>
      <c r="U4" s="167"/>
      <c r="V4" s="167"/>
      <c r="W4" s="167"/>
      <c r="X4" s="167"/>
    </row>
    <row r="5" spans="1:24" ht="56" thickBot="1" x14ac:dyDescent="0.5">
      <c r="A5" s="1254" t="s">
        <v>4</v>
      </c>
      <c r="B5" s="1255" t="s">
        <v>3</v>
      </c>
      <c r="C5" s="1256" t="s">
        <v>157</v>
      </c>
      <c r="D5" s="1257" t="s">
        <v>190</v>
      </c>
      <c r="E5" s="1258" t="s">
        <v>184</v>
      </c>
      <c r="F5" s="1259" t="s">
        <v>185</v>
      </c>
      <c r="G5" s="1260" t="s">
        <v>183</v>
      </c>
      <c r="H5" s="1261" t="s">
        <v>291</v>
      </c>
      <c r="I5" s="1262"/>
      <c r="J5" s="1263" t="s">
        <v>171</v>
      </c>
      <c r="K5" s="1264" t="s">
        <v>486</v>
      </c>
      <c r="L5" s="1265" t="s">
        <v>3</v>
      </c>
      <c r="M5" s="1266"/>
      <c r="N5" s="1267" t="s">
        <v>171</v>
      </c>
      <c r="O5" s="1268" t="s">
        <v>486</v>
      </c>
      <c r="P5" s="1269" t="s">
        <v>3</v>
      </c>
      <c r="Q5" s="167"/>
      <c r="R5" s="167"/>
      <c r="S5" s="167"/>
      <c r="T5" s="167"/>
      <c r="U5" s="167"/>
      <c r="V5" s="167"/>
      <c r="W5" s="167"/>
      <c r="X5" s="167"/>
    </row>
    <row r="6" spans="1:24" ht="19" thickTop="1" x14ac:dyDescent="0.45">
      <c r="A6" s="1461" t="s">
        <v>235</v>
      </c>
      <c r="B6" s="164">
        <f>RANK(C6,C$6:C$70,0)</f>
        <v>1</v>
      </c>
      <c r="C6" s="1005">
        <f>D6/MAX($D$6:$D$70)*10</f>
        <v>10</v>
      </c>
      <c r="D6" s="183">
        <f>K6+O6</f>
        <v>7.3467021899534863</v>
      </c>
      <c r="E6" s="184">
        <f>_xlfn.RANK.EQ(C6,$C$6:$C$70,1)/COUNT($C$6:$C$70)</f>
        <v>1</v>
      </c>
      <c r="F6" s="185">
        <f>IF(E6&gt;0.66,-1,IF(E6&lt;0.335,1,0))</f>
        <v>-1</v>
      </c>
      <c r="G6" s="186" t="s">
        <v>170</v>
      </c>
      <c r="H6" s="656">
        <v>2486</v>
      </c>
      <c r="I6" s="995"/>
      <c r="J6" s="1000">
        <v>8.9791110705540106E-2</v>
      </c>
      <c r="K6" s="187">
        <v>7.02348195545009</v>
      </c>
      <c r="L6" s="164">
        <f>RANK(K6,K$6:K$70)</f>
        <v>1</v>
      </c>
      <c r="M6" s="192"/>
      <c r="N6" s="1252">
        <v>6.5591439578458503E-3</v>
      </c>
      <c r="O6" s="1253">
        <v>0.32322023450339599</v>
      </c>
      <c r="P6" s="164">
        <f>RANK(O6,O$6:O$70)</f>
        <v>4</v>
      </c>
      <c r="Q6" s="167"/>
      <c r="R6" s="167"/>
      <c r="S6" s="167"/>
      <c r="T6" s="167"/>
      <c r="U6" s="167"/>
      <c r="V6" s="167"/>
      <c r="W6" s="167"/>
      <c r="X6" s="167"/>
    </row>
    <row r="7" spans="1:24" x14ac:dyDescent="0.45">
      <c r="A7" s="71" t="s">
        <v>86</v>
      </c>
      <c r="B7" s="33">
        <f>RANK(C7,C$6:C$70,0)</f>
        <v>2</v>
      </c>
      <c r="C7" s="906">
        <f>D7/MAX($D$6:$D$70)*10</f>
        <v>9.6179283626671275</v>
      </c>
      <c r="D7" s="172">
        <f>K7+O7</f>
        <v>7.0660055364822334</v>
      </c>
      <c r="E7" s="178">
        <f>_xlfn.RANK.EQ(C7,$C$6:$C$70,1)/COUNT($C$6:$C$70)</f>
        <v>0.98461538461538467</v>
      </c>
      <c r="F7" s="182">
        <f>IF(E7&gt;0.66,-1,IF(E7&lt;0.335,1,0))</f>
        <v>-1</v>
      </c>
      <c r="G7" s="179" t="s">
        <v>80</v>
      </c>
      <c r="H7" s="657">
        <v>8488.6666666666697</v>
      </c>
      <c r="I7" s="995"/>
      <c r="J7" s="1002">
        <v>8.5250123283671098E-2</v>
      </c>
      <c r="K7" s="173">
        <v>6.6682848433215396</v>
      </c>
      <c r="L7" s="164">
        <f>RANK(K7,K$6:K$70)</f>
        <v>2</v>
      </c>
      <c r="M7" s="192"/>
      <c r="N7" s="188">
        <v>8.0709900030340506E-3</v>
      </c>
      <c r="O7" s="189">
        <v>0.39772069316069403</v>
      </c>
      <c r="P7" s="164">
        <f>RANK(O7,O$6:O$70)</f>
        <v>3</v>
      </c>
      <c r="Q7" s="167"/>
      <c r="R7" s="167"/>
      <c r="S7" s="167"/>
      <c r="T7" s="167"/>
      <c r="U7" s="167"/>
      <c r="V7" s="167"/>
      <c r="W7" s="167"/>
      <c r="X7" s="167"/>
    </row>
    <row r="8" spans="1:24" x14ac:dyDescent="0.45">
      <c r="A8" s="70" t="s">
        <v>10</v>
      </c>
      <c r="B8" s="33">
        <f>RANK(C8,C$6:C$70,0)</f>
        <v>3</v>
      </c>
      <c r="C8" s="906">
        <f>D8/MAX($D$6:$D$70)*10</f>
        <v>5.7118109499081191</v>
      </c>
      <c r="D8" s="172">
        <f>K8+O8</f>
        <v>4.1962974014290282</v>
      </c>
      <c r="E8" s="178">
        <f>_xlfn.RANK.EQ(C8,$C$6:$C$70,1)/COUNT($C$6:$C$70)</f>
        <v>0.96923076923076923</v>
      </c>
      <c r="F8" s="182">
        <f>IF(E8&gt;0.66,-1,IF(E8&lt;0.335,1,0))</f>
        <v>-1</v>
      </c>
      <c r="G8" s="179" t="s">
        <v>10</v>
      </c>
      <c r="H8" s="657">
        <v>16833.333333333299</v>
      </c>
      <c r="I8" s="995"/>
      <c r="J8" s="1002">
        <v>5.1627904243807102E-2</v>
      </c>
      <c r="K8" s="173">
        <v>4.0383469032164596</v>
      </c>
      <c r="L8" s="164">
        <f>RANK(K8,K$6:K$70)</f>
        <v>3</v>
      </c>
      <c r="M8" s="192"/>
      <c r="N8" s="188">
        <v>3.2053069251109299E-3</v>
      </c>
      <c r="O8" s="189">
        <v>0.15795049821256901</v>
      </c>
      <c r="P8" s="164">
        <f>RANK(O8,O$6:O$70)</f>
        <v>7</v>
      </c>
      <c r="Q8" s="167"/>
      <c r="R8" s="167"/>
      <c r="S8" s="167"/>
      <c r="T8" s="167"/>
      <c r="U8" s="167"/>
      <c r="V8" s="167"/>
      <c r="W8" s="167"/>
      <c r="X8" s="167"/>
    </row>
    <row r="9" spans="1:24" x14ac:dyDescent="0.45">
      <c r="A9" s="70" t="s">
        <v>84</v>
      </c>
      <c r="B9" s="33">
        <f>RANK(C9,C$6:C$70,0)</f>
        <v>4</v>
      </c>
      <c r="C9" s="906">
        <f>D9/MAX($D$6:$D$70)*10</f>
        <v>3.1075548616793864</v>
      </c>
      <c r="D9" s="172">
        <f>K9+O9</f>
        <v>2.2830280107700549</v>
      </c>
      <c r="E9" s="178">
        <f>_xlfn.RANK.EQ(C9,$C$6:$C$70,1)/COUNT($C$6:$C$70)</f>
        <v>0.9538461538461539</v>
      </c>
      <c r="F9" s="182">
        <f>IF(E9&gt;0.66,-1,IF(E9&lt;0.335,1,0))</f>
        <v>-1</v>
      </c>
      <c r="G9" s="179" t="s">
        <v>83</v>
      </c>
      <c r="H9" s="657">
        <v>5560.2533333333304</v>
      </c>
      <c r="I9" s="995"/>
      <c r="J9" s="1002">
        <v>2.7579798892019499E-2</v>
      </c>
      <c r="K9" s="173">
        <v>2.1572984043852501</v>
      </c>
      <c r="L9" s="164">
        <f>RANK(K9,K$6:K$70)</f>
        <v>4</v>
      </c>
      <c r="M9" s="192"/>
      <c r="N9" s="188">
        <v>2.5514448045255902E-3</v>
      </c>
      <c r="O9" s="189">
        <v>0.12572960638480499</v>
      </c>
      <c r="P9" s="164">
        <f>RANK(O9,O$6:O$70)</f>
        <v>10</v>
      </c>
      <c r="Q9" s="167"/>
      <c r="R9" s="167"/>
      <c r="S9" s="167"/>
      <c r="T9" s="167"/>
      <c r="U9" s="167"/>
      <c r="V9" s="167"/>
      <c r="W9" s="167"/>
      <c r="X9" s="167"/>
    </row>
    <row r="10" spans="1:24" x14ac:dyDescent="0.45">
      <c r="A10" s="70" t="s">
        <v>82</v>
      </c>
      <c r="B10" s="33">
        <f>RANK(C10,C$6:C$70,0)</f>
        <v>5</v>
      </c>
      <c r="C10" s="906">
        <f>D10/MAX($D$6:$D$70)*10</f>
        <v>2.057822240133742</v>
      </c>
      <c r="D10" s="172">
        <f>K10+O10</f>
        <v>1.5118207158125552</v>
      </c>
      <c r="E10" s="178">
        <f>_xlfn.RANK.EQ(C10,$C$6:$C$70,1)/COUNT($C$6:$C$70)</f>
        <v>0.93846153846153846</v>
      </c>
      <c r="F10" s="182">
        <f>IF(E10&gt;0.66,-1,IF(E10&lt;0.335,1,0))</f>
        <v>-1</v>
      </c>
      <c r="G10" s="179" t="s">
        <v>151</v>
      </c>
      <c r="H10" s="657">
        <v>3089.3333333333298</v>
      </c>
      <c r="I10" s="995"/>
      <c r="J10" s="1002">
        <v>1.2987158354317199E-2</v>
      </c>
      <c r="K10" s="173">
        <v>1.01585860379041</v>
      </c>
      <c r="L10" s="164">
        <f>RANK(K10,K$6:K$70)</f>
        <v>7</v>
      </c>
      <c r="M10" s="192"/>
      <c r="N10" s="188">
        <v>1.00646139787277E-2</v>
      </c>
      <c r="O10" s="189">
        <v>0.49596211202214502</v>
      </c>
      <c r="P10" s="164">
        <f>RANK(O10,O$6:O$70)</f>
        <v>2</v>
      </c>
      <c r="Q10" s="167"/>
      <c r="R10" s="167"/>
      <c r="S10" s="167"/>
      <c r="T10" s="167"/>
      <c r="U10" s="167"/>
      <c r="V10" s="167"/>
      <c r="W10" s="167"/>
      <c r="X10" s="167"/>
    </row>
    <row r="11" spans="1:24" x14ac:dyDescent="0.45">
      <c r="A11" s="70" t="s">
        <v>154</v>
      </c>
      <c r="B11" s="33">
        <f>RANK(C11,C$6:C$70,0)</f>
        <v>6</v>
      </c>
      <c r="C11" s="906">
        <f>D11/MAX($D$6:$D$70)*10</f>
        <v>2.005827963374843</v>
      </c>
      <c r="D11" s="172">
        <f>K11+O11</f>
        <v>1.47362206911959</v>
      </c>
      <c r="E11" s="178">
        <f>_xlfn.RANK.EQ(C11,$C$6:$C$70,1)/COUNT($C$6:$C$70)</f>
        <v>0.92307692307692313</v>
      </c>
      <c r="F11" s="182">
        <f>IF(E11&gt;0.66,-1,IF(E11&lt;0.335,1,0))</f>
        <v>-1</v>
      </c>
      <c r="G11" s="179" t="s">
        <v>71</v>
      </c>
      <c r="H11" s="657">
        <v>7532.0927879999999</v>
      </c>
      <c r="I11" s="995"/>
      <c r="J11" s="1002">
        <v>1.54320103944282E-2</v>
      </c>
      <c r="K11" s="173">
        <v>1.20709550967719</v>
      </c>
      <c r="L11" s="164">
        <f>RANK(K11,K$6:K$70)</f>
        <v>6</v>
      </c>
      <c r="M11" s="192"/>
      <c r="N11" s="188">
        <v>5.4086529411069301E-3</v>
      </c>
      <c r="O11" s="189">
        <v>0.2665265594424</v>
      </c>
      <c r="P11" s="164">
        <f>RANK(O11,O$6:O$70)</f>
        <v>5</v>
      </c>
      <c r="Q11" s="167"/>
      <c r="R11" s="167"/>
      <c r="S11" s="167"/>
      <c r="T11" s="167"/>
      <c r="U11" s="167"/>
      <c r="V11" s="167"/>
      <c r="W11" s="167"/>
      <c r="X11" s="167"/>
    </row>
    <row r="12" spans="1:24" x14ac:dyDescent="0.45">
      <c r="A12" s="70" t="s">
        <v>6</v>
      </c>
      <c r="B12" s="33">
        <f>RANK(C12,C$6:C$70,0)</f>
        <v>7</v>
      </c>
      <c r="C12" s="906">
        <f>D12/MAX($D$6:$D$70)*10</f>
        <v>1.894509684139607</v>
      </c>
      <c r="D12" s="172">
        <f>K12+O12</f>
        <v>1.3918398445356539</v>
      </c>
      <c r="E12" s="178">
        <f>_xlfn.RANK.EQ(C12,$C$6:$C$70,1)/COUNT($C$6:$C$70)</f>
        <v>0.90769230769230769</v>
      </c>
      <c r="F12" s="182">
        <f>IF(E12&gt;0.66,-1,IF(E12&lt;0.335,1,0))</f>
        <v>-1</v>
      </c>
      <c r="G12" s="179" t="s">
        <v>168</v>
      </c>
      <c r="H12" s="657">
        <v>91144.2</v>
      </c>
      <c r="I12" s="995"/>
      <c r="J12" s="1002">
        <v>7.6669772844493804E-4</v>
      </c>
      <c r="K12" s="173">
        <v>5.9971277988494102E-2</v>
      </c>
      <c r="L12" s="164">
        <f>RANK(K12,K$6:K$70)</f>
        <v>24</v>
      </c>
      <c r="M12" s="192"/>
      <c r="N12" s="188">
        <v>2.7027756088150699E-2</v>
      </c>
      <c r="O12" s="189">
        <v>1.3318685665471599</v>
      </c>
      <c r="P12" s="164">
        <f>RANK(O12,O$6:O$70)</f>
        <v>1</v>
      </c>
      <c r="Q12" s="167"/>
      <c r="R12" s="167"/>
      <c r="S12" s="167"/>
      <c r="T12" s="167"/>
      <c r="U12" s="167"/>
      <c r="V12" s="167"/>
      <c r="W12" s="167"/>
      <c r="X12" s="167"/>
    </row>
    <row r="13" spans="1:24" x14ac:dyDescent="0.45">
      <c r="A13" s="71" t="s">
        <v>92</v>
      </c>
      <c r="B13" s="33">
        <f>RANK(C13,C$6:C$70,0)</f>
        <v>8</v>
      </c>
      <c r="C13" s="906">
        <f>D13/MAX($D$6:$D$70)*10</f>
        <v>1.8471475797303629</v>
      </c>
      <c r="D13" s="172">
        <f>K13+O13</f>
        <v>1.3570443169172339</v>
      </c>
      <c r="E13" s="178">
        <f>_xlfn.RANK.EQ(C13,$C$6:$C$70,1)/COUNT($C$6:$C$70)</f>
        <v>0.89230769230769236</v>
      </c>
      <c r="F13" s="182">
        <f>IF(E13&gt;0.66,-1,IF(E13&lt;0.335,1,0))</f>
        <v>-1</v>
      </c>
      <c r="G13" s="179" t="s">
        <v>165</v>
      </c>
      <c r="H13" s="657">
        <v>2499.6666666666702</v>
      </c>
      <c r="I13" s="995"/>
      <c r="J13" s="1002">
        <v>1.5815656695639099E-2</v>
      </c>
      <c r="K13" s="173">
        <v>1.23710441426314</v>
      </c>
      <c r="L13" s="164">
        <f>RANK(K13,K$6:K$70)</f>
        <v>5</v>
      </c>
      <c r="M13" s="192"/>
      <c r="N13" s="188">
        <v>2.4339537065398401E-3</v>
      </c>
      <c r="O13" s="189">
        <v>0.119939902654094</v>
      </c>
      <c r="P13" s="164">
        <f>RANK(O13,O$6:O$70)</f>
        <v>13</v>
      </c>
      <c r="Q13" s="167"/>
      <c r="R13" s="167"/>
      <c r="S13" s="167"/>
      <c r="T13" s="167"/>
      <c r="U13" s="167"/>
      <c r="V13" s="167"/>
      <c r="W13" s="167"/>
      <c r="X13" s="167"/>
    </row>
    <row r="14" spans="1:24" x14ac:dyDescent="0.45">
      <c r="A14" s="70" t="s">
        <v>5</v>
      </c>
      <c r="B14" s="33">
        <f>RANK(C14,C$6:C$70,0)</f>
        <v>9</v>
      </c>
      <c r="C14" s="906">
        <f>D14/MAX($D$6:$D$70)*10</f>
        <v>0.94793158689862256</v>
      </c>
      <c r="D14" s="172">
        <f>K14+O14</f>
        <v>0.69641710653941935</v>
      </c>
      <c r="E14" s="178">
        <f>_xlfn.RANK.EQ(C14,$C$6:$C$70,1)/COUNT($C$6:$C$70)</f>
        <v>0.87692307692307692</v>
      </c>
      <c r="F14" s="182">
        <f>IF(E14&gt;0.66,-1,IF(E14&lt;0.335,1,0))</f>
        <v>-1</v>
      </c>
      <c r="G14" s="179" t="s">
        <v>5</v>
      </c>
      <c r="H14" s="657">
        <v>1671.0333333333299</v>
      </c>
      <c r="I14" s="995"/>
      <c r="J14" s="1002">
        <v>8.1407544131792894E-3</v>
      </c>
      <c r="K14" s="173">
        <v>0.63677173915599705</v>
      </c>
      <c r="L14" s="164">
        <f>RANK(K14,K$6:K$70)</f>
        <v>8</v>
      </c>
      <c r="M14" s="192"/>
      <c r="N14" s="188">
        <v>1.2103900354120899E-3</v>
      </c>
      <c r="O14" s="189">
        <v>5.9645367383422299E-2</v>
      </c>
      <c r="P14" s="164">
        <f>RANK(O14,O$6:O$70)</f>
        <v>17</v>
      </c>
      <c r="Q14" s="167"/>
      <c r="R14" s="167"/>
      <c r="S14" s="167"/>
      <c r="T14" s="167"/>
      <c r="U14" s="167"/>
      <c r="V14" s="167"/>
      <c r="W14" s="167"/>
      <c r="X14" s="167"/>
    </row>
    <row r="15" spans="1:24" x14ac:dyDescent="0.45">
      <c r="A15" s="70" t="s">
        <v>91</v>
      </c>
      <c r="B15" s="33">
        <f>RANK(C15,C$6:C$70,0)</f>
        <v>10</v>
      </c>
      <c r="C15" s="906">
        <f>D15/MAX($D$6:$D$70)*10</f>
        <v>0.82859732884711845</v>
      </c>
      <c r="D15" s="172">
        <f>K15+O15</f>
        <v>0.60874578104307342</v>
      </c>
      <c r="E15" s="178">
        <f>_xlfn.RANK.EQ(C15,$C$6:$C$70,1)/COUNT($C$6:$C$70)</f>
        <v>0.86153846153846159</v>
      </c>
      <c r="F15" s="182">
        <f>IF(E15&gt;0.66,-1,IF(E15&lt;0.335,1,0))</f>
        <v>-1</v>
      </c>
      <c r="G15" s="179" t="s">
        <v>167</v>
      </c>
      <c r="H15" s="657">
        <v>2794.32</v>
      </c>
      <c r="I15" s="995"/>
      <c r="J15" s="1002">
        <v>6.9547321025142999E-3</v>
      </c>
      <c r="K15" s="173">
        <v>0.54400079298701498</v>
      </c>
      <c r="L15" s="164">
        <f>RANK(K15,K$6:K$70)</f>
        <v>9</v>
      </c>
      <c r="M15" s="192"/>
      <c r="N15" s="188">
        <v>1.31387720159653E-3</v>
      </c>
      <c r="O15" s="189">
        <v>6.4744988056058397E-2</v>
      </c>
      <c r="P15" s="164">
        <f>RANK(O15,O$6:O$70)</f>
        <v>16</v>
      </c>
      <c r="Q15" s="167"/>
      <c r="R15" s="167"/>
      <c r="S15" s="167"/>
      <c r="T15" s="167"/>
      <c r="U15" s="167"/>
      <c r="V15" s="167"/>
      <c r="W15" s="167"/>
      <c r="X15" s="167"/>
    </row>
    <row r="16" spans="1:24" x14ac:dyDescent="0.45">
      <c r="A16" s="70" t="s">
        <v>7</v>
      </c>
      <c r="B16" s="33">
        <f>RANK(C16,C$6:C$70,0)</f>
        <v>11</v>
      </c>
      <c r="C16" s="906">
        <f>D16/MAX($D$6:$D$70)*10</f>
        <v>0.82440673531856967</v>
      </c>
      <c r="D16" s="172">
        <f>K16+O16</f>
        <v>0.60566707677773401</v>
      </c>
      <c r="E16" s="178">
        <f>_xlfn.RANK.EQ(C16,$C$6:$C$70,1)/COUNT($C$6:$C$70)</f>
        <v>0.84615384615384615</v>
      </c>
      <c r="F16" s="182">
        <f>IF(E16&gt;0.66,-1,IF(E16&lt;0.335,1,0))</f>
        <v>-1</v>
      </c>
      <c r="G16" s="179" t="s">
        <v>7</v>
      </c>
      <c r="H16" s="657">
        <v>3056.6666666666702</v>
      </c>
      <c r="I16" s="995"/>
      <c r="J16" s="1002">
        <v>6.3523877501704797E-3</v>
      </c>
      <c r="K16" s="173">
        <v>0.496885275020791</v>
      </c>
      <c r="L16" s="164">
        <f>RANK(K16,K$6:K$70)</f>
        <v>10</v>
      </c>
      <c r="M16" s="192"/>
      <c r="N16" s="188">
        <v>2.2075211312618001E-3</v>
      </c>
      <c r="O16" s="189">
        <v>0.10878180175694301</v>
      </c>
      <c r="P16" s="164">
        <f>RANK(O16,O$6:O$70)</f>
        <v>15</v>
      </c>
      <c r="Q16" s="167"/>
      <c r="R16" s="167"/>
      <c r="S16" s="167"/>
      <c r="T16" s="167"/>
      <c r="U16" s="167"/>
      <c r="V16" s="167"/>
      <c r="W16" s="167"/>
      <c r="X16" s="167"/>
    </row>
    <row r="17" spans="1:24" x14ac:dyDescent="0.45">
      <c r="A17" s="70" t="s">
        <v>93</v>
      </c>
      <c r="B17" s="33">
        <f>RANK(C17,C$6:C$70,0)</f>
        <v>12</v>
      </c>
      <c r="C17" s="906">
        <f>D17/MAX($D$6:$D$70)*10</f>
        <v>0.71195379111194868</v>
      </c>
      <c r="D17" s="172">
        <f>K17+O17</f>
        <v>0.52305124763078403</v>
      </c>
      <c r="E17" s="178">
        <f>_xlfn.RANK.EQ(C17,$C$6:$C$70,1)/COUNT($C$6:$C$70)</f>
        <v>0.83076923076923082</v>
      </c>
      <c r="F17" s="182">
        <f>IF(E17&gt;0.66,-1,IF(E17&lt;0.335,1,0))</f>
        <v>-1</v>
      </c>
      <c r="G17" s="179" t="s">
        <v>12</v>
      </c>
      <c r="H17" s="657">
        <v>12442</v>
      </c>
      <c r="I17" s="995"/>
      <c r="J17" s="1002">
        <v>3.4256803445802198E-3</v>
      </c>
      <c r="K17" s="173">
        <v>0.26795752827027502</v>
      </c>
      <c r="L17" s="164">
        <f>RANK(K17,K$6:K$70)</f>
        <v>15</v>
      </c>
      <c r="M17" s="192"/>
      <c r="N17" s="188">
        <v>5.1766450531745096E-3</v>
      </c>
      <c r="O17" s="189">
        <v>0.25509371936050901</v>
      </c>
      <c r="P17" s="164">
        <f>RANK(O17,O$6:O$70)</f>
        <v>6</v>
      </c>
      <c r="Q17" s="167"/>
      <c r="R17" s="167"/>
      <c r="S17" s="167"/>
      <c r="T17" s="167"/>
      <c r="U17" s="167"/>
      <c r="V17" s="167"/>
      <c r="W17" s="167"/>
      <c r="X17" s="167"/>
    </row>
    <row r="18" spans="1:24" x14ac:dyDescent="0.45">
      <c r="A18" s="70" t="s">
        <v>89</v>
      </c>
      <c r="B18" s="33">
        <f>RANK(C18,C$6:C$70,0)</f>
        <v>13</v>
      </c>
      <c r="C18" s="906">
        <f>D18/MAX($D$6:$D$70)*10</f>
        <v>0.66286069774807621</v>
      </c>
      <c r="D18" s="172">
        <f>K18+O18</f>
        <v>0.48698401397798874</v>
      </c>
      <c r="E18" s="178">
        <f>_xlfn.RANK.EQ(C18,$C$6:$C$70,1)/COUNT($C$6:$C$70)</f>
        <v>0.81538461538461537</v>
      </c>
      <c r="F18" s="182">
        <f>IF(E18&gt;0.66,-1,IF(E18&lt;0.335,1,0))</f>
        <v>-1</v>
      </c>
      <c r="G18" s="179" t="s">
        <v>167</v>
      </c>
      <c r="H18" s="657">
        <v>2387.5721283333301</v>
      </c>
      <c r="I18" s="995"/>
      <c r="J18" s="1002">
        <v>5.5636416068801401E-3</v>
      </c>
      <c r="K18" s="173">
        <v>0.43518936479870302</v>
      </c>
      <c r="L18" s="164">
        <f>RANK(K18,K$6:K$70)</f>
        <v>11</v>
      </c>
      <c r="M18" s="192"/>
      <c r="N18" s="188">
        <v>1.0510745428268899E-3</v>
      </c>
      <c r="O18" s="189">
        <v>5.1794649179285703E-2</v>
      </c>
      <c r="P18" s="164">
        <f>RANK(O18,O$6:O$70)</f>
        <v>19</v>
      </c>
      <c r="Q18" s="167"/>
      <c r="R18" s="167"/>
      <c r="S18" s="167"/>
      <c r="T18" s="167"/>
      <c r="U18" s="167"/>
      <c r="V18" s="167"/>
      <c r="W18" s="167"/>
      <c r="X18" s="167"/>
    </row>
    <row r="19" spans="1:24" x14ac:dyDescent="0.45">
      <c r="A19" s="150" t="s">
        <v>252</v>
      </c>
      <c r="B19" s="33">
        <f>RANK(C19,C$6:C$70,0)</f>
        <v>14</v>
      </c>
      <c r="C19" s="906">
        <f>D19/MAX($D$6:$D$70)*10</f>
        <v>0.52711269938717764</v>
      </c>
      <c r="D19" s="172">
        <f>K19+O19</f>
        <v>0.38725400229400719</v>
      </c>
      <c r="E19" s="178">
        <f>_xlfn.RANK.EQ(C19,$C$6:$C$70,1)/COUNT($C$6:$C$70)</f>
        <v>0.8</v>
      </c>
      <c r="F19" s="182">
        <f>IF(E19&gt;0.66,-1,IF(E19&lt;0.335,1,0))</f>
        <v>-1</v>
      </c>
      <c r="G19" s="179" t="s">
        <v>167</v>
      </c>
      <c r="H19" s="661">
        <v>278.99544801433302</v>
      </c>
      <c r="I19" s="998"/>
      <c r="J19" s="1002">
        <v>4.42425709623228E-3</v>
      </c>
      <c r="K19" s="173">
        <v>0.34606643839791801</v>
      </c>
      <c r="L19" s="164">
        <f>RANK(K19,K$6:K$70)</f>
        <v>12</v>
      </c>
      <c r="M19" s="192"/>
      <c r="N19" s="188">
        <v>8.3582378832964101E-4</v>
      </c>
      <c r="O19" s="189">
        <v>4.1187563896089199E-2</v>
      </c>
      <c r="P19" s="164">
        <f>RANK(O19,O$6:O$70)</f>
        <v>21</v>
      </c>
      <c r="Q19" s="167"/>
      <c r="R19" s="167"/>
      <c r="S19" s="167"/>
      <c r="T19" s="167"/>
      <c r="U19" s="167"/>
      <c r="V19" s="167"/>
      <c r="W19" s="167"/>
      <c r="X19" s="167"/>
    </row>
    <row r="20" spans="1:24" x14ac:dyDescent="0.45">
      <c r="A20" s="150" t="s">
        <v>98</v>
      </c>
      <c r="B20" s="33">
        <f>RANK(C20,C$6:C$70,0)</f>
        <v>15</v>
      </c>
      <c r="C20" s="906">
        <f>D20/MAX($D$6:$D$70)*10</f>
        <v>0.48456827431549809</v>
      </c>
      <c r="D20" s="172">
        <f>K20+O20</f>
        <v>0.35599788020956519</v>
      </c>
      <c r="E20" s="178">
        <f>_xlfn.RANK.EQ(C20,$C$6:$C$70,1)/COUNT($C$6:$C$70)</f>
        <v>0.7846153846153846</v>
      </c>
      <c r="F20" s="182">
        <f>IF(E20&gt;0.66,-1,IF(E20&lt;0.335,1,0))</f>
        <v>-1</v>
      </c>
      <c r="G20" s="179" t="s">
        <v>165</v>
      </c>
      <c r="H20" s="657">
        <v>541</v>
      </c>
      <c r="I20" s="995"/>
      <c r="J20" s="1002">
        <v>4.1489730199526804E-3</v>
      </c>
      <c r="K20" s="173">
        <v>0.324533652722584</v>
      </c>
      <c r="L20" s="164">
        <f>RANK(K20,K$6:K$70)</f>
        <v>13</v>
      </c>
      <c r="M20" s="192"/>
      <c r="N20" s="188">
        <v>6.3850704745204096E-4</v>
      </c>
      <c r="O20" s="189">
        <v>3.1464227486981203E-2</v>
      </c>
      <c r="P20" s="164">
        <f>RANK(O20,O$6:O$70)</f>
        <v>27</v>
      </c>
      <c r="Q20" s="167"/>
      <c r="R20" s="167"/>
      <c r="S20" s="167"/>
      <c r="T20" s="167"/>
      <c r="U20" s="167"/>
      <c r="V20" s="167"/>
      <c r="W20" s="167"/>
      <c r="X20" s="167"/>
    </row>
    <row r="21" spans="1:24" x14ac:dyDescent="0.45">
      <c r="A21" s="150" t="s">
        <v>316</v>
      </c>
      <c r="B21" s="33">
        <f>RANK(C21,C$6:C$70,0)</f>
        <v>16</v>
      </c>
      <c r="C21" s="906">
        <f>D21/MAX($D$6:$D$70)*10</f>
        <v>0.45563456025429744</v>
      </c>
      <c r="D21" s="172">
        <f>K21+O21</f>
        <v>0.33474114216387407</v>
      </c>
      <c r="E21" s="178">
        <f>_xlfn.RANK.EQ(C21,$C$6:$C$70,1)/COUNT($C$6:$C$70)</f>
        <v>0.76923076923076927</v>
      </c>
      <c r="F21" s="182">
        <f>IF(E21&gt;0.66,-1,IF(E21&lt;0.335,1,0))</f>
        <v>-1</v>
      </c>
      <c r="G21" s="179"/>
      <c r="H21" s="661">
        <v>167.1</v>
      </c>
      <c r="I21" s="998"/>
      <c r="J21" s="1002">
        <v>4.1467024076759203E-3</v>
      </c>
      <c r="K21" s="173">
        <v>0.32435604489227399</v>
      </c>
      <c r="L21" s="164">
        <f>RANK(K21,K$6:K$70)</f>
        <v>14</v>
      </c>
      <c r="M21" s="192"/>
      <c r="N21" s="188">
        <v>2.1074592723229301E-4</v>
      </c>
      <c r="O21" s="189">
        <v>1.0385097271600099E-2</v>
      </c>
      <c r="P21" s="164">
        <f>RANK(O21,O$6:O$70)</f>
        <v>29</v>
      </c>
      <c r="Q21" s="167"/>
      <c r="R21" s="167"/>
      <c r="S21" s="167"/>
      <c r="T21" s="167"/>
      <c r="U21" s="167"/>
      <c r="V21" s="167"/>
      <c r="W21" s="167"/>
      <c r="X21" s="167"/>
    </row>
    <row r="22" spans="1:24" x14ac:dyDescent="0.45">
      <c r="A22" s="70" t="s">
        <v>85</v>
      </c>
      <c r="B22" s="33">
        <f>RANK(C22,C$6:C$70,0)</f>
        <v>17</v>
      </c>
      <c r="C22" s="906">
        <f>D22/MAX($D$6:$D$70)*10</f>
        <v>0.3890122365528314</v>
      </c>
      <c r="D22" s="172">
        <f>K22+O22</f>
        <v>0.28579570502013901</v>
      </c>
      <c r="E22" s="178">
        <f>_xlfn.RANK.EQ(C22,$C$6:$C$70,1)/COUNT($C$6:$C$70)</f>
        <v>0.7384615384615385</v>
      </c>
      <c r="F22" s="182">
        <f>IF(E22&gt;0.66,-1,IF(E22&lt;0.335,1,0))</f>
        <v>-1</v>
      </c>
      <c r="G22" s="179" t="s">
        <v>164</v>
      </c>
      <c r="H22" s="657">
        <v>315.33333333333297</v>
      </c>
      <c r="I22" s="995"/>
      <c r="J22" s="1002">
        <v>2.0924624770714598E-3</v>
      </c>
      <c r="K22" s="173">
        <v>0.16367291076689</v>
      </c>
      <c r="L22" s="164">
        <f>RANK(K22,K$6:K$70)</f>
        <v>16</v>
      </c>
      <c r="M22" s="192"/>
      <c r="N22" s="188">
        <v>2.47825136712792E-3</v>
      </c>
      <c r="O22" s="189">
        <v>0.122122794253249</v>
      </c>
      <c r="P22" s="164">
        <f>RANK(O22,O$6:O$70)</f>
        <v>11</v>
      </c>
      <c r="Q22" s="167"/>
      <c r="R22" s="167"/>
      <c r="S22" s="167"/>
      <c r="T22" s="167"/>
      <c r="U22" s="167"/>
      <c r="V22" s="167"/>
      <c r="W22" s="167"/>
      <c r="X22" s="167"/>
    </row>
    <row r="23" spans="1:24" x14ac:dyDescent="0.45">
      <c r="A23" s="70" t="s">
        <v>88</v>
      </c>
      <c r="B23" s="33">
        <f>RANK(C23,C$6:C$70,0)</f>
        <v>17</v>
      </c>
      <c r="C23" s="906">
        <f>D23/MAX($D$6:$D$70)*10</f>
        <v>0.3890122365528314</v>
      </c>
      <c r="D23" s="172">
        <f>K23+O23</f>
        <v>0.28579570502013901</v>
      </c>
      <c r="E23" s="178">
        <f>_xlfn.RANK.EQ(C23,$C$6:$C$70,1)/COUNT($C$6:$C$70)</f>
        <v>0.7384615384615385</v>
      </c>
      <c r="F23" s="182">
        <f>IF(E23&gt;0.66,-1,IF(E23&lt;0.335,1,0))</f>
        <v>-1</v>
      </c>
      <c r="G23" s="179" t="s">
        <v>164</v>
      </c>
      <c r="H23" s="657">
        <v>3200</v>
      </c>
      <c r="I23" s="995"/>
      <c r="J23" s="1002">
        <v>2.0924624770714598E-3</v>
      </c>
      <c r="K23" s="173">
        <v>0.16367291076689</v>
      </c>
      <c r="L23" s="164">
        <f>RANK(K23,K$6:K$70)</f>
        <v>16</v>
      </c>
      <c r="M23" s="192"/>
      <c r="N23" s="188">
        <v>2.47825136712792E-3</v>
      </c>
      <c r="O23" s="189">
        <v>0.122122794253249</v>
      </c>
      <c r="P23" s="164">
        <f>RANK(O23,O$6:O$70)</f>
        <v>11</v>
      </c>
      <c r="Q23" s="167"/>
      <c r="R23" s="167"/>
      <c r="S23" s="167"/>
      <c r="T23" s="167"/>
      <c r="U23" s="167"/>
      <c r="V23" s="167"/>
      <c r="W23" s="167"/>
      <c r="X23" s="167"/>
    </row>
    <row r="24" spans="1:24" x14ac:dyDescent="0.45">
      <c r="A24" s="70" t="s">
        <v>81</v>
      </c>
      <c r="B24" s="33">
        <f>RANK(C24,C$6:C$70,0)</f>
        <v>19</v>
      </c>
      <c r="C24" s="906">
        <f>D24/MAX($D$6:$D$70)*10</f>
        <v>0.22360138713276501</v>
      </c>
      <c r="D24" s="172">
        <f>K24+O24</f>
        <v>0.1642732800524922</v>
      </c>
      <c r="E24" s="178">
        <f>_xlfn.RANK.EQ(C24,$C$6:$C$70,1)/COUNT($C$6:$C$70)</f>
        <v>0.72307692307692306</v>
      </c>
      <c r="F24" s="182">
        <f>IF(E24&gt;0.66,-1,IF(E24&lt;0.335,1,0))</f>
        <v>-1</v>
      </c>
      <c r="G24" s="179" t="s">
        <v>81</v>
      </c>
      <c r="H24" s="657">
        <v>4117.3333333333303</v>
      </c>
      <c r="I24" s="995"/>
      <c r="J24" s="1002">
        <v>2.0082284939186801E-4</v>
      </c>
      <c r="K24" s="173">
        <v>1.57084108645382E-2</v>
      </c>
      <c r="L24" s="164">
        <f>RANK(K24,K$6:K$70)</f>
        <v>31</v>
      </c>
      <c r="M24" s="192"/>
      <c r="N24" s="188">
        <v>3.0148433175277902E-3</v>
      </c>
      <c r="O24" s="189">
        <v>0.148564869187954</v>
      </c>
      <c r="P24" s="164">
        <f>RANK(O24,O$6:O$70)</f>
        <v>8</v>
      </c>
      <c r="Q24" s="167"/>
      <c r="R24" s="167"/>
      <c r="S24" s="167"/>
      <c r="T24" s="167"/>
      <c r="U24" s="167"/>
      <c r="V24" s="167"/>
      <c r="W24" s="167"/>
      <c r="X24" s="167"/>
    </row>
    <row r="25" spans="1:24" x14ac:dyDescent="0.45">
      <c r="A25" s="150" t="s">
        <v>9</v>
      </c>
      <c r="B25" s="33">
        <f>RANK(C25,C$6:C$70,0)</f>
        <v>20</v>
      </c>
      <c r="C25" s="906">
        <f>D25/MAX($D$6:$D$70)*10</f>
        <v>0.21789096872192051</v>
      </c>
      <c r="D25" s="172">
        <f>K25+O25</f>
        <v>0.16007800570804201</v>
      </c>
      <c r="E25" s="178">
        <f>_xlfn.RANK.EQ(C25,$C$6:$C$70,1)/COUNT($C$6:$C$70)</f>
        <v>0.70769230769230773</v>
      </c>
      <c r="F25" s="182">
        <f>IF(E25&gt;0.66,-1,IF(E25&lt;0.335,1,0))</f>
        <v>-1</v>
      </c>
      <c r="G25" s="180" t="s">
        <v>186</v>
      </c>
      <c r="H25" s="657">
        <v>365.23666666666702</v>
      </c>
      <c r="I25" s="995"/>
      <c r="J25" s="1002">
        <v>1.9337998411040999E-3</v>
      </c>
      <c r="K25" s="173">
        <v>0.15126228178630699</v>
      </c>
      <c r="L25" s="164">
        <f>RANK(K25,K$6:K$70)</f>
        <v>18</v>
      </c>
      <c r="M25" s="192"/>
      <c r="N25" s="188">
        <v>1.7889846031492201E-4</v>
      </c>
      <c r="O25" s="189">
        <v>8.8157239217350192E-3</v>
      </c>
      <c r="P25" s="164">
        <f>RANK(O25,O$6:O$70)</f>
        <v>31</v>
      </c>
      <c r="Q25" s="167"/>
      <c r="R25" s="167"/>
      <c r="S25" s="167"/>
      <c r="T25" s="167"/>
      <c r="U25" s="167"/>
      <c r="V25" s="167"/>
      <c r="W25" s="167"/>
      <c r="X25" s="167"/>
    </row>
    <row r="26" spans="1:24" x14ac:dyDescent="0.45">
      <c r="A26" s="150" t="s">
        <v>152</v>
      </c>
      <c r="B26" s="33">
        <f>RANK(C26,C$6:C$70,0)</f>
        <v>21</v>
      </c>
      <c r="C26" s="906">
        <f>D26/MAX($D$6:$D$70)*10</f>
        <v>0.17912079271846668</v>
      </c>
      <c r="D26" s="172">
        <f>K26+O26</f>
        <v>0.13159471201309636</v>
      </c>
      <c r="E26" s="178">
        <f>_xlfn.RANK.EQ(C26,$C$6:$C$70,1)/COUNT($C$6:$C$70)</f>
        <v>0.69230769230769229</v>
      </c>
      <c r="F26" s="182">
        <f>IF(E26&gt;0.66,-1,IF(E26&lt;0.335,1,0))</f>
        <v>-1</v>
      </c>
      <c r="G26" s="179" t="s">
        <v>19</v>
      </c>
      <c r="H26" s="657">
        <v>2846.9946666666701</v>
      </c>
      <c r="I26" s="995"/>
      <c r="J26" s="1001">
        <v>1.98737064005316E-5</v>
      </c>
      <c r="K26" s="174">
        <v>1.55452602373738E-3</v>
      </c>
      <c r="L26" s="164">
        <f>RANK(K26,K$6:K$70)</f>
        <v>50</v>
      </c>
      <c r="M26" s="192"/>
      <c r="N26" s="188">
        <v>2.6389198730696799E-3</v>
      </c>
      <c r="O26" s="189">
        <v>0.13004018598935899</v>
      </c>
      <c r="P26" s="164">
        <f>RANK(O26,O$6:O$70)</f>
        <v>9</v>
      </c>
      <c r="Q26" s="167"/>
      <c r="R26" s="167"/>
      <c r="S26" s="167"/>
      <c r="T26" s="167"/>
      <c r="U26" s="167"/>
      <c r="V26" s="167"/>
      <c r="W26" s="167"/>
      <c r="X26" s="167"/>
    </row>
    <row r="27" spans="1:24" x14ac:dyDescent="0.45">
      <c r="A27" s="150" t="s">
        <v>11</v>
      </c>
      <c r="B27" s="33">
        <f>RANK(C27,C$6:C$70,0)</f>
        <v>22</v>
      </c>
      <c r="C27" s="906">
        <f>D27/MAX($D$6:$D$70)*10</f>
        <v>0.15734715058812349</v>
      </c>
      <c r="D27" s="172">
        <f>K27+O27</f>
        <v>0.11559826558087077</v>
      </c>
      <c r="E27" s="178">
        <f>_xlfn.RANK.EQ(C27,$C$6:$C$70,1)/COUNT($C$6:$C$70)</f>
        <v>0.67692307692307696</v>
      </c>
      <c r="F27" s="182">
        <f>IF(E27&gt;0.66,-1,IF(E27&lt;0.335,1,0))</f>
        <v>-1</v>
      </c>
      <c r="G27" s="179" t="s">
        <v>168</v>
      </c>
      <c r="H27" s="657">
        <v>3191.5916666666699</v>
      </c>
      <c r="I27" s="995"/>
      <c r="J27" s="1002">
        <v>6.3677533001360801E-5</v>
      </c>
      <c r="K27" s="173">
        <v>4.9808717197997697E-3</v>
      </c>
      <c r="L27" s="164">
        <f>RANK(K27,K$6:K$70)</f>
        <v>40</v>
      </c>
      <c r="M27" s="192"/>
      <c r="N27" s="188">
        <v>2.2447710047957198E-3</v>
      </c>
      <c r="O27" s="189">
        <v>0.110617393861071</v>
      </c>
      <c r="P27" s="164">
        <f>RANK(O27,O$6:O$70)</f>
        <v>14</v>
      </c>
      <c r="Q27" s="167"/>
      <c r="R27" s="167"/>
      <c r="S27" s="167"/>
      <c r="T27" s="167"/>
      <c r="U27" s="167"/>
      <c r="V27" s="167"/>
      <c r="W27" s="167"/>
      <c r="X27" s="167"/>
    </row>
    <row r="28" spans="1:24" x14ac:dyDescent="0.45">
      <c r="A28" s="150" t="s">
        <v>300</v>
      </c>
      <c r="B28" s="33">
        <f>RANK(C28,C$6:C$70,0)</f>
        <v>23</v>
      </c>
      <c r="C28" s="906">
        <f>D28/MAX($D$6:$D$70)*10</f>
        <v>0.12126404613112071</v>
      </c>
      <c r="D28" s="172">
        <f>K28+O28</f>
        <v>8.9089083327412513E-2</v>
      </c>
      <c r="E28" s="178">
        <f>_xlfn.RANK.EQ(C28,$C$6:$C$70,1)/COUNT($C$6:$C$70)</f>
        <v>0.66153846153846152</v>
      </c>
      <c r="F28" s="182">
        <f>IF(E28&gt;0.66,-1,IF(E28&lt;0.335,1,0))</f>
        <v>-1</v>
      </c>
      <c r="G28" s="179" t="s">
        <v>167</v>
      </c>
      <c r="H28" s="657">
        <v>168.478191616667</v>
      </c>
      <c r="I28" s="995"/>
      <c r="J28" s="1002">
        <v>1.01781519822457E-3</v>
      </c>
      <c r="K28" s="173">
        <v>7.9613745977106701E-2</v>
      </c>
      <c r="L28" s="164">
        <f>RANK(K28,K$6:K$70)</f>
        <v>20</v>
      </c>
      <c r="M28" s="192"/>
      <c r="N28" s="188">
        <v>1.9228406855560399E-4</v>
      </c>
      <c r="O28" s="189">
        <v>9.4753373503058107E-3</v>
      </c>
      <c r="P28" s="164">
        <f>RANK(O28,O$6:O$70)</f>
        <v>30</v>
      </c>
      <c r="Q28" s="167"/>
      <c r="R28" s="167"/>
      <c r="S28" s="167"/>
      <c r="T28" s="167"/>
      <c r="U28" s="167"/>
      <c r="V28" s="167"/>
      <c r="W28" s="167"/>
      <c r="X28" s="167"/>
    </row>
    <row r="29" spans="1:24" x14ac:dyDescent="0.45">
      <c r="A29" s="70" t="s">
        <v>153</v>
      </c>
      <c r="B29" s="33">
        <f>RANK(C29,C$6:C$70,0)</f>
        <v>24</v>
      </c>
      <c r="C29" s="906">
        <f>D29/MAX($D$6:$D$70)*10</f>
        <v>0.1177147814975929</v>
      </c>
      <c r="D29" s="172">
        <f>K29+O29</f>
        <v>8.6481544301826196E-2</v>
      </c>
      <c r="E29" s="178">
        <f>_xlfn.RANK.EQ(C29,$C$6:$C$70,1)/COUNT($C$6:$C$70)</f>
        <v>0.64615384615384619</v>
      </c>
      <c r="F29" s="182">
        <f>IF(E29&gt;0.66,-1,IF(E29&lt;0.335,1,0))</f>
        <v>0</v>
      </c>
      <c r="G29" s="179" t="s">
        <v>153</v>
      </c>
      <c r="H29" s="657">
        <v>74.400000000000006</v>
      </c>
      <c r="I29" s="995"/>
      <c r="J29" s="1002">
        <v>1.0577221858514201E-3</v>
      </c>
      <c r="K29" s="173">
        <v>8.2735280005265602E-2</v>
      </c>
      <c r="L29" s="164">
        <f>RANK(K29,K$6:K$70)</f>
        <v>19</v>
      </c>
      <c r="M29" s="192"/>
      <c r="N29" s="188">
        <v>7.6023355601584095E-5</v>
      </c>
      <c r="O29" s="189">
        <v>3.7462642965605999E-3</v>
      </c>
      <c r="P29" s="164">
        <f>RANK(O29,O$6:O$70)</f>
        <v>42</v>
      </c>
      <c r="Q29" s="167"/>
      <c r="R29" s="167"/>
      <c r="S29" s="167"/>
      <c r="T29" s="167"/>
      <c r="U29" s="167"/>
      <c r="V29" s="167"/>
      <c r="W29" s="167"/>
      <c r="X29" s="167"/>
    </row>
    <row r="30" spans="1:24" x14ac:dyDescent="0.45">
      <c r="A30" s="150" t="s">
        <v>233</v>
      </c>
      <c r="B30" s="33">
        <f>RANK(C30,C$6:C$70,0)</f>
        <v>25</v>
      </c>
      <c r="C30" s="906">
        <f>D30/MAX($D$6:$D$70)*10</f>
        <v>0.1136410837189569</v>
      </c>
      <c r="D30" s="172">
        <f>K30+O30</f>
        <v>8.3488719862674809E-2</v>
      </c>
      <c r="E30" s="178">
        <f>_xlfn.RANK.EQ(C30,$C$6:$C$70,1)/COUNT($C$6:$C$70)</f>
        <v>0.63076923076923075</v>
      </c>
      <c r="F30" s="182">
        <f>IF(E30&gt;0.66,-1,IF(E30&lt;0.335,1,0))</f>
        <v>0</v>
      </c>
      <c r="G30" s="179" t="s">
        <v>166</v>
      </c>
      <c r="H30" s="657">
        <v>431.64333333333298</v>
      </c>
      <c r="I30" s="995"/>
      <c r="J30" s="1002">
        <v>8.0516514486400495E-4</v>
      </c>
      <c r="K30" s="173">
        <v>6.2980208415673103E-2</v>
      </c>
      <c r="L30" s="164">
        <f>RANK(K30,K$6:K$70)</f>
        <v>23</v>
      </c>
      <c r="M30" s="192"/>
      <c r="N30" s="188">
        <v>4.1618149045863801E-4</v>
      </c>
      <c r="O30" s="189">
        <v>2.05085114470017E-2</v>
      </c>
      <c r="P30" s="164">
        <f>RANK(O30,O$6:O$70)</f>
        <v>28</v>
      </c>
      <c r="Q30" s="167"/>
      <c r="R30" s="167"/>
      <c r="S30" s="167"/>
      <c r="T30" s="167"/>
      <c r="U30" s="167"/>
      <c r="V30" s="167"/>
      <c r="W30" s="167"/>
      <c r="X30" s="167"/>
    </row>
    <row r="31" spans="1:24" x14ac:dyDescent="0.45">
      <c r="A31" s="150" t="s">
        <v>325</v>
      </c>
      <c r="B31" s="33">
        <f>RANK(C31,C$6:C$70,0)</f>
        <v>26</v>
      </c>
      <c r="C31" s="906">
        <f>D31/MAX($D$6:$D$70)*10</f>
        <v>0.10799061828458381</v>
      </c>
      <c r="D31" s="172">
        <f>K31+O31</f>
        <v>7.9337491184578279E-2</v>
      </c>
      <c r="E31" s="178">
        <f>_xlfn.RANK.EQ(C31,$C$6:$C$70,1)/COUNT($C$6:$C$70)</f>
        <v>0.61538461538461542</v>
      </c>
      <c r="F31" s="182">
        <f>IF(E31&gt;0.66,-1,IF(E31&lt;0.335,1,0))</f>
        <v>0</v>
      </c>
      <c r="G31" s="180"/>
      <c r="H31" s="657">
        <v>64.012442666666701</v>
      </c>
      <c r="I31" s="995"/>
      <c r="J31" s="1002">
        <v>9.0640627673654504E-4</v>
      </c>
      <c r="K31" s="173">
        <v>7.0899313739895997E-2</v>
      </c>
      <c r="L31" s="164">
        <f>RANK(K31,K$6:K$70)</f>
        <v>21</v>
      </c>
      <c r="M31" s="192"/>
      <c r="N31" s="188">
        <v>1.7123686791006699E-4</v>
      </c>
      <c r="O31" s="189">
        <v>8.4381774446822804E-3</v>
      </c>
      <c r="P31" s="164">
        <f>RANK(O31,O$6:O$70)</f>
        <v>33</v>
      </c>
      <c r="Q31" s="167"/>
      <c r="R31" s="167"/>
      <c r="S31" s="167"/>
      <c r="T31" s="167"/>
      <c r="U31" s="167"/>
      <c r="V31" s="167"/>
      <c r="W31" s="167"/>
      <c r="X31" s="167"/>
    </row>
    <row r="32" spans="1:24" x14ac:dyDescent="0.45">
      <c r="A32" s="70" t="s">
        <v>324</v>
      </c>
      <c r="B32" s="33">
        <f>RANK(C32,C$6:C$70,0)</f>
        <v>27</v>
      </c>
      <c r="C32" s="906">
        <f>D32/MAX($D$6:$D$70)*10</f>
        <v>9.7251819564774453E-2</v>
      </c>
      <c r="D32" s="172">
        <f>K32+O32</f>
        <v>7.1448015577348978E-2</v>
      </c>
      <c r="E32" s="178">
        <f>_xlfn.RANK.EQ(C32,$C$6:$C$70,1)/COUNT($C$6:$C$70)</f>
        <v>0.6</v>
      </c>
      <c r="F32" s="182">
        <f>IF(E32&gt;0.66,-1,IF(E32&lt;0.335,1,0))</f>
        <v>0</v>
      </c>
      <c r="G32" s="179"/>
      <c r="H32" s="657">
        <v>159.938656662667</v>
      </c>
      <c r="I32" s="995"/>
      <c r="J32" s="1002">
        <v>8.1627146022318197E-4</v>
      </c>
      <c r="K32" s="173">
        <v>6.3848947034716705E-2</v>
      </c>
      <c r="L32" s="164">
        <f>RANK(K32,K$6:K$70)</f>
        <v>22</v>
      </c>
      <c r="M32" s="192"/>
      <c r="N32" s="188">
        <v>1.54208738178919E-4</v>
      </c>
      <c r="O32" s="189">
        <v>7.5990685426322799E-3</v>
      </c>
      <c r="P32" s="164">
        <f>RANK(O32,O$6:O$70)</f>
        <v>34</v>
      </c>
      <c r="Q32" s="167"/>
      <c r="R32" s="167"/>
      <c r="S32" s="167"/>
      <c r="T32" s="167"/>
      <c r="U32" s="167"/>
      <c r="V32" s="167"/>
      <c r="W32" s="167"/>
      <c r="X32" s="167"/>
    </row>
    <row r="33" spans="1:24" x14ac:dyDescent="0.45">
      <c r="A33" s="70" t="s">
        <v>16</v>
      </c>
      <c r="B33" s="33">
        <f>RANK(C33,C$6:C$70,0)</f>
        <v>28</v>
      </c>
      <c r="C33" s="906">
        <f>D33/MAX($D$6:$D$70)*10</f>
        <v>8.015571621133076E-2</v>
      </c>
      <c r="D33" s="172">
        <f>K33+O33</f>
        <v>5.888801758270739E-2</v>
      </c>
      <c r="E33" s="178">
        <f>_xlfn.RANK.EQ(C33,$C$6:$C$70,1)/COUNT($C$6:$C$70)</f>
        <v>0.58461538461538465</v>
      </c>
      <c r="F33" s="182">
        <f>IF(E33&gt;0.66,-1,IF(E33&lt;0.335,1,0))</f>
        <v>0</v>
      </c>
      <c r="G33" s="179" t="s">
        <v>168</v>
      </c>
      <c r="H33" s="657">
        <v>10136</v>
      </c>
      <c r="I33" s="995"/>
      <c r="J33" s="1002">
        <v>3.2438580839988801E-5</v>
      </c>
      <c r="K33" s="173">
        <v>2.5373534796469901E-3</v>
      </c>
      <c r="L33" s="164">
        <f>RANK(K33,K$6:K$70)</f>
        <v>46</v>
      </c>
      <c r="M33" s="192"/>
      <c r="N33" s="188">
        <v>1.14353025744218E-3</v>
      </c>
      <c r="O33" s="189">
        <v>5.6350664103060402E-2</v>
      </c>
      <c r="P33" s="164">
        <f>RANK(O33,O$6:O$70)</f>
        <v>18</v>
      </c>
      <c r="Q33" s="167"/>
      <c r="R33" s="167"/>
      <c r="S33" s="167"/>
      <c r="T33" s="167"/>
      <c r="U33" s="167"/>
      <c r="V33" s="167"/>
      <c r="W33" s="167"/>
      <c r="X33" s="167"/>
    </row>
    <row r="34" spans="1:24" x14ac:dyDescent="0.45">
      <c r="A34" s="70" t="s">
        <v>243</v>
      </c>
      <c r="B34" s="33">
        <f>RANK(C34,C$6:C$70,0)</f>
        <v>29</v>
      </c>
      <c r="C34" s="906">
        <f>D34/MAX($D$6:$D$70)*10</f>
        <v>7.7253027256928508E-2</v>
      </c>
      <c r="D34" s="172">
        <f>K34+O34</f>
        <v>5.6755498452901301E-2</v>
      </c>
      <c r="E34" s="178">
        <f>_xlfn.RANK.EQ(C34,$C$6:$C$70,1)/COUNT($C$6:$C$70)</f>
        <v>0.56923076923076921</v>
      </c>
      <c r="F34" s="182">
        <f>IF(E34&gt;0.66,-1,IF(E34&lt;0.335,1,0))</f>
        <v>0</v>
      </c>
      <c r="G34" s="179" t="s">
        <v>169</v>
      </c>
      <c r="H34" s="657">
        <v>3456.4833333333299</v>
      </c>
      <c r="I34" s="995"/>
      <c r="J34" s="1002">
        <v>1.4816468880144901E-4</v>
      </c>
      <c r="K34" s="173">
        <v>1.15894770657698E-2</v>
      </c>
      <c r="L34" s="164">
        <f>RANK(K34,K$6:K$70)</f>
        <v>34</v>
      </c>
      <c r="M34" s="192"/>
      <c r="N34" s="188">
        <v>9.1655906610088004E-4</v>
      </c>
      <c r="O34" s="189">
        <v>4.5166021387131501E-2</v>
      </c>
      <c r="P34" s="164">
        <f>RANK(O34,O$6:O$70)</f>
        <v>20</v>
      </c>
      <c r="Q34" s="167"/>
      <c r="R34" s="167"/>
      <c r="S34" s="167"/>
      <c r="T34" s="167"/>
      <c r="U34" s="167"/>
      <c r="V34" s="167"/>
      <c r="W34" s="167"/>
      <c r="X34" s="167"/>
    </row>
    <row r="35" spans="1:24" x14ac:dyDescent="0.45">
      <c r="A35" s="70" t="s">
        <v>14</v>
      </c>
      <c r="B35" s="33">
        <f>RANK(C35,C$6:C$70,0)</f>
        <v>30</v>
      </c>
      <c r="C35" s="906">
        <f>D35/MAX($D$6:$D$70)*10</f>
        <v>7.7165202449884146E-2</v>
      </c>
      <c r="D35" s="172">
        <f>K35+O35</f>
        <v>5.6690976182676801E-2</v>
      </c>
      <c r="E35" s="178">
        <f>_xlfn.RANK.EQ(C35,$C$6:$C$70,1)/COUNT($C$6:$C$70)</f>
        <v>0.55384615384615388</v>
      </c>
      <c r="F35" s="182">
        <f>IF(E35&gt;0.66,-1,IF(E35&lt;0.335,1,0))</f>
        <v>0</v>
      </c>
      <c r="G35" s="179" t="s">
        <v>155</v>
      </c>
      <c r="H35" s="657">
        <v>1514.6666666666699</v>
      </c>
      <c r="I35" s="995"/>
      <c r="J35" s="1002">
        <v>2.3399050797279301E-4</v>
      </c>
      <c r="K35" s="173">
        <v>1.8302792977836699E-2</v>
      </c>
      <c r="L35" s="164">
        <f>RANK(K35,K$6:K$70)</f>
        <v>29</v>
      </c>
      <c r="M35" s="192"/>
      <c r="N35" s="188">
        <v>7.7901564642934298E-4</v>
      </c>
      <c r="O35" s="189">
        <v>3.8388183204840103E-2</v>
      </c>
      <c r="P35" s="164">
        <f>RANK(O35,O$6:O$70)</f>
        <v>24</v>
      </c>
      <c r="Q35" s="167"/>
      <c r="R35" s="167"/>
      <c r="S35" s="167"/>
      <c r="T35" s="167"/>
      <c r="U35" s="167"/>
      <c r="V35" s="167"/>
      <c r="W35" s="167"/>
      <c r="X35" s="167"/>
    </row>
    <row r="36" spans="1:24" x14ac:dyDescent="0.45">
      <c r="A36" s="150" t="s">
        <v>96</v>
      </c>
      <c r="B36" s="33">
        <f>RANK(C36,C$6:C$70,0)</f>
        <v>31</v>
      </c>
      <c r="C36" s="906">
        <f>D36/MAX($D$6:$D$70)*10</f>
        <v>7.2558416798008923E-2</v>
      </c>
      <c r="D36" s="172">
        <f>K36+O36</f>
        <v>5.3306507958949E-2</v>
      </c>
      <c r="E36" s="178">
        <f>_xlfn.RANK.EQ(C36,$C$6:$C$70,1)/COUNT($C$6:$C$70)</f>
        <v>0.53846153846153844</v>
      </c>
      <c r="F36" s="182">
        <f>IF(E36&gt;0.66,-1,IF(E36&lt;0.335,1,0))</f>
        <v>0</v>
      </c>
      <c r="G36" s="179" t="s">
        <v>96</v>
      </c>
      <c r="H36" s="659">
        <v>1551.3333333333301</v>
      </c>
      <c r="I36" s="997"/>
      <c r="J36" s="1002">
        <v>2.01460354793063E-4</v>
      </c>
      <c r="K36" s="173">
        <v>1.5758276688077E-2</v>
      </c>
      <c r="L36" s="164">
        <f>RANK(K36,K$6:K$70)</f>
        <v>30</v>
      </c>
      <c r="M36" s="192"/>
      <c r="N36" s="188">
        <v>7.6197040895826303E-4</v>
      </c>
      <c r="O36" s="189">
        <v>3.7548231270872E-2</v>
      </c>
      <c r="P36" s="164">
        <f>RANK(O36,O$6:O$70)</f>
        <v>25</v>
      </c>
      <c r="Q36" s="167"/>
      <c r="R36" s="167"/>
      <c r="S36" s="167"/>
      <c r="T36" s="167"/>
      <c r="U36" s="167"/>
      <c r="V36" s="167"/>
      <c r="W36" s="167"/>
      <c r="X36" s="167"/>
    </row>
    <row r="37" spans="1:24" x14ac:dyDescent="0.45">
      <c r="A37" s="150" t="s">
        <v>296</v>
      </c>
      <c r="B37" s="33">
        <f>RANK(C37,C$6:C$70,0)</f>
        <v>32</v>
      </c>
      <c r="C37" s="906">
        <f>D37/MAX($D$6:$D$70)*10</f>
        <v>5.9215432375127754E-2</v>
      </c>
      <c r="D37" s="172">
        <f>K37+O37</f>
        <v>4.3503814670939368E-2</v>
      </c>
      <c r="E37" s="178">
        <f>_xlfn.RANK.EQ(C37,$C$6:$C$70,1)/COUNT($C$6:$C$70)</f>
        <v>0.52307692307692311</v>
      </c>
      <c r="F37" s="182">
        <f>IF(E37&gt;0.66,-1,IF(E37&lt;0.335,1,0))</f>
        <v>0</v>
      </c>
      <c r="G37" s="179" t="s">
        <v>163</v>
      </c>
      <c r="H37" s="657">
        <v>443.32</v>
      </c>
      <c r="I37" s="995"/>
      <c r="J37" s="1001">
        <v>3.7675951180033901E-5</v>
      </c>
      <c r="K37" s="174">
        <v>2.9470218286436699E-3</v>
      </c>
      <c r="L37" s="164">
        <f>RANK(K37,K$6:K$70)</f>
        <v>42</v>
      </c>
      <c r="M37" s="192"/>
      <c r="N37" s="188">
        <v>8.2302348158946903E-4</v>
      </c>
      <c r="O37" s="189">
        <v>4.05567928422957E-2</v>
      </c>
      <c r="P37" s="164">
        <f>RANK(O37,O$6:O$70)</f>
        <v>22</v>
      </c>
      <c r="Q37" s="167"/>
      <c r="R37" s="167"/>
      <c r="S37" s="167"/>
      <c r="T37" s="167"/>
      <c r="U37" s="167"/>
      <c r="V37" s="167"/>
      <c r="W37" s="167"/>
      <c r="X37" s="167"/>
    </row>
    <row r="38" spans="1:24" x14ac:dyDescent="0.45">
      <c r="A38" s="70" t="s">
        <v>13</v>
      </c>
      <c r="B38" s="33">
        <f>RANK(C38,C$6:C$70,0)</f>
        <v>33</v>
      </c>
      <c r="C38" s="906">
        <f>D38/MAX($D$6:$D$70)*10</f>
        <v>5.6586831860472898E-2</v>
      </c>
      <c r="D38" s="172">
        <f>K38+O38</f>
        <v>4.1572660155186597E-2</v>
      </c>
      <c r="E38" s="178">
        <f>_xlfn.RANK.EQ(C38,$C$6:$C$70,1)/COUNT($C$6:$C$70)</f>
        <v>0.50769230769230766</v>
      </c>
      <c r="F38" s="182">
        <f>IF(E38&gt;0.66,-1,IF(E38&lt;0.335,1,0))</f>
        <v>0</v>
      </c>
      <c r="G38" s="179" t="s">
        <v>163</v>
      </c>
      <c r="H38" s="657">
        <v>778.66666666666697</v>
      </c>
      <c r="I38" s="995"/>
      <c r="J38" s="1001">
        <v>3.6003498228334397E-5</v>
      </c>
      <c r="K38" s="174">
        <v>2.8162021624729E-3</v>
      </c>
      <c r="L38" s="164">
        <f>RANK(K38,K$6:K$70)</f>
        <v>44</v>
      </c>
      <c r="M38" s="192"/>
      <c r="N38" s="188">
        <v>7.8648908742049502E-4</v>
      </c>
      <c r="O38" s="189">
        <v>3.8756457992713697E-2</v>
      </c>
      <c r="P38" s="164">
        <f>RANK(O38,O$6:O$70)</f>
        <v>23</v>
      </c>
      <c r="Q38" s="167"/>
      <c r="R38" s="167"/>
      <c r="S38" s="167"/>
      <c r="T38" s="167"/>
      <c r="U38" s="167"/>
      <c r="V38" s="167"/>
      <c r="W38" s="167"/>
      <c r="X38" s="167"/>
    </row>
    <row r="39" spans="1:24" x14ac:dyDescent="0.45">
      <c r="A39" s="150" t="s">
        <v>111</v>
      </c>
      <c r="B39" s="33">
        <f>RANK(C39,C$6:C$70,0)</f>
        <v>34</v>
      </c>
      <c r="C39" s="906">
        <f>D39/MAX($D$6:$D$70)*10</f>
        <v>4.9622026303617769E-2</v>
      </c>
      <c r="D39" s="172">
        <f>K39+O39</f>
        <v>3.6455824931471821E-2</v>
      </c>
      <c r="E39" s="178">
        <f>_xlfn.RANK.EQ(C39,$C$6:$C$70,1)/COUNT($C$6:$C$70)</f>
        <v>0.49230769230769234</v>
      </c>
      <c r="F39" s="182">
        <f>IF(E39&gt;0.66,-1,IF(E39&lt;0.335,1,0))</f>
        <v>0</v>
      </c>
      <c r="G39" s="180" t="s">
        <v>167</v>
      </c>
      <c r="H39" s="657">
        <v>62.584782666000002</v>
      </c>
      <c r="I39" s="995"/>
      <c r="J39" s="1002">
        <v>4.1649651442366001E-4</v>
      </c>
      <c r="K39" s="173">
        <v>3.2578456047341699E-2</v>
      </c>
      <c r="L39" s="164">
        <f>RANK(K39,K$6:K$70)</f>
        <v>25</v>
      </c>
      <c r="M39" s="192"/>
      <c r="N39" s="188">
        <v>7.8683875493612996E-5</v>
      </c>
      <c r="O39" s="189">
        <v>3.8773688841301202E-3</v>
      </c>
      <c r="P39" s="164">
        <f>RANK(O39,O$6:O$70)</f>
        <v>41</v>
      </c>
      <c r="Q39" s="167"/>
      <c r="R39" s="167"/>
      <c r="S39" s="167"/>
      <c r="T39" s="167"/>
      <c r="U39" s="167"/>
      <c r="V39" s="167"/>
      <c r="W39" s="167"/>
      <c r="X39" s="167"/>
    </row>
    <row r="40" spans="1:24" x14ac:dyDescent="0.45">
      <c r="A40" s="150" t="s">
        <v>100</v>
      </c>
      <c r="B40" s="33">
        <f>RANK(C40,C$6:C$70,0)</f>
        <v>35</v>
      </c>
      <c r="C40" s="906">
        <f>D40/MAX($D$6:$D$70)*10</f>
        <v>4.7365582080821381E-2</v>
      </c>
      <c r="D40" s="172">
        <f>K40+O40</f>
        <v>3.4798082560159205E-2</v>
      </c>
      <c r="E40" s="178">
        <f>_xlfn.RANK.EQ(C40,$C$6:$C$70,1)/COUNT($C$6:$C$70)</f>
        <v>0.47692307692307695</v>
      </c>
      <c r="F40" s="182">
        <f>IF(E40&gt;0.66,-1,IF(E40&lt;0.335,1,0))</f>
        <v>0</v>
      </c>
      <c r="G40" s="179" t="s">
        <v>166</v>
      </c>
      <c r="H40" s="657">
        <v>333.932633333333</v>
      </c>
      <c r="I40" s="995"/>
      <c r="J40" s="1002">
        <v>3.3559267924607698E-4</v>
      </c>
      <c r="K40" s="173">
        <v>2.6250138889534199E-2</v>
      </c>
      <c r="L40" s="164">
        <f>RANK(K40,K$6:K$70)</f>
        <v>26</v>
      </c>
      <c r="M40" s="192"/>
      <c r="N40" s="188">
        <v>1.73464366070181E-4</v>
      </c>
      <c r="O40" s="189">
        <v>8.5479436706250092E-3</v>
      </c>
      <c r="P40" s="164">
        <f>RANK(O40,O$6:O$70)</f>
        <v>32</v>
      </c>
      <c r="Q40" s="167"/>
      <c r="R40" s="167"/>
      <c r="S40" s="167"/>
      <c r="T40" s="167"/>
      <c r="U40" s="167"/>
      <c r="V40" s="167"/>
      <c r="W40" s="167"/>
      <c r="X40" s="167"/>
    </row>
    <row r="41" spans="1:24" x14ac:dyDescent="0.45">
      <c r="A41" s="150" t="s">
        <v>105</v>
      </c>
      <c r="B41" s="33">
        <f>RANK(C41,C$6:C$70,0)</f>
        <v>36</v>
      </c>
      <c r="C41" s="906">
        <f>D41/MAX($D$6:$D$70)*10</f>
        <v>4.7135862511440869E-2</v>
      </c>
      <c r="D41" s="172">
        <f>K41+O41</f>
        <v>3.4629314433814909E-2</v>
      </c>
      <c r="E41" s="178">
        <f>_xlfn.RANK.EQ(C41,$C$6:$C$70,1)/COUNT($C$6:$C$70)</f>
        <v>0.46153846153846156</v>
      </c>
      <c r="F41" s="182">
        <f>IF(E41&gt;0.66,-1,IF(E41&lt;0.335,1,0))</f>
        <v>0</v>
      </c>
      <c r="G41" s="179" t="s">
        <v>168</v>
      </c>
      <c r="H41" s="657">
        <v>4801</v>
      </c>
      <c r="I41" s="995"/>
      <c r="J41" s="1002">
        <v>1.9075626278588799E-5</v>
      </c>
      <c r="K41" s="173">
        <v>1.4921000074934101E-3</v>
      </c>
      <c r="L41" s="164">
        <f>RANK(K41,K$6:K$70)</f>
        <v>51</v>
      </c>
      <c r="M41" s="192"/>
      <c r="N41" s="188">
        <v>6.72457156397383E-4</v>
      </c>
      <c r="O41" s="189">
        <v>3.3137214426321497E-2</v>
      </c>
      <c r="P41" s="164">
        <f>RANK(O41,O$6:O$70)</f>
        <v>26</v>
      </c>
      <c r="Q41" s="167"/>
      <c r="R41" s="167"/>
      <c r="S41" s="167"/>
      <c r="T41" s="167"/>
      <c r="U41" s="167"/>
      <c r="V41" s="167"/>
      <c r="W41" s="167"/>
      <c r="X41" s="167"/>
    </row>
    <row r="42" spans="1:24" x14ac:dyDescent="0.45">
      <c r="A42" s="150" t="s">
        <v>94</v>
      </c>
      <c r="B42" s="33">
        <f>RANK(C42,C$6:C$70,0)</f>
        <v>37</v>
      </c>
      <c r="C42" s="906">
        <f>D42/MAX($D$6:$D$70)*10</f>
        <v>3.3879694580730917E-2</v>
      </c>
      <c r="D42" s="172">
        <f>K42+O42</f>
        <v>2.4890402637121108E-2</v>
      </c>
      <c r="E42" s="178">
        <f>_xlfn.RANK.EQ(C42,$C$6:$C$70,1)/COUNT($C$6:$C$70)</f>
        <v>0.44615384615384618</v>
      </c>
      <c r="F42" s="182">
        <f>IF(E42&gt;0.66,-1,IF(E42&lt;0.335,1,0))</f>
        <v>0</v>
      </c>
      <c r="G42" s="179" t="s">
        <v>167</v>
      </c>
      <c r="H42" s="657">
        <v>42.926666666666698</v>
      </c>
      <c r="I42" s="995"/>
      <c r="J42" s="1002">
        <v>2.8436514495144198E-4</v>
      </c>
      <c r="K42" s="173">
        <v>2.2243109018609999E-2</v>
      </c>
      <c r="L42" s="164">
        <f>RANK(K42,K$6:K$70)</f>
        <v>27</v>
      </c>
      <c r="M42" s="192"/>
      <c r="N42" s="188">
        <v>5.3721822116673799E-5</v>
      </c>
      <c r="O42" s="189">
        <v>2.6472936185111102E-3</v>
      </c>
      <c r="P42" s="164">
        <f>RANK(O42,O$6:O$70)</f>
        <v>45</v>
      </c>
      <c r="Q42" s="167"/>
      <c r="R42" s="167"/>
      <c r="S42" s="167"/>
      <c r="T42" s="167"/>
      <c r="U42" s="167"/>
      <c r="V42" s="167"/>
      <c r="W42" s="167"/>
      <c r="X42" s="167"/>
    </row>
    <row r="43" spans="1:24" x14ac:dyDescent="0.45">
      <c r="A43" s="150" t="s">
        <v>322</v>
      </c>
      <c r="B43" s="33">
        <f>RANK(C43,C$6:C$70,0)</f>
        <v>38</v>
      </c>
      <c r="C43" s="906">
        <f>D43/MAX($D$6:$D$70)*10</f>
        <v>2.9224690392085289E-2</v>
      </c>
      <c r="D43" s="172">
        <f>K43+O43</f>
        <v>2.147050969042456E-2</v>
      </c>
      <c r="E43" s="178">
        <f>_xlfn.RANK.EQ(C43,$C$6:$C$70,1)/COUNT($C$6:$C$70)</f>
        <v>0.43076923076923079</v>
      </c>
      <c r="F43" s="182">
        <f>IF(E43&gt;0.66,-1,IF(E43&lt;0.335,1,0))</f>
        <v>0</v>
      </c>
      <c r="G43" s="180"/>
      <c r="H43" s="657">
        <v>15.0183973326667</v>
      </c>
      <c r="I43" s="995"/>
      <c r="J43" s="1002">
        <v>2.4529392671187E-4</v>
      </c>
      <c r="K43" s="173">
        <v>1.91869490699598E-2</v>
      </c>
      <c r="L43" s="164">
        <f>RANK(K43,K$6:K$70)</f>
        <v>28</v>
      </c>
      <c r="M43" s="192"/>
      <c r="N43" s="188">
        <v>4.6340548168678303E-5</v>
      </c>
      <c r="O43" s="189">
        <v>2.2835606204647599E-3</v>
      </c>
      <c r="P43" s="164">
        <f>RANK(O43,O$6:O$70)</f>
        <v>49</v>
      </c>
      <c r="Q43" s="167"/>
      <c r="R43" s="167"/>
      <c r="S43" s="167"/>
      <c r="T43" s="167"/>
      <c r="U43" s="167"/>
      <c r="V43" s="167"/>
      <c r="W43" s="167"/>
      <c r="X43" s="167"/>
    </row>
    <row r="44" spans="1:24" x14ac:dyDescent="0.45">
      <c r="A44" s="150" t="s">
        <v>99</v>
      </c>
      <c r="B44" s="33">
        <f>RANK(C44,C$6:C$70,0)</f>
        <v>39</v>
      </c>
      <c r="C44" s="906">
        <f>D44/MAX($D$6:$D$70)*10</f>
        <v>2.6497760528589875E-2</v>
      </c>
      <c r="D44" s="172">
        <f>K44+O44</f>
        <v>1.9467115530425429E-2</v>
      </c>
      <c r="E44" s="178">
        <f>_xlfn.RANK.EQ(C44,$C$6:$C$70,1)/COUNT($C$6:$C$70)</f>
        <v>0.41538461538461541</v>
      </c>
      <c r="F44" s="182">
        <f>IF(E44&gt;0.66,-1,IF(E44&lt;0.335,1,0))</f>
        <v>0</v>
      </c>
      <c r="G44" s="179" t="s">
        <v>166</v>
      </c>
      <c r="H44" s="657">
        <v>179.996933333333</v>
      </c>
      <c r="I44" s="995"/>
      <c r="J44" s="1002">
        <v>1.8774084597201701E-4</v>
      </c>
      <c r="K44" s="173">
        <v>1.46851334572481E-2</v>
      </c>
      <c r="L44" s="164">
        <f>RANK(K44,K$6:K$70)</f>
        <v>33</v>
      </c>
      <c r="M44" s="192"/>
      <c r="N44" s="188">
        <v>9.7041290963727404E-5</v>
      </c>
      <c r="O44" s="189">
        <v>4.7819820731773302E-3</v>
      </c>
      <c r="P44" s="164">
        <f>RANK(O44,O$6:O$70)</f>
        <v>38</v>
      </c>
      <c r="Q44" s="167"/>
      <c r="R44" s="167"/>
      <c r="S44" s="167"/>
      <c r="T44" s="167"/>
      <c r="U44" s="167"/>
      <c r="V44" s="167"/>
      <c r="W44" s="167"/>
      <c r="X44" s="167"/>
    </row>
    <row r="45" spans="1:24" x14ac:dyDescent="0.45">
      <c r="A45" s="150" t="s">
        <v>110</v>
      </c>
      <c r="B45" s="33">
        <f>RANK(C45,C$6:C$70,0)</f>
        <v>40</v>
      </c>
      <c r="C45" s="906">
        <f>D45/MAX($D$6:$D$70)*10</f>
        <v>2.2391852868937377E-2</v>
      </c>
      <c r="D45" s="172">
        <f>K45+O45</f>
        <v>1.6450627450933848E-2</v>
      </c>
      <c r="E45" s="178">
        <f>_xlfn.RANK.EQ(C45,$C$6:$C$70,1)/COUNT($C$6:$C$70)</f>
        <v>0.4</v>
      </c>
      <c r="F45" s="182">
        <f>IF(E45&gt;0.66,-1,IF(E45&lt;0.335,1,0))</f>
        <v>0</v>
      </c>
      <c r="G45" s="180" t="s">
        <v>167</v>
      </c>
      <c r="H45" s="657">
        <v>11.2751963333333</v>
      </c>
      <c r="I45" s="995"/>
      <c r="J45" s="1002">
        <v>1.8794332610153601E-4</v>
      </c>
      <c r="K45" s="173">
        <v>1.4700971500956899E-2</v>
      </c>
      <c r="L45" s="164">
        <f>RANK(K45,K$6:K$70)</f>
        <v>32</v>
      </c>
      <c r="M45" s="192"/>
      <c r="N45" s="188">
        <v>3.5505961655627003E-5</v>
      </c>
      <c r="O45" s="189">
        <v>1.7496559499769501E-3</v>
      </c>
      <c r="P45" s="164">
        <f>RANK(O45,O$6:O$70)</f>
        <v>52</v>
      </c>
      <c r="Q45" s="167"/>
      <c r="R45" s="167"/>
      <c r="S45" s="167"/>
      <c r="T45" s="167"/>
      <c r="U45" s="167"/>
      <c r="V45" s="167"/>
      <c r="W45" s="167"/>
      <c r="X45" s="167"/>
    </row>
    <row r="46" spans="1:24" x14ac:dyDescent="0.45">
      <c r="A46" s="150" t="s">
        <v>104</v>
      </c>
      <c r="B46" s="33">
        <f>RANK(C46,C$6:C$70,0)</f>
        <v>41</v>
      </c>
      <c r="C46" s="906">
        <f>D46/MAX($D$6:$D$70)*10</f>
        <v>1.3982455419938708E-2</v>
      </c>
      <c r="D46" s="172">
        <f>K46+O46</f>
        <v>1.0272493585459071E-2</v>
      </c>
      <c r="E46" s="178">
        <f>_xlfn.RANK.EQ(C46,$C$6:$C$70,1)/COUNT($C$6:$C$70)</f>
        <v>0.38461538461538464</v>
      </c>
      <c r="F46" s="182">
        <f>IF(E46&gt;0.66,-1,IF(E46&lt;0.335,1,0))</f>
        <v>0</v>
      </c>
      <c r="G46" s="180" t="s">
        <v>166</v>
      </c>
      <c r="H46" s="657">
        <v>224.957734319</v>
      </c>
      <c r="I46" s="995"/>
      <c r="J46" s="1002">
        <v>9.9067919587882505E-5</v>
      </c>
      <c r="K46" s="173">
        <v>7.7491161443728699E-3</v>
      </c>
      <c r="L46" s="164">
        <f>RANK(K46,K$6:K$70)</f>
        <v>35</v>
      </c>
      <c r="M46" s="192"/>
      <c r="N46" s="188">
        <v>5.1207177426545603E-5</v>
      </c>
      <c r="O46" s="189">
        <v>2.5233774410861999E-3</v>
      </c>
      <c r="P46" s="164">
        <f>RANK(O46,O$6:O$70)</f>
        <v>47</v>
      </c>
      <c r="Q46" s="167"/>
      <c r="R46" s="167"/>
      <c r="S46" s="167"/>
      <c r="T46" s="167"/>
      <c r="U46" s="167"/>
      <c r="V46" s="167"/>
      <c r="W46" s="167"/>
      <c r="X46" s="167"/>
    </row>
    <row r="47" spans="1:24" x14ac:dyDescent="0.45">
      <c r="A47" s="150" t="s">
        <v>321</v>
      </c>
      <c r="B47" s="33">
        <f>RANK(C47,C$6:C$70,0)</f>
        <v>42</v>
      </c>
      <c r="C47" s="906">
        <f>D47/MAX($D$6:$D$70)*10</f>
        <v>1.1775190583908888E-2</v>
      </c>
      <c r="D47" s="172">
        <f>K47+O47</f>
        <v>8.6508818449923097E-3</v>
      </c>
      <c r="E47" s="178">
        <f>_xlfn.RANK.EQ(C47,$C$6:$C$70,1)/COUNT($C$6:$C$70)</f>
        <v>0.36923076923076925</v>
      </c>
      <c r="F47" s="182">
        <f>IF(E47&gt;0.66,-1,IF(E47&lt;0.335,1,0))</f>
        <v>0</v>
      </c>
      <c r="G47" s="180"/>
      <c r="H47" s="657">
        <v>270.40213598933298</v>
      </c>
      <c r="I47" s="995"/>
      <c r="J47" s="1001">
        <v>8.3429097312565494E-5</v>
      </c>
      <c r="K47" s="174">
        <v>6.5258437603683602E-3</v>
      </c>
      <c r="L47" s="164">
        <f>RANK(K47,K$6:K$70)</f>
        <v>38</v>
      </c>
      <c r="M47" s="192"/>
      <c r="N47" s="188">
        <v>4.3123632820726302E-5</v>
      </c>
      <c r="O47" s="189">
        <v>2.1250380846239499E-3</v>
      </c>
      <c r="P47" s="164">
        <f>RANK(O47,O$6:O$70)</f>
        <v>50</v>
      </c>
      <c r="Q47" s="167"/>
      <c r="R47" s="167"/>
      <c r="S47" s="167"/>
      <c r="T47" s="167"/>
      <c r="U47" s="167"/>
      <c r="V47" s="167"/>
      <c r="W47" s="167"/>
      <c r="X47" s="167"/>
    </row>
    <row r="48" spans="1:24" x14ac:dyDescent="0.45">
      <c r="A48" s="150" t="s">
        <v>101</v>
      </c>
      <c r="B48" s="33">
        <f>RANK(C48,C$6:C$70,0)</f>
        <v>43</v>
      </c>
      <c r="C48" s="906">
        <f>D48/MAX($D$6:$D$70)*10</f>
        <v>1.1488141997411791E-2</v>
      </c>
      <c r="D48" s="172">
        <f>K48+O48</f>
        <v>8.4399957970881824E-3</v>
      </c>
      <c r="E48" s="178">
        <f>_xlfn.RANK.EQ(C48,$C$6:$C$70,1)/COUNT($C$6:$C$70)</f>
        <v>0.35384615384615387</v>
      </c>
      <c r="F48" s="182">
        <f>IF(E48&gt;0.66,-1,IF(E48&lt;0.335,1,0))</f>
        <v>0</v>
      </c>
      <c r="G48" s="180" t="s">
        <v>167</v>
      </c>
      <c r="H48" s="657">
        <v>23.4975103316667</v>
      </c>
      <c r="I48" s="995"/>
      <c r="J48" s="1002">
        <v>9.6424339261156505E-5</v>
      </c>
      <c r="K48" s="173">
        <v>7.5423346648182702E-3</v>
      </c>
      <c r="L48" s="164">
        <f>RANK(K48,K$6:K$70)</f>
        <v>36</v>
      </c>
      <c r="M48" s="192"/>
      <c r="N48" s="188">
        <v>1.8216336613230799E-5</v>
      </c>
      <c r="O48" s="189">
        <v>8.9766113226991302E-4</v>
      </c>
      <c r="P48" s="164">
        <f>RANK(O48,O$6:O$70)</f>
        <v>56</v>
      </c>
      <c r="Q48" s="167"/>
      <c r="R48" s="167"/>
      <c r="S48" s="167"/>
      <c r="T48" s="167"/>
      <c r="U48" s="167"/>
      <c r="V48" s="167"/>
      <c r="W48" s="167"/>
      <c r="X48" s="167"/>
    </row>
    <row r="49" spans="1:24" x14ac:dyDescent="0.45">
      <c r="A49" s="150" t="s">
        <v>109</v>
      </c>
      <c r="B49" s="33">
        <f>RANK(C49,C$6:C$70,0)</f>
        <v>44</v>
      </c>
      <c r="C49" s="906">
        <f>D49/MAX($D$6:$D$70)*10</f>
        <v>1.0924216156941956E-2</v>
      </c>
      <c r="D49" s="172">
        <f>K49+O49</f>
        <v>8.0256962763730726E-3</v>
      </c>
      <c r="E49" s="178">
        <f>_xlfn.RANK.EQ(C49,$C$6:$C$70,1)/COUNT($C$6:$C$70)</f>
        <v>0.33846153846153848</v>
      </c>
      <c r="F49" s="182">
        <f>IF(E49&gt;0.66,-1,IF(E49&lt;0.335,1,0))</f>
        <v>0</v>
      </c>
      <c r="G49" s="180" t="s">
        <v>167</v>
      </c>
      <c r="H49" s="657">
        <v>39.568280666</v>
      </c>
      <c r="I49" s="995"/>
      <c r="J49" s="1002">
        <v>9.1691095489287498E-5</v>
      </c>
      <c r="K49" s="173">
        <v>7.1720992154374504E-3</v>
      </c>
      <c r="L49" s="164">
        <f>RANK(K49,K$6:K$70)</f>
        <v>37</v>
      </c>
      <c r="M49" s="192"/>
      <c r="N49" s="188">
        <v>1.7322139541396898E-5</v>
      </c>
      <c r="O49" s="189">
        <v>8.5359706093562199E-4</v>
      </c>
      <c r="P49" s="164">
        <f>RANK(O49,O$6:O$70)</f>
        <v>57</v>
      </c>
      <c r="Q49" s="167"/>
      <c r="R49" s="167"/>
      <c r="S49" s="167"/>
      <c r="T49" s="167"/>
      <c r="U49" s="167"/>
      <c r="V49" s="167"/>
      <c r="W49" s="167"/>
      <c r="X49" s="167"/>
    </row>
    <row r="50" spans="1:24" x14ac:dyDescent="0.45">
      <c r="A50" s="150" t="s">
        <v>242</v>
      </c>
      <c r="B50" s="33">
        <f>RANK(C50,C$6:C$70,0)</f>
        <v>45</v>
      </c>
      <c r="C50" s="906">
        <f>D50/MAX($D$6:$D$70)*10</f>
        <v>1.0586486128951285E-2</v>
      </c>
      <c r="D50" s="172">
        <f>K50+O50</f>
        <v>7.7775760827478602E-3</v>
      </c>
      <c r="E50" s="178">
        <f>_xlfn.RANK.EQ(C50,$C$6:$C$70,1)/COUNT($C$6:$C$70)</f>
        <v>0.32307692307692309</v>
      </c>
      <c r="F50" s="182">
        <f>IF(E50&gt;0.66,-1,IF(E50&lt;0.335,1,0))</f>
        <v>1</v>
      </c>
      <c r="G50" s="179" t="s">
        <v>166</v>
      </c>
      <c r="H50" s="657">
        <v>466.20666666666699</v>
      </c>
      <c r="I50" s="995"/>
      <c r="J50" s="1002">
        <v>7.5006937268373895E-5</v>
      </c>
      <c r="K50" s="173">
        <v>5.8670604060753299E-3</v>
      </c>
      <c r="L50" s="164">
        <f>RANK(K50,K$6:K$70)</f>
        <v>39</v>
      </c>
      <c r="M50" s="192"/>
      <c r="N50" s="188">
        <v>3.8770305876022498E-5</v>
      </c>
      <c r="O50" s="189">
        <v>1.9105156766725301E-3</v>
      </c>
      <c r="P50" s="164">
        <f>RANK(O50,O$6:O$70)</f>
        <v>51</v>
      </c>
      <c r="Q50" s="167"/>
      <c r="R50" s="167"/>
      <c r="S50" s="167"/>
      <c r="T50" s="167"/>
      <c r="U50" s="167"/>
      <c r="V50" s="167"/>
      <c r="W50" s="167"/>
      <c r="X50" s="167"/>
    </row>
    <row r="51" spans="1:24" x14ac:dyDescent="0.45">
      <c r="A51" s="150" t="s">
        <v>15</v>
      </c>
      <c r="B51" s="33">
        <f>RANK(C51,C$6:C$70,0)</f>
        <v>46</v>
      </c>
      <c r="C51" s="906">
        <f>D51/MAX($D$6:$D$70)*10</f>
        <v>1.0298563822329361E-2</v>
      </c>
      <c r="D51" s="172">
        <f>K51+O51</f>
        <v>7.5660481386882854E-3</v>
      </c>
      <c r="E51" s="178">
        <f>_xlfn.RANK.EQ(C51,$C$6:$C$70,1)/COUNT($C$6:$C$70)</f>
        <v>0.30769230769230771</v>
      </c>
      <c r="F51" s="182">
        <f>IF(E51&gt;0.66,-1,IF(E51&lt;0.335,1,0))</f>
        <v>1</v>
      </c>
      <c r="G51" s="180" t="s">
        <v>168</v>
      </c>
      <c r="H51" s="657">
        <v>773.2</v>
      </c>
      <c r="I51" s="995"/>
      <c r="J51" s="1002">
        <v>4.1677725666580802E-6</v>
      </c>
      <c r="K51" s="173">
        <v>3.2600415772044599E-4</v>
      </c>
      <c r="L51" s="164">
        <f>RANK(K51,K$6:K$70)</f>
        <v>56</v>
      </c>
      <c r="M51" s="192"/>
      <c r="N51" s="188">
        <v>1.4692301305104199E-4</v>
      </c>
      <c r="O51" s="189">
        <v>7.2400439809678398E-3</v>
      </c>
      <c r="P51" s="164">
        <f>RANK(O51,O$6:O$70)</f>
        <v>35</v>
      </c>
      <c r="Q51" s="167"/>
      <c r="R51" s="167"/>
      <c r="S51" s="167"/>
      <c r="T51" s="167"/>
      <c r="U51" s="167"/>
      <c r="V51" s="167"/>
      <c r="W51" s="167"/>
      <c r="X51" s="167"/>
    </row>
    <row r="52" spans="1:24" x14ac:dyDescent="0.45">
      <c r="A52" s="150" t="s">
        <v>106</v>
      </c>
      <c r="B52" s="33">
        <f>RANK(C52,C$6:C$70,0)</f>
        <v>47</v>
      </c>
      <c r="C52" s="906">
        <f>D52/MAX($D$6:$D$70)*10</f>
        <v>7.5317250772981899E-3</v>
      </c>
      <c r="D52" s="172">
        <f>K52+O52</f>
        <v>5.5333341119514204E-3</v>
      </c>
      <c r="E52" s="178">
        <f>_xlfn.RANK.EQ(C52,$C$6:$C$70,1)/COUNT($C$6:$C$70)</f>
        <v>0.29230769230769232</v>
      </c>
      <c r="F52" s="182">
        <f>IF(E52&gt;0.66,-1,IF(E52&lt;0.335,1,0))</f>
        <v>1</v>
      </c>
      <c r="G52" s="180" t="s">
        <v>166</v>
      </c>
      <c r="H52" s="657">
        <v>12.758006</v>
      </c>
      <c r="I52" s="995"/>
      <c r="J52" s="1002">
        <v>5.3363469570002297E-5</v>
      </c>
      <c r="K52" s="173">
        <v>4.1741032342748003E-3</v>
      </c>
      <c r="L52" s="164">
        <f>RANK(K52,K$6:K$70)</f>
        <v>41</v>
      </c>
      <c r="M52" s="192"/>
      <c r="N52" s="188">
        <v>2.7583022493402801E-5</v>
      </c>
      <c r="O52" s="189">
        <v>1.3592308776766201E-3</v>
      </c>
      <c r="P52" s="164">
        <f>RANK(O52,O$6:O$70)</f>
        <v>53</v>
      </c>
      <c r="Q52" s="167"/>
      <c r="R52" s="167"/>
      <c r="S52" s="167"/>
      <c r="T52" s="167"/>
      <c r="U52" s="167"/>
      <c r="V52" s="167"/>
      <c r="W52" s="167"/>
      <c r="X52" s="167"/>
    </row>
    <row r="53" spans="1:24" x14ac:dyDescent="0.45">
      <c r="A53" s="150" t="s">
        <v>107</v>
      </c>
      <c r="B53" s="33">
        <f>RANK(C53,C$6:C$70,0)</f>
        <v>48</v>
      </c>
      <c r="C53" s="906">
        <f>D53/MAX($D$6:$D$70)*10</f>
        <v>7.1610915882623456E-3</v>
      </c>
      <c r="D53" s="172">
        <f>K53+O53</f>
        <v>5.2610407253944466E-3</v>
      </c>
      <c r="E53" s="178">
        <f>_xlfn.RANK.EQ(C53,$C$6:$C$70,1)/COUNT($C$6:$C$70)</f>
        <v>0.27692307692307694</v>
      </c>
      <c r="F53" s="182">
        <f>IF(E53&gt;0.66,-1,IF(E53&lt;0.335,1,0))</f>
        <v>1</v>
      </c>
      <c r="G53" s="180" t="s">
        <v>163</v>
      </c>
      <c r="H53" s="657">
        <v>55.678323333333303</v>
      </c>
      <c r="I53" s="995"/>
      <c r="J53" s="1001">
        <v>4.5562605262416103E-6</v>
      </c>
      <c r="K53" s="174">
        <v>3.56391777971547E-4</v>
      </c>
      <c r="L53" s="164">
        <f>RANK(K53,K$6:K$70)</f>
        <v>54</v>
      </c>
      <c r="M53" s="192"/>
      <c r="N53" s="188">
        <v>9.9530583406299498E-5</v>
      </c>
      <c r="O53" s="189">
        <v>4.9046489474228998E-3</v>
      </c>
      <c r="P53" s="164">
        <f>RANK(O53,O$6:O$70)</f>
        <v>36</v>
      </c>
      <c r="Q53" s="167"/>
      <c r="R53" s="167"/>
      <c r="S53" s="167"/>
      <c r="T53" s="167"/>
      <c r="U53" s="167"/>
      <c r="V53" s="167"/>
      <c r="W53" s="167"/>
      <c r="X53" s="167"/>
    </row>
    <row r="54" spans="1:24" x14ac:dyDescent="0.45">
      <c r="A54" s="150" t="s">
        <v>23</v>
      </c>
      <c r="B54" s="33">
        <f>RANK(C54,C$6:C$70,0)</f>
        <v>49</v>
      </c>
      <c r="C54" s="906">
        <f>D54/MAX($D$6:$D$70)*10</f>
        <v>6.9417610815836195E-3</v>
      </c>
      <c r="D54" s="172">
        <f>K54+O54</f>
        <v>5.0999051340204259E-3</v>
      </c>
      <c r="E54" s="178">
        <f>_xlfn.RANK.EQ(C54,$C$6:$C$70,1)/COUNT($C$6:$C$70)</f>
        <v>0.26153846153846155</v>
      </c>
      <c r="F54" s="182">
        <f>IF(E54&gt;0.66,-1,IF(E54&lt;0.335,1,0))</f>
        <v>1</v>
      </c>
      <c r="G54" s="180" t="s">
        <v>168</v>
      </c>
      <c r="H54" s="657">
        <v>35</v>
      </c>
      <c r="I54" s="995"/>
      <c r="J54" s="1002">
        <v>2.80929281978029E-6</v>
      </c>
      <c r="K54" s="173">
        <v>2.1974355002699601E-4</v>
      </c>
      <c r="L54" s="164">
        <f>RANK(K54,K$6:K$70)</f>
        <v>59</v>
      </c>
      <c r="M54" s="192"/>
      <c r="N54" s="188">
        <v>9.9033658632611502E-5</v>
      </c>
      <c r="O54" s="189">
        <v>4.8801615839934301E-3</v>
      </c>
      <c r="P54" s="164">
        <f>RANK(O54,O$6:O$70)</f>
        <v>37</v>
      </c>
      <c r="Q54" s="167"/>
      <c r="R54" s="167"/>
      <c r="S54" s="167"/>
      <c r="T54" s="167"/>
      <c r="U54" s="167"/>
      <c r="V54" s="167"/>
      <c r="W54" s="167"/>
      <c r="X54" s="167"/>
    </row>
    <row r="55" spans="1:24" x14ac:dyDescent="0.45">
      <c r="A55" s="150" t="s">
        <v>149</v>
      </c>
      <c r="B55" s="33">
        <f>RANK(C55,C$6:C$70,0)</f>
        <v>50</v>
      </c>
      <c r="C55" s="906">
        <f>D55/MAX($D$6:$D$70)*10</f>
        <v>6.8975049559537854E-3</v>
      </c>
      <c r="D55" s="172">
        <f>K55+O55</f>
        <v>5.0673914765120703E-3</v>
      </c>
      <c r="E55" s="178">
        <f>_xlfn.RANK.EQ(C55,$C$6:$C$70,1)/COUNT($C$6:$C$70)</f>
        <v>0.24615384615384617</v>
      </c>
      <c r="F55" s="182">
        <f>IF(E55&gt;0.66,-1,IF(E55&lt;0.335,1,0))</f>
        <v>1</v>
      </c>
      <c r="G55" s="179" t="s">
        <v>163</v>
      </c>
      <c r="H55" s="657">
        <v>169.36666666666699</v>
      </c>
      <c r="I55" s="995"/>
      <c r="J55" s="1001">
        <v>4.3885529423865202E-6</v>
      </c>
      <c r="K55" s="174">
        <v>3.4327365102398001E-4</v>
      </c>
      <c r="L55" s="164">
        <f>RANK(K55,K$6:K$70)</f>
        <v>55</v>
      </c>
      <c r="M55" s="192"/>
      <c r="N55" s="188">
        <v>9.5867045387211197E-5</v>
      </c>
      <c r="O55" s="189">
        <v>4.7241178254880901E-3</v>
      </c>
      <c r="P55" s="164">
        <f>RANK(O55,O$6:O$70)</f>
        <v>39</v>
      </c>
      <c r="Q55" s="167"/>
      <c r="R55" s="167"/>
      <c r="S55" s="167"/>
      <c r="T55" s="167"/>
      <c r="U55" s="167"/>
      <c r="V55" s="167"/>
      <c r="W55" s="167"/>
      <c r="X55" s="167"/>
    </row>
    <row r="56" spans="1:24" x14ac:dyDescent="0.45">
      <c r="A56" s="150" t="s">
        <v>148</v>
      </c>
      <c r="B56" s="33">
        <f>RANK(C56,C$6:C$70,0)</f>
        <v>51</v>
      </c>
      <c r="C56" s="906">
        <f>D56/MAX($D$6:$D$70)*10</f>
        <v>5.8866153107661398E-3</v>
      </c>
      <c r="D56" s="172">
        <f>K56+O56</f>
        <v>4.3247209595019325E-3</v>
      </c>
      <c r="E56" s="178">
        <f>_xlfn.RANK.EQ(C56,$C$6:$C$70,1)/COUNT($C$6:$C$70)</f>
        <v>0.23076923076923078</v>
      </c>
      <c r="F56" s="182">
        <f>IF(E56&gt;0.66,-1,IF(E56&lt;0.335,1,0))</f>
        <v>1</v>
      </c>
      <c r="G56" s="179" t="s">
        <v>163</v>
      </c>
      <c r="H56" s="657">
        <v>92.065399999999997</v>
      </c>
      <c r="I56" s="995"/>
      <c r="J56" s="1001">
        <v>3.74537214655586E-6</v>
      </c>
      <c r="K56" s="174">
        <v>2.9296389677199302E-4</v>
      </c>
      <c r="L56" s="164">
        <f>RANK(K56,K$6:K$70)</f>
        <v>57</v>
      </c>
      <c r="M56" s="192"/>
      <c r="N56" s="188">
        <v>8.1816891872930005E-5</v>
      </c>
      <c r="O56" s="189">
        <v>4.0317570627299397E-3</v>
      </c>
      <c r="P56" s="164">
        <f>RANK(O56,O$6:O$70)</f>
        <v>40</v>
      </c>
      <c r="Q56" s="167"/>
      <c r="R56" s="167"/>
      <c r="S56" s="167"/>
      <c r="T56" s="167"/>
      <c r="U56" s="167"/>
      <c r="V56" s="167"/>
      <c r="W56" s="167"/>
      <c r="X56" s="167"/>
    </row>
    <row r="57" spans="1:24" x14ac:dyDescent="0.45">
      <c r="A57" s="150" t="s">
        <v>97</v>
      </c>
      <c r="B57" s="33">
        <f>RANK(C57,C$6:C$70,0)</f>
        <v>52</v>
      </c>
      <c r="C57" s="906">
        <f>D57/MAX($D$6:$D$70)*10</f>
        <v>5.0210781279627732E-3</v>
      </c>
      <c r="D57" s="172">
        <f>K57+O57</f>
        <v>3.6888365678631658E-3</v>
      </c>
      <c r="E57" s="178">
        <f>_xlfn.RANK.EQ(C57,$C$6:$C$70,1)/COUNT($C$6:$C$70)</f>
        <v>0.2153846153846154</v>
      </c>
      <c r="F57" s="182">
        <f>IF(E57&gt;0.66,-1,IF(E57&lt;0.335,1,0))</f>
        <v>1</v>
      </c>
      <c r="G57" s="180" t="s">
        <v>163</v>
      </c>
      <c r="H57" s="657">
        <v>520.43501399333297</v>
      </c>
      <c r="I57" s="995"/>
      <c r="J57" s="1001">
        <v>3.1946721797428001E-6</v>
      </c>
      <c r="K57" s="174">
        <v>2.4988801487915599E-4</v>
      </c>
      <c r="L57" s="164">
        <f>RANK(K57,K$6:K$70)</f>
        <v>58</v>
      </c>
      <c r="M57" s="192"/>
      <c r="N57" s="188">
        <v>6.9786963236705498E-5</v>
      </c>
      <c r="O57" s="189">
        <v>3.43894855298401E-3</v>
      </c>
      <c r="P57" s="164">
        <f>RANK(O57,O$6:O$70)</f>
        <v>43</v>
      </c>
      <c r="Q57" s="167"/>
      <c r="R57" s="167"/>
      <c r="S57" s="167"/>
      <c r="T57" s="167"/>
      <c r="U57" s="167"/>
      <c r="V57" s="167"/>
      <c r="W57" s="167"/>
      <c r="X57" s="167"/>
    </row>
    <row r="58" spans="1:24" x14ac:dyDescent="0.45">
      <c r="A58" s="150" t="s">
        <v>95</v>
      </c>
      <c r="B58" s="33">
        <f>RANK(C58,C$6:C$70,0)</f>
        <v>53</v>
      </c>
      <c r="C58" s="906">
        <f>D58/MAX($D$6:$D$70)*10</f>
        <v>5.0032049867716052E-3</v>
      </c>
      <c r="D58" s="172">
        <f>K58+O58</f>
        <v>3.675705703310115E-3</v>
      </c>
      <c r="E58" s="178">
        <f>_xlfn.RANK.EQ(C58,$C$6:$C$70,1)/COUNT($C$6:$C$70)</f>
        <v>0.2</v>
      </c>
      <c r="F58" s="182">
        <f>IF(E58&gt;0.66,-1,IF(E58&lt;0.335,1,0))</f>
        <v>1</v>
      </c>
      <c r="G58" s="179" t="s">
        <v>166</v>
      </c>
      <c r="H58" s="659">
        <v>93.719700000000003</v>
      </c>
      <c r="I58" s="997"/>
      <c r="J58" s="1002">
        <v>3.5448502743258201E-5</v>
      </c>
      <c r="K58" s="173">
        <v>2.7727902841236901E-3</v>
      </c>
      <c r="L58" s="164">
        <f>RANK(K58,K$6:K$70)</f>
        <v>45</v>
      </c>
      <c r="M58" s="192"/>
      <c r="N58" s="188">
        <v>1.8322962438604001E-5</v>
      </c>
      <c r="O58" s="189">
        <v>9.0291541918642495E-4</v>
      </c>
      <c r="P58" s="164">
        <f>RANK(O58,O$6:O$70)</f>
        <v>55</v>
      </c>
      <c r="Q58" s="167"/>
      <c r="R58" s="167"/>
      <c r="S58" s="167"/>
      <c r="T58" s="167"/>
      <c r="U58" s="167"/>
      <c r="V58" s="167"/>
      <c r="W58" s="167"/>
      <c r="X58" s="167"/>
    </row>
    <row r="59" spans="1:24" x14ac:dyDescent="0.45">
      <c r="A59" s="150" t="s">
        <v>103</v>
      </c>
      <c r="B59" s="33">
        <f>RANK(C59,C$6:C$70,0)</f>
        <v>54</v>
      </c>
      <c r="C59" s="906">
        <f>D59/MAX($D$6:$D$70)*10</f>
        <v>4.4523801708314832E-3</v>
      </c>
      <c r="D59" s="172">
        <f>K59+O59</f>
        <v>3.2710311151553139E-3</v>
      </c>
      <c r="E59" s="178">
        <f>_xlfn.RANK.EQ(C59,$C$6:$C$70,1)/COUNT($C$6:$C$70)</f>
        <v>0.18461538461538463</v>
      </c>
      <c r="F59" s="182">
        <f>IF(E59&gt;0.66,-1,IF(E59&lt;0.335,1,0))</f>
        <v>1</v>
      </c>
      <c r="G59" s="180" t="s">
        <v>167</v>
      </c>
      <c r="H59" s="657">
        <v>9.8778593333333298</v>
      </c>
      <c r="I59" s="995"/>
      <c r="J59" s="1002">
        <v>3.73705178965078E-5</v>
      </c>
      <c r="K59" s="173">
        <v>2.9231307648336399E-3</v>
      </c>
      <c r="L59" s="164">
        <f>RANK(K59,K$6:K$70)</f>
        <v>43</v>
      </c>
      <c r="M59" s="192"/>
      <c r="N59" s="188">
        <v>7.0599802770729301E-6</v>
      </c>
      <c r="O59" s="189">
        <v>3.4790035032167401E-4</v>
      </c>
      <c r="P59" s="164">
        <f>RANK(O59,O$6:O$70)</f>
        <v>63</v>
      </c>
      <c r="Q59" s="167"/>
      <c r="R59" s="167"/>
      <c r="S59" s="167"/>
      <c r="T59" s="167"/>
      <c r="U59" s="167"/>
      <c r="V59" s="167"/>
      <c r="W59" s="167"/>
      <c r="X59" s="167"/>
    </row>
    <row r="60" spans="1:24" x14ac:dyDescent="0.45">
      <c r="A60" s="150" t="s">
        <v>150</v>
      </c>
      <c r="B60" s="33">
        <f>RANK(C60,C$6:C$70,0)</f>
        <v>55</v>
      </c>
      <c r="C60" s="906">
        <f>D60/MAX($D$6:$D$70)*10</f>
        <v>3.9049786516020726E-3</v>
      </c>
      <c r="D60" s="172">
        <f>K60+O60</f>
        <v>2.8688715211446559E-3</v>
      </c>
      <c r="E60" s="178">
        <f>_xlfn.RANK.EQ(C60,$C$6:$C$70,1)/COUNT($C$6:$C$70)</f>
        <v>0.16923076923076924</v>
      </c>
      <c r="F60" s="182">
        <f>IF(E60&gt;0.66,-1,IF(E60&lt;0.335,1,0))</f>
        <v>1</v>
      </c>
      <c r="G60" s="179" t="s">
        <v>163</v>
      </c>
      <c r="H60" s="657">
        <v>441.33333333333297</v>
      </c>
      <c r="I60" s="995"/>
      <c r="J60" s="1001">
        <v>2.4845513937111901E-6</v>
      </c>
      <c r="K60" s="174">
        <v>1.94342198732176E-4</v>
      </c>
      <c r="L60" s="164">
        <f>RANK(K60,K$6:K$70)</f>
        <v>60</v>
      </c>
      <c r="M60" s="192"/>
      <c r="N60" s="188">
        <v>5.4274519267447199E-5</v>
      </c>
      <c r="O60" s="189">
        <v>2.6745293224124801E-3</v>
      </c>
      <c r="P60" s="164">
        <f>RANK(O60,O$6:O$70)</f>
        <v>44</v>
      </c>
      <c r="Q60" s="167"/>
      <c r="R60" s="167"/>
      <c r="S60" s="167"/>
      <c r="T60" s="167"/>
      <c r="U60" s="167"/>
      <c r="V60" s="167"/>
      <c r="W60" s="167"/>
      <c r="X60" s="167"/>
    </row>
    <row r="61" spans="1:24" x14ac:dyDescent="0.45">
      <c r="A61" s="70" t="s">
        <v>328</v>
      </c>
      <c r="B61" s="33">
        <f>RANK(C61,C$6:C$70,0)</f>
        <v>56</v>
      </c>
      <c r="C61" s="906">
        <f>D61/MAX($D$6:$D$70)*10</f>
        <v>3.7165118479342602E-3</v>
      </c>
      <c r="D61" s="172">
        <f>K61+O61</f>
        <v>2.730410573220671E-3</v>
      </c>
      <c r="E61" s="178">
        <f>_xlfn.RANK.EQ(C61,$C$6:$C$70,1)/COUNT($C$6:$C$70)</f>
        <v>0.15384615384615385</v>
      </c>
      <c r="F61" s="182">
        <f>IF(E61&gt;0.66,-1,IF(E61&lt;0.335,1,0))</f>
        <v>1</v>
      </c>
      <c r="G61" s="179"/>
      <c r="H61" s="657">
        <v>193.26331865133301</v>
      </c>
      <c r="I61" s="995"/>
      <c r="J61" s="1002">
        <v>2.3646389687024098E-6</v>
      </c>
      <c r="K61" s="173">
        <v>1.84962620434661E-4</v>
      </c>
      <c r="L61" s="164">
        <f>RANK(K61,K$6:K$70)</f>
        <v>61</v>
      </c>
      <c r="M61" s="192"/>
      <c r="N61" s="188">
        <v>5.1655056760847798E-5</v>
      </c>
      <c r="O61" s="189">
        <v>2.54544795278601E-3</v>
      </c>
      <c r="P61" s="164">
        <f>RANK(O61,O$6:O$70)</f>
        <v>46</v>
      </c>
      <c r="Q61" s="167"/>
      <c r="R61" s="167"/>
      <c r="S61" s="167"/>
      <c r="T61" s="167"/>
      <c r="U61" s="167"/>
      <c r="V61" s="167"/>
      <c r="W61" s="167"/>
      <c r="X61" s="167"/>
    </row>
    <row r="62" spans="1:24" x14ac:dyDescent="0.45">
      <c r="A62" s="150" t="s">
        <v>323</v>
      </c>
      <c r="B62" s="33">
        <f>RANK(C62,C$6:C$70,0)</f>
        <v>57</v>
      </c>
      <c r="C62" s="906">
        <f>D62/MAX($D$6:$D$70)*10</f>
        <v>3.498106962235641E-3</v>
      </c>
      <c r="D62" s="172">
        <f>K62+O62</f>
        <v>2.569955008014812E-3</v>
      </c>
      <c r="E62" s="178">
        <f>_xlfn.RANK.EQ(C62,$C$6:$C$70,1)/COUNT($C$6:$C$70)</f>
        <v>0.13846153846153847</v>
      </c>
      <c r="F62" s="182">
        <f>IF(E62&gt;0.66,-1,IF(E62&lt;0.335,1,0))</f>
        <v>1</v>
      </c>
      <c r="G62" s="180"/>
      <c r="H62" s="657">
        <v>47.528138331999997</v>
      </c>
      <c r="I62" s="995"/>
      <c r="J62" s="1002">
        <v>2.47846439581991E-5</v>
      </c>
      <c r="K62" s="173">
        <v>1.93866072314802E-3</v>
      </c>
      <c r="L62" s="164">
        <f>RANK(K62,K$6:K$70)</f>
        <v>47</v>
      </c>
      <c r="M62" s="192"/>
      <c r="N62" s="188">
        <v>1.2810924726196699E-5</v>
      </c>
      <c r="O62" s="189">
        <v>6.3129428486679196E-4</v>
      </c>
      <c r="P62" s="164">
        <f>RANK(O62,O$6:O$70)</f>
        <v>59</v>
      </c>
      <c r="Q62" s="167"/>
      <c r="R62" s="167"/>
      <c r="S62" s="167"/>
      <c r="T62" s="167"/>
      <c r="U62" s="167"/>
      <c r="V62" s="167"/>
      <c r="W62" s="167"/>
      <c r="X62" s="167"/>
    </row>
    <row r="63" spans="1:24" x14ac:dyDescent="0.45">
      <c r="A63" s="70" t="s">
        <v>18</v>
      </c>
      <c r="B63" s="33">
        <f>RANK(C63,C$6:C$70,0)</f>
        <v>58</v>
      </c>
      <c r="C63" s="906">
        <f>D63/MAX($D$6:$D$70)*10</f>
        <v>3.3772336388074014E-3</v>
      </c>
      <c r="D63" s="172">
        <f>K63+O63</f>
        <v>2.481152977021092E-3</v>
      </c>
      <c r="E63" s="178">
        <f>_xlfn.RANK.EQ(C63,$C$6:$C$70,1)/COUNT($C$6:$C$70)</f>
        <v>0.12307692307692308</v>
      </c>
      <c r="F63" s="182">
        <f>IF(E63&gt;0.66,-1,IF(E63&lt;0.335,1,0))</f>
        <v>1</v>
      </c>
      <c r="G63" s="179" t="s">
        <v>168</v>
      </c>
      <c r="H63" s="659">
        <v>1050.06666666667</v>
      </c>
      <c r="I63" s="997"/>
      <c r="J63" s="1002">
        <v>1.3667480198061901E-6</v>
      </c>
      <c r="K63" s="173">
        <v>1.06907353961082E-4</v>
      </c>
      <c r="L63" s="164">
        <f>RANK(K63,K$6:K$70)</f>
        <v>62</v>
      </c>
      <c r="M63" s="192"/>
      <c r="N63" s="188">
        <v>4.8180828953554802E-5</v>
      </c>
      <c r="O63" s="189">
        <v>2.3742456230600099E-3</v>
      </c>
      <c r="P63" s="164">
        <f>RANK(O63,O$6:O$70)</f>
        <v>48</v>
      </c>
      <c r="Q63" s="167"/>
      <c r="R63" s="167"/>
      <c r="S63" s="167"/>
      <c r="T63" s="167"/>
      <c r="U63" s="167"/>
      <c r="V63" s="167"/>
      <c r="W63" s="167"/>
      <c r="X63" s="167"/>
    </row>
    <row r="64" spans="1:24" x14ac:dyDescent="0.45">
      <c r="A64" s="150" t="s">
        <v>102</v>
      </c>
      <c r="B64" s="33">
        <f>RANK(C64,C$6:C$70,0)</f>
        <v>59</v>
      </c>
      <c r="C64" s="906">
        <f>D64/MAX($D$6:$D$70)*10</f>
        <v>3.1875220010644119E-3</v>
      </c>
      <c r="D64" s="172">
        <f>K64+O64</f>
        <v>2.3417774865744831E-3</v>
      </c>
      <c r="E64" s="178">
        <f>_xlfn.RANK.EQ(C64,$C$6:$C$70,1)/COUNT($C$6:$C$70)</f>
        <v>0.1076923076923077</v>
      </c>
      <c r="F64" s="182">
        <f>IF(E64&gt;0.66,-1,IF(E64&lt;0.335,1,0))</f>
        <v>1</v>
      </c>
      <c r="G64" s="180" t="s">
        <v>166</v>
      </c>
      <c r="H64" s="659">
        <v>60.283484667666698</v>
      </c>
      <c r="I64" s="997"/>
      <c r="J64" s="1002">
        <v>2.2584100131351499E-5</v>
      </c>
      <c r="K64" s="173">
        <v>1.7665336635917001E-3</v>
      </c>
      <c r="L64" s="164">
        <f>RANK(K64,K$6:K$70)</f>
        <v>48</v>
      </c>
      <c r="M64" s="192"/>
      <c r="N64" s="188">
        <v>1.16734865055796E-5</v>
      </c>
      <c r="O64" s="189">
        <v>5.7524382298278296E-4</v>
      </c>
      <c r="P64" s="164">
        <f>RANK(O64,O$6:O$70)</f>
        <v>61</v>
      </c>
      <c r="Q64" s="167"/>
      <c r="R64" s="167"/>
      <c r="S64" s="167"/>
      <c r="T64" s="167"/>
      <c r="U64" s="167"/>
      <c r="V64" s="167"/>
      <c r="W64" s="167"/>
      <c r="X64" s="167"/>
    </row>
    <row r="65" spans="1:24" x14ac:dyDescent="0.45">
      <c r="A65" s="150" t="s">
        <v>232</v>
      </c>
      <c r="B65" s="33">
        <f>RANK(C65,C$6:C$70,0)</f>
        <v>60</v>
      </c>
      <c r="C65" s="906">
        <f>D65/MAX($D$6:$D$70)*10</f>
        <v>3.0852075001502346E-3</v>
      </c>
      <c r="D65" s="172">
        <f>K65+O65</f>
        <v>2.266610069781465E-3</v>
      </c>
      <c r="E65" s="178">
        <f>_xlfn.RANK.EQ(C65,$C$6:$C$70,1)/COUNT($C$6:$C$70)</f>
        <v>9.2307692307692313E-2</v>
      </c>
      <c r="F65" s="182">
        <f>IF(E65&gt;0.66,-1,IF(E65&lt;0.335,1,0))</f>
        <v>1</v>
      </c>
      <c r="G65" s="180" t="s">
        <v>166</v>
      </c>
      <c r="H65" s="657">
        <v>13.445981668</v>
      </c>
      <c r="I65" s="995"/>
      <c r="J65" s="1002">
        <v>2.1859185626365101E-5</v>
      </c>
      <c r="K65" s="173">
        <v>1.7098306792426899E-3</v>
      </c>
      <c r="L65" s="164">
        <f>RANK(K65,K$6:K$70)</f>
        <v>49</v>
      </c>
      <c r="M65" s="192"/>
      <c r="N65" s="188">
        <v>1.12987857363464E-5</v>
      </c>
      <c r="O65" s="189">
        <v>5.5677939053877501E-4</v>
      </c>
      <c r="P65" s="164">
        <f>RANK(O65,O$6:O$70)</f>
        <v>62</v>
      </c>
      <c r="Q65" s="167"/>
      <c r="R65" s="167"/>
      <c r="S65" s="167"/>
      <c r="T65" s="167"/>
      <c r="U65" s="167"/>
      <c r="V65" s="167"/>
      <c r="W65" s="167"/>
      <c r="X65" s="167"/>
    </row>
    <row r="66" spans="1:24" x14ac:dyDescent="0.45">
      <c r="A66" s="150" t="s">
        <v>108</v>
      </c>
      <c r="B66" s="33">
        <f>RANK(C66,C$6:C$70,0)</f>
        <v>61</v>
      </c>
      <c r="C66" s="906">
        <f>D66/MAX($D$6:$D$70)*10</f>
        <v>1.6532634917292119E-3</v>
      </c>
      <c r="D66" s="172">
        <f>K66+O66</f>
        <v>1.2146034515257149E-3</v>
      </c>
      <c r="E66" s="178">
        <f>_xlfn.RANK.EQ(C66,$C$6:$C$70,1)/COUNT($C$6:$C$70)</f>
        <v>7.6923076923076927E-2</v>
      </c>
      <c r="F66" s="182">
        <f>IF(E66&gt;0.66,-1,IF(E66&lt;0.335,1,0))</f>
        <v>1</v>
      </c>
      <c r="G66" s="180" t="s">
        <v>163</v>
      </c>
      <c r="H66" s="657">
        <v>18.805823665666701</v>
      </c>
      <c r="I66" s="995"/>
      <c r="J66" s="1001">
        <v>1.05189259123413E-6</v>
      </c>
      <c r="K66" s="174">
        <v>8.2279287732974805E-5</v>
      </c>
      <c r="L66" s="164">
        <f>RANK(K66,K$6:K$70)</f>
        <v>63</v>
      </c>
      <c r="M66" s="192"/>
      <c r="N66" s="188">
        <v>2.2978379459055699E-5</v>
      </c>
      <c r="O66" s="189">
        <v>1.1323241637927401E-3</v>
      </c>
      <c r="P66" s="164">
        <f>RANK(O66,O$6:O$70)</f>
        <v>54</v>
      </c>
      <c r="Q66" s="167"/>
      <c r="R66" s="167"/>
      <c r="S66" s="167"/>
      <c r="T66" s="167"/>
      <c r="U66" s="167"/>
      <c r="V66" s="167"/>
      <c r="W66" s="167"/>
      <c r="X66" s="167"/>
    </row>
    <row r="67" spans="1:24" x14ac:dyDescent="0.45">
      <c r="A67" s="70" t="s">
        <v>87</v>
      </c>
      <c r="B67" s="33">
        <f>RANK(C67,C$6:C$70,0)</f>
        <v>62</v>
      </c>
      <c r="C67" s="906">
        <f>D67/MAX($D$6:$D$70)*10</f>
        <v>1.3943884576294357E-3</v>
      </c>
      <c r="D67" s="172">
        <f>K67+O67</f>
        <v>1.024415673531204E-3</v>
      </c>
      <c r="E67" s="178">
        <f>_xlfn.RANK.EQ(C67,$C$6:$C$70,1)/COUNT($C$6:$C$70)</f>
        <v>6.1538461538461542E-2</v>
      </c>
      <c r="F67" s="182">
        <f>IF(E67&gt;0.66,-1,IF(E67&lt;0.335,1,0))</f>
        <v>1</v>
      </c>
      <c r="G67" s="179" t="s">
        <v>166</v>
      </c>
      <c r="H67" s="660">
        <v>74.1666666666667</v>
      </c>
      <c r="I67" s="996"/>
      <c r="J67" s="1002">
        <v>9.8794639028650592E-6</v>
      </c>
      <c r="K67" s="173">
        <v>7.7277400742757499E-4</v>
      </c>
      <c r="L67" s="164">
        <f>RANK(K67,K$6:K$70)</f>
        <v>52</v>
      </c>
      <c r="M67" s="192"/>
      <c r="N67" s="188">
        <v>5.1065921547326298E-6</v>
      </c>
      <c r="O67" s="189">
        <v>2.51641666103629E-4</v>
      </c>
      <c r="P67" s="164">
        <f>RANK(O67,O$6:O$70)</f>
        <v>64</v>
      </c>
      <c r="Q67" s="167"/>
      <c r="R67" s="167"/>
      <c r="S67" s="167"/>
      <c r="T67" s="167"/>
      <c r="U67" s="167"/>
      <c r="V67" s="167"/>
      <c r="W67" s="167"/>
      <c r="X67" s="167"/>
    </row>
    <row r="68" spans="1:24" x14ac:dyDescent="0.45">
      <c r="A68" s="150" t="s">
        <v>231</v>
      </c>
      <c r="B68" s="33">
        <f>RANK(C68,C$6:C$70,0)</f>
        <v>63</v>
      </c>
      <c r="C68" s="906">
        <f>D68/MAX($D$6:$D$70)*10</f>
        <v>1.2299500017344841E-3</v>
      </c>
      <c r="D68" s="172">
        <f>K68+O68</f>
        <v>9.0360763712760302E-4</v>
      </c>
      <c r="E68" s="178">
        <f>_xlfn.RANK.EQ(C68,$C$6:$C$70,1)/COUNT($C$6:$C$70)</f>
        <v>4.6153846153846156E-2</v>
      </c>
      <c r="F68" s="182">
        <f>IF(E68&gt;0.66,-1,IF(E68&lt;0.335,1,0))</f>
        <v>1</v>
      </c>
      <c r="G68" s="179" t="s">
        <v>166</v>
      </c>
      <c r="H68" s="661">
        <v>27.668519000666699</v>
      </c>
      <c r="I68" s="998"/>
      <c r="J68" s="1002">
        <v>8.7143913003430002E-6</v>
      </c>
      <c r="K68" s="173">
        <v>6.8164175239358003E-4</v>
      </c>
      <c r="L68" s="164">
        <f>RANK(K68,K$6:K$70)</f>
        <v>53</v>
      </c>
      <c r="M68" s="192"/>
      <c r="N68" s="188">
        <v>4.5043782420923199E-6</v>
      </c>
      <c r="O68" s="189">
        <v>2.2196588473402299E-4</v>
      </c>
      <c r="P68" s="164">
        <f>RANK(O68,O$6:O$70)</f>
        <v>65</v>
      </c>
      <c r="Q68" s="167"/>
      <c r="R68" s="167"/>
      <c r="S68" s="167"/>
      <c r="T68" s="167"/>
      <c r="U68" s="167"/>
      <c r="V68" s="167"/>
      <c r="W68" s="167"/>
      <c r="X68" s="167"/>
    </row>
    <row r="69" spans="1:24" x14ac:dyDescent="0.45">
      <c r="A69" s="1479" t="s">
        <v>20</v>
      </c>
      <c r="B69" s="33">
        <f>RANK(C69,C$6:C$70,0)</f>
        <v>64</v>
      </c>
      <c r="C69" s="906">
        <f>D69/MAX($D$6:$D$70)*10</f>
        <v>1.1567650638929026E-3</v>
      </c>
      <c r="D69" s="172">
        <f>K69+O69</f>
        <v>8.4984084281636719E-4</v>
      </c>
      <c r="E69" s="178">
        <f>_xlfn.RANK.EQ(C69,$C$6:$C$70,1)/COUNT($C$6:$C$70)</f>
        <v>3.0769230769230771E-2</v>
      </c>
      <c r="F69" s="182">
        <f>IF(E69&gt;0.66,-1,IF(E69&lt;0.335,1,0))</f>
        <v>1</v>
      </c>
      <c r="G69" s="1480" t="s">
        <v>168</v>
      </c>
      <c r="H69" s="658">
        <v>66.7</v>
      </c>
      <c r="I69" s="995"/>
      <c r="J69" s="1003">
        <v>4.6813650743302102E-7</v>
      </c>
      <c r="K69" s="643">
        <v>3.6617748536664197E-5</v>
      </c>
      <c r="L69" s="164">
        <f>RANK(K69,K$6:K$70)</f>
        <v>64</v>
      </c>
      <c r="M69" s="192"/>
      <c r="N69" s="644">
        <v>1.6502826171823E-5</v>
      </c>
      <c r="O69" s="645">
        <v>8.1322309427970304E-4</v>
      </c>
      <c r="P69" s="164">
        <f>RANK(O69,O$6:O$70)</f>
        <v>58</v>
      </c>
      <c r="Q69" s="167"/>
      <c r="R69" s="167"/>
      <c r="S69" s="167"/>
      <c r="T69" s="167"/>
      <c r="U69" s="167"/>
      <c r="V69" s="167"/>
      <c r="W69" s="167"/>
      <c r="X69" s="167"/>
    </row>
    <row r="70" spans="1:24" ht="19" thickBot="1" x14ac:dyDescent="0.5">
      <c r="A70" s="123" t="s">
        <v>22</v>
      </c>
      <c r="B70" s="914">
        <f>RANK(C70,C$6:C$70,0)</f>
        <v>65</v>
      </c>
      <c r="C70" s="1006">
        <f>D70/MAX($D$6:$D$70)*10</f>
        <v>8.4956163216051521E-4</v>
      </c>
      <c r="D70" s="193">
        <f>K70+O70</f>
        <v>6.2414763034941147E-4</v>
      </c>
      <c r="E70" s="194">
        <f>_xlfn.RANK.EQ(C70,$C$6:$C$70,1)/COUNT($C$6:$C$70)</f>
        <v>1.5384615384615385E-2</v>
      </c>
      <c r="F70" s="195">
        <f>IF(E70&gt;0.66,-1,IF(E70&lt;0.335,1,0))</f>
        <v>1</v>
      </c>
      <c r="G70" s="196" t="s">
        <v>168</v>
      </c>
      <c r="H70" s="1481">
        <v>8.2422038433333302</v>
      </c>
      <c r="I70" s="996"/>
      <c r="J70" s="1004">
        <v>3.4381295540711599E-7</v>
      </c>
      <c r="K70" s="197">
        <v>2.68931308386505E-5</v>
      </c>
      <c r="L70" s="164">
        <f>RANK(K70,K$6:K$70)</f>
        <v>65</v>
      </c>
      <c r="M70" s="198"/>
      <c r="N70" s="199">
        <v>1.21201515981237E-5</v>
      </c>
      <c r="O70" s="200">
        <v>5.9725449951076096E-4</v>
      </c>
      <c r="P70" s="164">
        <f>RANK(O70,O$6:O$70)</f>
        <v>60</v>
      </c>
      <c r="Q70" s="167"/>
      <c r="R70" s="167"/>
      <c r="S70" s="167"/>
      <c r="T70" s="167"/>
      <c r="U70" s="167"/>
      <c r="V70" s="167"/>
      <c r="W70" s="167"/>
      <c r="X70" s="167"/>
    </row>
    <row r="71" spans="1:24" s="157" customFormat="1" x14ac:dyDescent="0.45">
      <c r="A71" s="167"/>
      <c r="B71" s="85"/>
      <c r="C71" s="167"/>
      <c r="D71" s="167"/>
      <c r="E71" s="167"/>
      <c r="F71" s="280"/>
      <c r="G71" s="167"/>
      <c r="H71" s="167"/>
      <c r="I71" s="168"/>
      <c r="J71" s="167"/>
      <c r="K71" s="167"/>
      <c r="L71" s="826"/>
      <c r="M71" s="826"/>
      <c r="N71" s="167"/>
      <c r="O71" s="167"/>
      <c r="P71" s="167"/>
      <c r="Q71" s="826"/>
      <c r="R71" s="826"/>
      <c r="S71" s="826"/>
      <c r="T71" s="826"/>
      <c r="U71" s="826"/>
      <c r="V71" s="167"/>
      <c r="W71" s="167"/>
      <c r="X71" s="167"/>
    </row>
    <row r="72" spans="1:24" s="157" customFormat="1" x14ac:dyDescent="0.45">
      <c r="A72" s="167"/>
      <c r="B72" s="85"/>
      <c r="C72" s="167"/>
      <c r="D72" s="167"/>
      <c r="E72" s="167"/>
      <c r="F72" s="280"/>
      <c r="G72" s="167"/>
      <c r="H72" s="167"/>
      <c r="I72" s="168"/>
      <c r="J72" s="167"/>
      <c r="K72" s="167"/>
      <c r="L72" s="826"/>
      <c r="M72" s="826"/>
      <c r="N72" s="167"/>
      <c r="O72" s="167"/>
      <c r="P72" s="167"/>
      <c r="Q72" s="826"/>
      <c r="R72" s="826"/>
      <c r="S72" s="826"/>
      <c r="T72" s="826"/>
      <c r="U72" s="826"/>
      <c r="V72" s="167"/>
      <c r="W72" s="167"/>
      <c r="X72" s="167"/>
    </row>
    <row r="73" spans="1:24" s="157" customFormat="1" x14ac:dyDescent="0.45">
      <c r="A73" s="167"/>
      <c r="B73" s="85"/>
      <c r="C73" s="167"/>
      <c r="D73" s="167"/>
      <c r="E73" s="167"/>
      <c r="F73" s="280"/>
      <c r="G73" s="167"/>
      <c r="H73" s="167"/>
      <c r="I73" s="168"/>
      <c r="J73" s="167"/>
      <c r="K73" s="167"/>
      <c r="L73" s="826"/>
      <c r="M73" s="826"/>
      <c r="N73" s="167"/>
      <c r="O73" s="167"/>
      <c r="P73" s="167"/>
      <c r="Q73" s="826"/>
      <c r="R73" s="826"/>
      <c r="S73" s="826"/>
      <c r="T73" s="826"/>
      <c r="U73" s="826"/>
      <c r="V73" s="167"/>
      <c r="W73" s="167"/>
      <c r="X73" s="167"/>
    </row>
    <row r="74" spans="1:24" s="157" customFormat="1" x14ac:dyDescent="0.45">
      <c r="A74" s="167"/>
      <c r="B74" s="85"/>
      <c r="C74" s="167"/>
      <c r="D74" s="167"/>
      <c r="E74" s="167"/>
      <c r="F74" s="280"/>
      <c r="G74" s="167"/>
      <c r="H74" s="167"/>
      <c r="I74" s="168"/>
      <c r="J74" s="167"/>
      <c r="K74" s="167"/>
      <c r="L74" s="826"/>
      <c r="M74" s="826"/>
      <c r="N74" s="167"/>
      <c r="O74" s="167"/>
      <c r="P74" s="167"/>
      <c r="Q74" s="826"/>
      <c r="R74" s="826"/>
      <c r="S74" s="826"/>
      <c r="T74" s="826"/>
      <c r="U74" s="826"/>
      <c r="V74" s="167"/>
      <c r="W74" s="167"/>
      <c r="X74" s="167"/>
    </row>
    <row r="75" spans="1:24" s="157" customFormat="1" x14ac:dyDescent="0.45">
      <c r="A75" s="167"/>
      <c r="B75" s="85"/>
      <c r="C75" s="167"/>
      <c r="D75" s="167"/>
      <c r="E75" s="167"/>
      <c r="F75" s="280"/>
      <c r="G75" s="167"/>
      <c r="H75" s="167"/>
      <c r="I75" s="168"/>
      <c r="J75" s="167"/>
      <c r="K75" s="167"/>
      <c r="L75" s="826"/>
      <c r="M75" s="826"/>
      <c r="N75" s="167"/>
      <c r="O75" s="167"/>
      <c r="P75" s="167"/>
      <c r="Q75" s="826"/>
      <c r="R75" s="826"/>
      <c r="S75" s="826"/>
      <c r="T75" s="826"/>
      <c r="U75" s="826"/>
      <c r="V75" s="167"/>
      <c r="W75" s="167"/>
      <c r="X75" s="167"/>
    </row>
    <row r="76" spans="1:24" s="157" customFormat="1" x14ac:dyDescent="0.45">
      <c r="A76" s="167"/>
      <c r="B76" s="85"/>
      <c r="C76" s="167"/>
      <c r="D76" s="167"/>
      <c r="E76" s="167"/>
      <c r="F76" s="280"/>
      <c r="G76" s="167"/>
      <c r="H76" s="167"/>
      <c r="I76" s="168"/>
      <c r="J76" s="167"/>
      <c r="K76" s="167"/>
      <c r="L76" s="826"/>
      <c r="M76" s="826"/>
      <c r="N76" s="167"/>
      <c r="O76" s="167"/>
      <c r="P76" s="167"/>
      <c r="Q76" s="826"/>
      <c r="R76" s="826"/>
      <c r="S76" s="826"/>
      <c r="T76" s="826"/>
      <c r="U76" s="826"/>
      <c r="V76" s="167"/>
      <c r="W76" s="167"/>
      <c r="X76" s="167"/>
    </row>
    <row r="77" spans="1:24" s="157" customFormat="1" x14ac:dyDescent="0.45">
      <c r="A77" s="167"/>
      <c r="B77" s="85"/>
      <c r="C77" s="167"/>
      <c r="D77" s="167"/>
      <c r="E77" s="167"/>
      <c r="F77" s="280"/>
      <c r="G77" s="167"/>
      <c r="H77" s="167"/>
      <c r="I77" s="168"/>
      <c r="J77" s="167"/>
      <c r="K77" s="167"/>
      <c r="L77" s="826"/>
      <c r="M77" s="826"/>
      <c r="N77" s="167"/>
      <c r="O77" s="167"/>
      <c r="P77" s="167"/>
      <c r="Q77" s="826"/>
      <c r="R77" s="826"/>
      <c r="S77" s="826"/>
      <c r="T77" s="826"/>
      <c r="U77" s="826"/>
      <c r="V77" s="167"/>
      <c r="W77" s="167"/>
      <c r="X77" s="167"/>
    </row>
    <row r="78" spans="1:24" s="157" customFormat="1" x14ac:dyDescent="0.45">
      <c r="A78" s="167"/>
      <c r="B78" s="85"/>
      <c r="C78" s="167"/>
      <c r="D78" s="167"/>
      <c r="E78" s="167"/>
      <c r="F78" s="280"/>
      <c r="G78" s="167"/>
      <c r="H78" s="167"/>
      <c r="I78" s="168"/>
      <c r="J78" s="167"/>
      <c r="K78" s="167"/>
      <c r="L78" s="826"/>
      <c r="M78" s="826"/>
      <c r="N78" s="167"/>
      <c r="O78" s="167"/>
      <c r="P78" s="167"/>
      <c r="Q78" s="826"/>
      <c r="R78" s="826"/>
      <c r="S78" s="826"/>
      <c r="T78" s="826"/>
      <c r="U78" s="826"/>
      <c r="V78" s="167"/>
      <c r="W78" s="167"/>
      <c r="X78" s="167"/>
    </row>
    <row r="79" spans="1:24" s="157" customFormat="1" x14ac:dyDescent="0.45">
      <c r="A79" s="167"/>
      <c r="B79" s="85"/>
      <c r="C79" s="167"/>
      <c r="D79" s="167"/>
      <c r="E79" s="167"/>
      <c r="F79" s="280"/>
      <c r="G79" s="167"/>
      <c r="H79" s="167"/>
      <c r="I79" s="168"/>
      <c r="J79" s="167"/>
      <c r="K79" s="167"/>
      <c r="L79" s="826"/>
      <c r="M79" s="826"/>
      <c r="N79" s="167"/>
      <c r="O79" s="167"/>
      <c r="P79" s="167"/>
      <c r="Q79" s="826"/>
      <c r="R79" s="826"/>
      <c r="S79" s="826"/>
      <c r="T79" s="826"/>
      <c r="U79" s="826"/>
      <c r="V79" s="167"/>
      <c r="W79" s="167"/>
      <c r="X79" s="167"/>
    </row>
    <row r="80" spans="1:24" s="157" customFormat="1" x14ac:dyDescent="0.45">
      <c r="A80" s="167"/>
      <c r="B80" s="85"/>
      <c r="C80" s="167"/>
      <c r="D80" s="167"/>
      <c r="E80" s="167"/>
      <c r="F80" s="280"/>
      <c r="G80" s="167"/>
      <c r="H80" s="167"/>
      <c r="I80" s="168"/>
      <c r="J80" s="167"/>
      <c r="K80" s="167"/>
      <c r="L80" s="826"/>
      <c r="M80" s="826"/>
      <c r="N80" s="167"/>
      <c r="O80" s="167"/>
      <c r="P80" s="167"/>
      <c r="Q80" s="826"/>
      <c r="R80" s="826"/>
      <c r="S80" s="826"/>
      <c r="T80" s="826"/>
      <c r="U80" s="826"/>
      <c r="V80" s="167"/>
      <c r="W80" s="167"/>
      <c r="X80" s="167"/>
    </row>
    <row r="81" spans="1:24" s="157" customFormat="1" x14ac:dyDescent="0.45">
      <c r="A81" s="167"/>
      <c r="B81" s="85"/>
      <c r="C81" s="167"/>
      <c r="D81" s="167"/>
      <c r="E81" s="167"/>
      <c r="F81" s="280"/>
      <c r="G81" s="167"/>
      <c r="H81" s="167"/>
      <c r="I81" s="168"/>
      <c r="J81" s="167"/>
      <c r="K81" s="167"/>
      <c r="L81" s="826"/>
      <c r="M81" s="826"/>
      <c r="N81" s="167"/>
      <c r="O81" s="167"/>
      <c r="P81" s="167"/>
      <c r="Q81" s="826"/>
      <c r="R81" s="826"/>
      <c r="S81" s="826"/>
      <c r="T81" s="826"/>
      <c r="U81" s="826"/>
      <c r="V81" s="167"/>
      <c r="W81" s="167"/>
      <c r="X81" s="167"/>
    </row>
    <row r="82" spans="1:24" s="157" customFormat="1" x14ac:dyDescent="0.45">
      <c r="A82" s="167"/>
      <c r="B82" s="85"/>
      <c r="C82" s="167"/>
      <c r="D82" s="167"/>
      <c r="E82" s="167"/>
      <c r="F82" s="280"/>
      <c r="G82" s="167"/>
      <c r="H82" s="167"/>
      <c r="I82" s="168"/>
      <c r="J82" s="167"/>
      <c r="K82" s="167"/>
      <c r="L82" s="826"/>
      <c r="M82" s="826"/>
      <c r="N82" s="167"/>
      <c r="O82" s="167"/>
      <c r="P82" s="167"/>
      <c r="Q82" s="826"/>
      <c r="R82" s="826"/>
      <c r="S82" s="826"/>
      <c r="T82" s="826"/>
      <c r="U82" s="826"/>
      <c r="V82" s="167"/>
      <c r="W82" s="167"/>
      <c r="X82" s="167"/>
    </row>
    <row r="83" spans="1:24" s="157" customFormat="1" x14ac:dyDescent="0.45">
      <c r="A83" s="167"/>
      <c r="B83" s="85"/>
      <c r="C83" s="167"/>
      <c r="D83" s="167"/>
      <c r="E83" s="167"/>
      <c r="F83" s="280"/>
      <c r="G83" s="167"/>
      <c r="H83" s="167"/>
      <c r="I83" s="168"/>
      <c r="J83" s="167"/>
      <c r="K83" s="167"/>
      <c r="L83" s="826"/>
      <c r="M83" s="826"/>
      <c r="N83" s="167"/>
      <c r="O83" s="167"/>
      <c r="P83" s="167"/>
      <c r="Q83" s="826"/>
      <c r="R83" s="826"/>
      <c r="S83" s="826"/>
      <c r="T83" s="826"/>
      <c r="U83" s="826"/>
      <c r="V83" s="167"/>
      <c r="W83" s="167"/>
      <c r="X83" s="167"/>
    </row>
    <row r="84" spans="1:24" s="157" customFormat="1" x14ac:dyDescent="0.45">
      <c r="A84" s="167"/>
      <c r="B84" s="85"/>
      <c r="C84" s="167"/>
      <c r="D84" s="167"/>
      <c r="E84" s="167"/>
      <c r="F84" s="280"/>
      <c r="G84" s="167"/>
      <c r="H84" s="167"/>
      <c r="I84" s="168"/>
      <c r="J84" s="167"/>
      <c r="K84" s="167"/>
      <c r="L84" s="826"/>
      <c r="M84" s="826"/>
      <c r="N84" s="167"/>
      <c r="O84" s="167"/>
      <c r="P84" s="167"/>
      <c r="Q84" s="826"/>
      <c r="R84" s="826"/>
      <c r="S84" s="826"/>
      <c r="T84" s="826"/>
      <c r="U84" s="826"/>
      <c r="V84" s="167"/>
      <c r="W84" s="167"/>
      <c r="X84" s="167"/>
    </row>
    <row r="85" spans="1:24" s="157" customFormat="1" x14ac:dyDescent="0.45">
      <c r="A85" s="167"/>
      <c r="B85" s="85"/>
      <c r="C85" s="167"/>
      <c r="D85" s="167"/>
      <c r="E85" s="167"/>
      <c r="F85" s="280"/>
      <c r="G85" s="167"/>
      <c r="H85" s="167"/>
      <c r="I85" s="168"/>
      <c r="J85" s="167"/>
      <c r="K85" s="167"/>
      <c r="L85" s="826"/>
      <c r="M85" s="826"/>
      <c r="N85" s="167"/>
      <c r="O85" s="167"/>
      <c r="P85" s="167"/>
      <c r="Q85" s="826"/>
      <c r="R85" s="826"/>
      <c r="S85" s="826"/>
      <c r="T85" s="826"/>
      <c r="U85" s="826"/>
      <c r="V85" s="167"/>
      <c r="W85" s="167"/>
      <c r="X85" s="167"/>
    </row>
    <row r="86" spans="1:24" s="157" customFormat="1" x14ac:dyDescent="0.45">
      <c r="A86" s="167"/>
      <c r="B86" s="85"/>
      <c r="C86" s="167"/>
      <c r="D86" s="167"/>
      <c r="E86" s="167"/>
      <c r="F86" s="280"/>
      <c r="G86" s="167"/>
      <c r="H86" s="167"/>
      <c r="I86" s="168"/>
      <c r="J86" s="167"/>
      <c r="K86" s="167"/>
      <c r="L86" s="826"/>
      <c r="M86" s="826"/>
      <c r="N86" s="167"/>
      <c r="O86" s="167"/>
      <c r="P86" s="167"/>
      <c r="Q86" s="826"/>
      <c r="R86" s="826"/>
      <c r="S86" s="826"/>
      <c r="T86" s="826"/>
      <c r="U86" s="826"/>
      <c r="V86" s="167"/>
      <c r="W86" s="167"/>
      <c r="X86" s="167"/>
    </row>
    <row r="87" spans="1:24" s="157" customFormat="1" x14ac:dyDescent="0.45">
      <c r="A87" s="167"/>
      <c r="B87" s="85"/>
      <c r="C87" s="167"/>
      <c r="D87" s="167"/>
      <c r="E87" s="167"/>
      <c r="F87" s="280"/>
      <c r="G87" s="167"/>
      <c r="H87" s="167"/>
      <c r="I87" s="168"/>
      <c r="J87" s="167"/>
      <c r="K87" s="167"/>
      <c r="L87" s="826"/>
      <c r="M87" s="826"/>
      <c r="N87" s="167"/>
      <c r="O87" s="167"/>
      <c r="P87" s="167"/>
      <c r="Q87" s="826"/>
      <c r="R87" s="826"/>
      <c r="S87" s="826"/>
      <c r="T87" s="826"/>
      <c r="U87" s="826"/>
      <c r="V87" s="167"/>
      <c r="W87" s="167"/>
      <c r="X87" s="167"/>
    </row>
    <row r="88" spans="1:24" s="157" customFormat="1" x14ac:dyDescent="0.45">
      <c r="A88" s="167"/>
      <c r="B88" s="85"/>
      <c r="C88" s="167"/>
      <c r="D88" s="167"/>
      <c r="E88" s="167"/>
      <c r="F88" s="280"/>
      <c r="G88" s="167"/>
      <c r="H88" s="167"/>
      <c r="I88" s="168"/>
      <c r="J88" s="167"/>
      <c r="K88" s="167"/>
      <c r="L88" s="826"/>
      <c r="M88" s="826"/>
      <c r="N88" s="167"/>
      <c r="O88" s="167"/>
      <c r="P88" s="167"/>
      <c r="Q88" s="826"/>
      <c r="R88" s="826"/>
      <c r="S88" s="826"/>
      <c r="T88" s="826"/>
      <c r="U88" s="826"/>
      <c r="V88" s="167"/>
      <c r="W88" s="167"/>
      <c r="X88" s="167"/>
    </row>
    <row r="89" spans="1:24" s="157" customFormat="1" x14ac:dyDescent="0.45">
      <c r="A89" s="167"/>
      <c r="B89" s="85"/>
      <c r="C89" s="167"/>
      <c r="D89" s="167"/>
      <c r="E89" s="167"/>
      <c r="F89" s="280"/>
      <c r="G89" s="167"/>
      <c r="H89" s="167"/>
      <c r="I89" s="168"/>
      <c r="J89" s="167"/>
      <c r="K89" s="167"/>
      <c r="L89" s="826"/>
      <c r="M89" s="826"/>
      <c r="N89" s="167"/>
      <c r="O89" s="167"/>
      <c r="P89" s="167"/>
      <c r="Q89" s="826"/>
      <c r="R89" s="826"/>
      <c r="S89" s="826"/>
      <c r="T89" s="826"/>
      <c r="U89" s="826"/>
      <c r="V89" s="167"/>
      <c r="W89" s="167"/>
      <c r="X89" s="167"/>
    </row>
    <row r="90" spans="1:24" s="157" customFormat="1" x14ac:dyDescent="0.45">
      <c r="A90" s="167"/>
      <c r="B90" s="85"/>
      <c r="C90" s="167"/>
      <c r="D90" s="167"/>
      <c r="E90" s="167"/>
      <c r="F90" s="280"/>
      <c r="G90" s="167"/>
      <c r="H90" s="167"/>
      <c r="I90" s="168"/>
      <c r="J90" s="167"/>
      <c r="K90" s="167"/>
      <c r="L90" s="826"/>
      <c r="M90" s="826"/>
      <c r="N90" s="167"/>
      <c r="O90" s="167"/>
      <c r="P90" s="167"/>
      <c r="Q90" s="826"/>
      <c r="R90" s="826"/>
      <c r="S90" s="826"/>
      <c r="T90" s="826"/>
      <c r="U90" s="826"/>
      <c r="V90" s="167"/>
      <c r="W90" s="167"/>
      <c r="X90" s="167"/>
    </row>
    <row r="91" spans="1:24" s="157" customFormat="1" x14ac:dyDescent="0.45">
      <c r="A91" s="167"/>
      <c r="B91" s="85"/>
      <c r="C91" s="167"/>
      <c r="D91" s="167"/>
      <c r="E91" s="167"/>
      <c r="F91" s="280"/>
      <c r="G91" s="167"/>
      <c r="H91" s="167"/>
      <c r="I91" s="168"/>
      <c r="J91" s="167"/>
      <c r="K91" s="167"/>
      <c r="L91" s="826"/>
      <c r="M91" s="826"/>
      <c r="N91" s="167"/>
      <c r="O91" s="167"/>
      <c r="P91" s="167"/>
      <c r="Q91" s="826"/>
      <c r="R91" s="826"/>
      <c r="S91" s="826"/>
      <c r="T91" s="826"/>
      <c r="U91" s="826"/>
      <c r="V91" s="167"/>
      <c r="W91" s="167"/>
      <c r="X91" s="167"/>
    </row>
    <row r="92" spans="1:24" s="157" customFormat="1" x14ac:dyDescent="0.45">
      <c r="A92" s="167"/>
      <c r="B92" s="85"/>
      <c r="C92" s="167"/>
      <c r="D92" s="167"/>
      <c r="E92" s="167"/>
      <c r="F92" s="280"/>
      <c r="G92" s="167"/>
      <c r="H92" s="167"/>
      <c r="I92" s="168"/>
      <c r="J92" s="167"/>
      <c r="K92" s="167"/>
      <c r="L92" s="826"/>
      <c r="M92" s="826"/>
      <c r="N92" s="167"/>
      <c r="O92" s="167"/>
      <c r="P92" s="167"/>
      <c r="Q92" s="826"/>
      <c r="R92" s="826"/>
      <c r="S92" s="826"/>
      <c r="T92" s="826"/>
      <c r="U92" s="826"/>
      <c r="V92" s="167"/>
      <c r="W92" s="167"/>
      <c r="X92" s="167"/>
    </row>
    <row r="93" spans="1:24" s="157" customFormat="1" x14ac:dyDescent="0.45">
      <c r="A93" s="167"/>
      <c r="B93" s="85"/>
      <c r="C93" s="167"/>
      <c r="D93" s="167"/>
      <c r="E93" s="167"/>
      <c r="F93" s="280"/>
      <c r="G93" s="167"/>
      <c r="H93" s="167"/>
      <c r="I93" s="168"/>
      <c r="J93" s="167"/>
      <c r="K93" s="167"/>
      <c r="L93" s="826"/>
      <c r="M93" s="826"/>
      <c r="N93" s="167"/>
      <c r="O93" s="167"/>
      <c r="P93" s="167"/>
      <c r="Q93" s="826"/>
      <c r="R93" s="826"/>
      <c r="S93" s="826"/>
      <c r="T93" s="826"/>
      <c r="U93" s="826"/>
      <c r="V93" s="167"/>
      <c r="W93" s="167"/>
      <c r="X93" s="167"/>
    </row>
    <row r="94" spans="1:24" s="157" customFormat="1" x14ac:dyDescent="0.45">
      <c r="A94" s="167"/>
      <c r="B94" s="85"/>
      <c r="C94" s="167"/>
      <c r="D94" s="167"/>
      <c r="E94" s="167"/>
      <c r="F94" s="280"/>
      <c r="G94" s="167"/>
      <c r="H94" s="167"/>
      <c r="I94" s="168"/>
      <c r="J94" s="167"/>
      <c r="K94" s="167"/>
      <c r="L94" s="826"/>
      <c r="M94" s="826"/>
      <c r="N94" s="167"/>
      <c r="O94" s="167"/>
      <c r="P94" s="167"/>
      <c r="Q94" s="826"/>
      <c r="R94" s="826"/>
      <c r="S94" s="826"/>
      <c r="T94" s="826"/>
      <c r="U94" s="826"/>
      <c r="V94" s="167"/>
      <c r="W94" s="167"/>
      <c r="X94" s="167"/>
    </row>
    <row r="95" spans="1:24" s="157" customFormat="1" x14ac:dyDescent="0.45">
      <c r="A95" s="167"/>
      <c r="B95" s="85"/>
      <c r="C95" s="167"/>
      <c r="D95" s="167"/>
      <c r="E95" s="167"/>
      <c r="F95" s="280"/>
      <c r="G95" s="167"/>
      <c r="H95" s="167"/>
      <c r="I95" s="168"/>
      <c r="J95" s="167"/>
      <c r="K95" s="167"/>
      <c r="L95" s="826"/>
      <c r="M95" s="826"/>
      <c r="N95" s="167"/>
      <c r="O95" s="167"/>
      <c r="P95" s="167"/>
      <c r="Q95" s="826"/>
      <c r="R95" s="826"/>
      <c r="S95" s="826"/>
      <c r="T95" s="826"/>
      <c r="U95" s="826"/>
      <c r="V95" s="167"/>
      <c r="W95" s="167"/>
      <c r="X95" s="167"/>
    </row>
    <row r="96" spans="1:24" s="157" customFormat="1" x14ac:dyDescent="0.45">
      <c r="A96" s="167"/>
      <c r="B96" s="85"/>
      <c r="C96" s="167"/>
      <c r="D96" s="167"/>
      <c r="E96" s="167"/>
      <c r="F96" s="280"/>
      <c r="G96" s="167"/>
      <c r="H96" s="167"/>
      <c r="I96" s="168"/>
      <c r="J96" s="167"/>
      <c r="K96" s="167"/>
      <c r="L96" s="826"/>
      <c r="M96" s="826"/>
      <c r="N96" s="167"/>
      <c r="O96" s="167"/>
      <c r="P96" s="167"/>
      <c r="Q96" s="826"/>
      <c r="R96" s="826"/>
      <c r="S96" s="826"/>
      <c r="T96" s="826"/>
      <c r="U96" s="826"/>
      <c r="V96" s="167"/>
      <c r="W96" s="167"/>
      <c r="X96" s="167"/>
    </row>
    <row r="97" spans="2:21" s="157" customFormat="1" x14ac:dyDescent="0.45">
      <c r="B97" s="43"/>
      <c r="F97" s="166"/>
      <c r="I97" s="993"/>
      <c r="L97" s="109"/>
      <c r="M97" s="131"/>
      <c r="Q97" s="109"/>
      <c r="R97" s="109"/>
      <c r="S97" s="109"/>
      <c r="T97" s="109"/>
      <c r="U97" s="109"/>
    </row>
    <row r="98" spans="2:21" s="157" customFormat="1" x14ac:dyDescent="0.45">
      <c r="B98" s="43"/>
      <c r="F98" s="166"/>
      <c r="I98" s="993"/>
      <c r="L98" s="109"/>
      <c r="M98" s="131"/>
      <c r="Q98" s="109"/>
      <c r="R98" s="109"/>
      <c r="S98" s="109"/>
      <c r="T98" s="109"/>
      <c r="U98" s="109"/>
    </row>
    <row r="99" spans="2:21" s="157" customFormat="1" x14ac:dyDescent="0.45">
      <c r="B99" s="43"/>
      <c r="F99" s="166"/>
      <c r="I99" s="993"/>
      <c r="L99" s="109"/>
      <c r="M99" s="131"/>
      <c r="Q99" s="109"/>
      <c r="R99" s="109"/>
      <c r="S99" s="109"/>
      <c r="T99" s="109"/>
      <c r="U99" s="109"/>
    </row>
    <row r="100" spans="2:21" s="157" customFormat="1" x14ac:dyDescent="0.45">
      <c r="B100" s="43"/>
      <c r="F100" s="166"/>
      <c r="I100" s="993"/>
      <c r="L100" s="109"/>
      <c r="M100" s="131"/>
      <c r="Q100" s="109"/>
      <c r="R100" s="109"/>
      <c r="S100" s="109"/>
      <c r="T100" s="109"/>
      <c r="U100" s="109"/>
    </row>
    <row r="101" spans="2:21" s="157" customFormat="1" x14ac:dyDescent="0.45">
      <c r="B101" s="43"/>
      <c r="F101" s="166"/>
      <c r="I101" s="993"/>
      <c r="L101" s="109"/>
      <c r="M101" s="131"/>
      <c r="Q101" s="109"/>
      <c r="R101" s="109"/>
      <c r="S101" s="109"/>
      <c r="T101" s="109"/>
      <c r="U101" s="109"/>
    </row>
    <row r="102" spans="2:21" s="157" customFormat="1" x14ac:dyDescent="0.45">
      <c r="B102" s="43"/>
      <c r="F102" s="166"/>
      <c r="I102" s="993"/>
      <c r="L102" s="109"/>
      <c r="M102" s="131"/>
      <c r="Q102" s="109"/>
      <c r="R102" s="109"/>
      <c r="S102" s="109"/>
      <c r="T102" s="109"/>
      <c r="U102" s="109"/>
    </row>
    <row r="103" spans="2:21" s="157" customFormat="1" x14ac:dyDescent="0.45">
      <c r="B103" s="43"/>
      <c r="F103" s="166"/>
      <c r="I103" s="993"/>
      <c r="L103" s="109"/>
      <c r="M103" s="131"/>
      <c r="Q103" s="109"/>
      <c r="R103" s="109"/>
      <c r="S103" s="109"/>
      <c r="T103" s="109"/>
      <c r="U103" s="109"/>
    </row>
    <row r="104" spans="2:21" s="157" customFormat="1" x14ac:dyDescent="0.45">
      <c r="B104" s="43"/>
      <c r="F104" s="166"/>
      <c r="I104" s="993"/>
      <c r="L104" s="109"/>
      <c r="M104" s="131"/>
      <c r="Q104" s="109"/>
      <c r="R104" s="109"/>
      <c r="S104" s="109"/>
      <c r="T104" s="109"/>
      <c r="U104" s="109"/>
    </row>
    <row r="105" spans="2:21" s="157" customFormat="1" x14ac:dyDescent="0.45">
      <c r="B105" s="43"/>
      <c r="F105" s="166"/>
      <c r="I105" s="993"/>
      <c r="L105" s="109"/>
      <c r="M105" s="131"/>
      <c r="Q105" s="109"/>
      <c r="R105" s="109"/>
      <c r="S105" s="109"/>
      <c r="T105" s="109"/>
      <c r="U105" s="109"/>
    </row>
    <row r="106" spans="2:21" s="157" customFormat="1" x14ac:dyDescent="0.45">
      <c r="B106" s="43"/>
      <c r="F106" s="166"/>
      <c r="I106" s="993"/>
      <c r="L106" s="109"/>
      <c r="M106" s="131"/>
      <c r="Q106" s="109"/>
      <c r="R106" s="109"/>
      <c r="S106" s="109"/>
      <c r="T106" s="109"/>
      <c r="U106" s="109"/>
    </row>
    <row r="107" spans="2:21" s="157" customFormat="1" x14ac:dyDescent="0.45">
      <c r="B107" s="43"/>
      <c r="F107" s="166"/>
      <c r="I107" s="993"/>
      <c r="L107" s="109"/>
      <c r="M107" s="131"/>
      <c r="Q107" s="109"/>
      <c r="R107" s="109"/>
      <c r="S107" s="109"/>
      <c r="T107" s="109"/>
      <c r="U107" s="109"/>
    </row>
    <row r="108" spans="2:21" s="157" customFormat="1" x14ac:dyDescent="0.45">
      <c r="B108" s="43"/>
      <c r="F108" s="166"/>
      <c r="I108" s="993"/>
      <c r="L108" s="109"/>
      <c r="M108" s="131"/>
      <c r="Q108" s="109"/>
      <c r="R108" s="109"/>
      <c r="S108" s="109"/>
      <c r="T108" s="109"/>
      <c r="U108" s="109"/>
    </row>
    <row r="109" spans="2:21" s="157" customFormat="1" x14ac:dyDescent="0.45">
      <c r="B109" s="43"/>
      <c r="F109" s="166"/>
      <c r="I109" s="993"/>
      <c r="L109" s="109"/>
      <c r="M109" s="131"/>
      <c r="Q109" s="109"/>
      <c r="R109" s="109"/>
      <c r="S109" s="109"/>
      <c r="T109" s="109"/>
      <c r="U109" s="109"/>
    </row>
    <row r="110" spans="2:21" s="157" customFormat="1" x14ac:dyDescent="0.45">
      <c r="B110" s="43"/>
      <c r="F110" s="166"/>
      <c r="I110" s="993"/>
      <c r="L110" s="109"/>
      <c r="M110" s="131"/>
      <c r="Q110" s="109"/>
      <c r="R110" s="109"/>
      <c r="S110" s="109"/>
      <c r="T110" s="109"/>
      <c r="U110" s="109"/>
    </row>
    <row r="111" spans="2:21" s="157" customFormat="1" x14ac:dyDescent="0.45">
      <c r="B111" s="43"/>
      <c r="F111" s="166"/>
      <c r="I111" s="993"/>
      <c r="L111" s="109"/>
      <c r="M111" s="131"/>
      <c r="Q111" s="109"/>
      <c r="R111" s="109"/>
      <c r="S111" s="109"/>
      <c r="T111" s="109"/>
      <c r="U111" s="109"/>
    </row>
    <row r="112" spans="2:21" s="157" customFormat="1" x14ac:dyDescent="0.45">
      <c r="B112" s="43"/>
      <c r="F112" s="166"/>
      <c r="I112" s="993"/>
      <c r="L112" s="109"/>
      <c r="M112" s="131"/>
      <c r="Q112" s="109"/>
      <c r="R112" s="109"/>
      <c r="S112" s="109"/>
      <c r="T112" s="109"/>
      <c r="U112" s="109"/>
    </row>
    <row r="113" spans="2:21" s="157" customFormat="1" x14ac:dyDescent="0.45">
      <c r="B113" s="43"/>
      <c r="F113" s="166"/>
      <c r="I113" s="993"/>
      <c r="L113" s="109"/>
      <c r="M113" s="131"/>
      <c r="Q113" s="109"/>
      <c r="R113" s="109"/>
      <c r="S113" s="109"/>
      <c r="T113" s="109"/>
      <c r="U113" s="109"/>
    </row>
    <row r="114" spans="2:21" s="157" customFormat="1" x14ac:dyDescent="0.45">
      <c r="B114" s="43"/>
      <c r="F114" s="166"/>
      <c r="I114" s="993"/>
      <c r="L114" s="109"/>
      <c r="M114" s="131"/>
      <c r="Q114" s="109"/>
      <c r="R114" s="109"/>
      <c r="S114" s="109"/>
      <c r="T114" s="109"/>
      <c r="U114" s="109"/>
    </row>
    <row r="115" spans="2:21" s="157" customFormat="1" x14ac:dyDescent="0.45">
      <c r="B115" s="43"/>
      <c r="F115" s="166"/>
      <c r="I115" s="993"/>
      <c r="L115" s="109"/>
      <c r="M115" s="131"/>
      <c r="Q115" s="109"/>
      <c r="R115" s="109"/>
      <c r="S115" s="109"/>
      <c r="T115" s="109"/>
      <c r="U115" s="109"/>
    </row>
    <row r="116" spans="2:21" s="157" customFormat="1" x14ac:dyDescent="0.45">
      <c r="B116" s="43"/>
      <c r="F116" s="166"/>
      <c r="I116" s="993"/>
      <c r="L116" s="109"/>
      <c r="M116" s="131"/>
      <c r="Q116" s="109"/>
      <c r="R116" s="109"/>
      <c r="S116" s="109"/>
      <c r="T116" s="109"/>
      <c r="U116" s="109"/>
    </row>
    <row r="117" spans="2:21" s="157" customFormat="1" x14ac:dyDescent="0.45">
      <c r="B117" s="43"/>
      <c r="F117" s="166"/>
      <c r="I117" s="993"/>
      <c r="L117" s="109"/>
      <c r="M117" s="131"/>
      <c r="Q117" s="109"/>
      <c r="R117" s="109"/>
      <c r="S117" s="109"/>
      <c r="T117" s="109"/>
      <c r="U117" s="109"/>
    </row>
    <row r="118" spans="2:21" s="157" customFormat="1" x14ac:dyDescent="0.45">
      <c r="B118" s="43"/>
      <c r="F118" s="166"/>
      <c r="I118" s="993"/>
      <c r="L118" s="109"/>
      <c r="M118" s="131"/>
      <c r="Q118" s="109"/>
      <c r="R118" s="109"/>
      <c r="S118" s="109"/>
      <c r="T118" s="109"/>
      <c r="U118" s="109"/>
    </row>
    <row r="119" spans="2:21" s="157" customFormat="1" x14ac:dyDescent="0.45">
      <c r="B119" s="43"/>
      <c r="F119" s="166"/>
      <c r="I119" s="993"/>
      <c r="L119" s="109"/>
      <c r="M119" s="131"/>
      <c r="Q119" s="109"/>
      <c r="R119" s="109"/>
      <c r="S119" s="109"/>
      <c r="T119" s="109"/>
      <c r="U119" s="109"/>
    </row>
    <row r="120" spans="2:21" s="157" customFormat="1" x14ac:dyDescent="0.45">
      <c r="B120" s="43"/>
      <c r="F120" s="166"/>
      <c r="I120" s="993"/>
      <c r="L120" s="109"/>
      <c r="M120" s="131"/>
      <c r="Q120" s="109"/>
      <c r="R120" s="109"/>
      <c r="S120" s="109"/>
      <c r="T120" s="109"/>
      <c r="U120" s="109"/>
    </row>
    <row r="121" spans="2:21" s="157" customFormat="1" x14ac:dyDescent="0.45">
      <c r="B121" s="43"/>
      <c r="F121" s="166"/>
      <c r="I121" s="993"/>
      <c r="L121" s="109"/>
      <c r="M121" s="131"/>
      <c r="Q121" s="109"/>
      <c r="R121" s="109"/>
      <c r="S121" s="109"/>
      <c r="T121" s="109"/>
      <c r="U121" s="109"/>
    </row>
    <row r="122" spans="2:21" s="157" customFormat="1" x14ac:dyDescent="0.45">
      <c r="B122" s="43"/>
      <c r="F122" s="166"/>
      <c r="I122" s="993"/>
      <c r="L122" s="109"/>
      <c r="M122" s="131"/>
      <c r="Q122" s="109"/>
      <c r="R122" s="109"/>
      <c r="S122" s="109"/>
      <c r="T122" s="109"/>
      <c r="U122" s="109"/>
    </row>
    <row r="123" spans="2:21" s="157" customFormat="1" x14ac:dyDescent="0.45">
      <c r="B123" s="43"/>
      <c r="F123" s="166"/>
      <c r="I123" s="993"/>
      <c r="L123" s="109"/>
      <c r="M123" s="131"/>
      <c r="Q123" s="109"/>
      <c r="R123" s="109"/>
      <c r="S123" s="109"/>
      <c r="T123" s="109"/>
      <c r="U123" s="109"/>
    </row>
    <row r="124" spans="2:21" s="157" customFormat="1" x14ac:dyDescent="0.45">
      <c r="B124" s="43"/>
      <c r="F124" s="166"/>
      <c r="I124" s="993"/>
      <c r="L124" s="109"/>
      <c r="M124" s="131"/>
      <c r="Q124" s="109"/>
      <c r="R124" s="109"/>
      <c r="S124" s="109"/>
      <c r="T124" s="109"/>
      <c r="U124" s="109"/>
    </row>
    <row r="125" spans="2:21" s="157" customFormat="1" x14ac:dyDescent="0.45">
      <c r="B125" s="43"/>
      <c r="F125" s="166"/>
      <c r="I125" s="993"/>
      <c r="L125" s="109"/>
      <c r="M125" s="131"/>
      <c r="Q125" s="109"/>
      <c r="R125" s="109"/>
      <c r="S125" s="109"/>
      <c r="T125" s="109"/>
      <c r="U125" s="109"/>
    </row>
    <row r="126" spans="2:21" s="157" customFormat="1" x14ac:dyDescent="0.45">
      <c r="B126" s="43"/>
      <c r="F126" s="166"/>
      <c r="I126" s="993"/>
      <c r="L126" s="109"/>
      <c r="M126" s="131"/>
      <c r="Q126" s="109"/>
      <c r="R126" s="109"/>
      <c r="S126" s="109"/>
      <c r="T126" s="109"/>
      <c r="U126" s="109"/>
    </row>
    <row r="127" spans="2:21" s="157" customFormat="1" x14ac:dyDescent="0.45">
      <c r="B127" s="43"/>
      <c r="F127" s="166"/>
      <c r="I127" s="993"/>
      <c r="L127" s="109"/>
      <c r="M127" s="131"/>
      <c r="Q127" s="109"/>
      <c r="R127" s="109"/>
      <c r="S127" s="109"/>
      <c r="T127" s="109"/>
      <c r="U127" s="109"/>
    </row>
    <row r="128" spans="2:21" s="157" customFormat="1" x14ac:dyDescent="0.45">
      <c r="B128" s="43"/>
      <c r="F128" s="166"/>
      <c r="I128" s="993"/>
      <c r="L128" s="109"/>
      <c r="M128" s="131"/>
      <c r="Q128" s="109"/>
      <c r="R128" s="109"/>
      <c r="S128" s="109"/>
      <c r="T128" s="109"/>
      <c r="U128" s="109"/>
    </row>
    <row r="129" spans="2:21" s="157" customFormat="1" x14ac:dyDescent="0.45">
      <c r="B129" s="43"/>
      <c r="F129" s="166"/>
      <c r="I129" s="993"/>
      <c r="L129" s="109"/>
      <c r="M129" s="131"/>
      <c r="Q129" s="109"/>
      <c r="R129" s="109"/>
      <c r="S129" s="109"/>
      <c r="T129" s="109"/>
      <c r="U129" s="109"/>
    </row>
    <row r="130" spans="2:21" s="157" customFormat="1" x14ac:dyDescent="0.45">
      <c r="B130" s="43"/>
      <c r="F130" s="166"/>
      <c r="I130" s="993"/>
      <c r="L130" s="109"/>
      <c r="M130" s="131"/>
      <c r="Q130" s="109"/>
      <c r="R130" s="109"/>
      <c r="S130" s="109"/>
      <c r="T130" s="109"/>
      <c r="U130" s="109"/>
    </row>
    <row r="131" spans="2:21" s="157" customFormat="1" x14ac:dyDescent="0.45">
      <c r="B131" s="43"/>
      <c r="F131" s="166"/>
      <c r="I131" s="993"/>
      <c r="L131" s="109"/>
      <c r="M131" s="131"/>
      <c r="Q131" s="109"/>
      <c r="R131" s="109"/>
      <c r="S131" s="109"/>
      <c r="T131" s="109"/>
      <c r="U131" s="109"/>
    </row>
    <row r="132" spans="2:21" s="157" customFormat="1" x14ac:dyDescent="0.45">
      <c r="B132" s="43"/>
      <c r="F132" s="166"/>
      <c r="I132" s="993"/>
      <c r="L132" s="109"/>
      <c r="M132" s="131"/>
      <c r="Q132" s="109"/>
      <c r="R132" s="109"/>
      <c r="S132" s="109"/>
      <c r="T132" s="109"/>
      <c r="U132" s="109"/>
    </row>
    <row r="133" spans="2:21" s="157" customFormat="1" x14ac:dyDescent="0.45">
      <c r="B133" s="43"/>
      <c r="F133" s="166"/>
      <c r="I133" s="993"/>
      <c r="L133" s="109"/>
      <c r="M133" s="131"/>
      <c r="Q133" s="109"/>
      <c r="R133" s="109"/>
      <c r="S133" s="109"/>
      <c r="T133" s="109"/>
      <c r="U133" s="109"/>
    </row>
    <row r="134" spans="2:21" s="157" customFormat="1" x14ac:dyDescent="0.45">
      <c r="B134" s="43"/>
      <c r="F134" s="166"/>
      <c r="I134" s="993"/>
      <c r="L134" s="109"/>
      <c r="M134" s="131"/>
      <c r="Q134" s="109"/>
      <c r="R134" s="109"/>
      <c r="S134" s="109"/>
      <c r="T134" s="109"/>
      <c r="U134" s="109"/>
    </row>
    <row r="135" spans="2:21" s="157" customFormat="1" x14ac:dyDescent="0.45">
      <c r="B135" s="43"/>
      <c r="F135" s="166"/>
      <c r="I135" s="993"/>
      <c r="L135" s="109"/>
      <c r="M135" s="131"/>
      <c r="Q135" s="109"/>
      <c r="R135" s="109"/>
      <c r="S135" s="109"/>
      <c r="T135" s="109"/>
      <c r="U135" s="109"/>
    </row>
    <row r="136" spans="2:21" s="157" customFormat="1" x14ac:dyDescent="0.45">
      <c r="B136" s="43"/>
      <c r="F136" s="166"/>
      <c r="I136" s="993"/>
      <c r="L136" s="109"/>
      <c r="M136" s="131"/>
      <c r="Q136" s="109"/>
      <c r="R136" s="109"/>
      <c r="S136" s="109"/>
      <c r="T136" s="109"/>
      <c r="U136" s="109"/>
    </row>
    <row r="137" spans="2:21" s="157" customFormat="1" x14ac:dyDescent="0.45">
      <c r="B137" s="43"/>
      <c r="F137" s="166"/>
      <c r="I137" s="993"/>
      <c r="L137" s="109"/>
      <c r="M137" s="131"/>
      <c r="Q137" s="109"/>
      <c r="R137" s="109"/>
      <c r="S137" s="109"/>
      <c r="T137" s="109"/>
      <c r="U137" s="109"/>
    </row>
    <row r="138" spans="2:21" s="157" customFormat="1" x14ac:dyDescent="0.45">
      <c r="B138" s="43"/>
      <c r="F138" s="166"/>
      <c r="I138" s="993"/>
      <c r="L138" s="109"/>
      <c r="M138" s="131"/>
      <c r="Q138" s="109"/>
      <c r="R138" s="109"/>
      <c r="S138" s="109"/>
      <c r="T138" s="109"/>
      <c r="U138" s="109"/>
    </row>
    <row r="139" spans="2:21" s="157" customFormat="1" x14ac:dyDescent="0.45">
      <c r="B139" s="43"/>
      <c r="F139" s="166"/>
      <c r="I139" s="993"/>
      <c r="L139" s="109"/>
      <c r="M139" s="131"/>
      <c r="Q139" s="109"/>
      <c r="R139" s="109"/>
      <c r="S139" s="109"/>
      <c r="T139" s="109"/>
      <c r="U139" s="109"/>
    </row>
    <row r="140" spans="2:21" s="157" customFormat="1" x14ac:dyDescent="0.45">
      <c r="B140" s="43"/>
      <c r="F140" s="166"/>
      <c r="I140" s="993"/>
      <c r="L140" s="109"/>
      <c r="M140" s="131"/>
      <c r="Q140" s="109"/>
      <c r="R140" s="109"/>
      <c r="S140" s="109"/>
      <c r="T140" s="109"/>
      <c r="U140" s="109"/>
    </row>
    <row r="141" spans="2:21" s="157" customFormat="1" x14ac:dyDescent="0.45">
      <c r="B141" s="43"/>
      <c r="F141" s="166"/>
      <c r="I141" s="993"/>
      <c r="L141" s="109"/>
      <c r="M141" s="131"/>
      <c r="Q141" s="109"/>
      <c r="R141" s="109"/>
      <c r="S141" s="109"/>
      <c r="T141" s="109"/>
      <c r="U141" s="109"/>
    </row>
    <row r="142" spans="2:21" s="157" customFormat="1" x14ac:dyDescent="0.45">
      <c r="B142" s="43"/>
      <c r="F142" s="166"/>
      <c r="I142" s="993"/>
      <c r="L142" s="109"/>
      <c r="M142" s="131"/>
      <c r="Q142" s="109"/>
      <c r="R142" s="109"/>
      <c r="S142" s="109"/>
      <c r="T142" s="109"/>
      <c r="U142" s="109"/>
    </row>
    <row r="143" spans="2:21" s="157" customFormat="1" x14ac:dyDescent="0.45">
      <c r="B143" s="43"/>
      <c r="F143" s="166"/>
      <c r="I143" s="993"/>
      <c r="L143" s="109"/>
      <c r="M143" s="131"/>
      <c r="Q143" s="109"/>
      <c r="R143" s="109"/>
      <c r="S143" s="109"/>
      <c r="T143" s="109"/>
      <c r="U143" s="109"/>
    </row>
    <row r="144" spans="2:21" s="157" customFormat="1" x14ac:dyDescent="0.45">
      <c r="B144" s="43"/>
      <c r="F144" s="166"/>
      <c r="I144" s="993"/>
      <c r="L144" s="109"/>
      <c r="M144" s="131"/>
      <c r="Q144" s="109"/>
      <c r="R144" s="109"/>
      <c r="S144" s="109"/>
      <c r="T144" s="109"/>
      <c r="U144" s="109"/>
    </row>
    <row r="145" spans="2:21" s="157" customFormat="1" x14ac:dyDescent="0.45">
      <c r="B145" s="43"/>
      <c r="F145" s="166"/>
      <c r="I145" s="993"/>
      <c r="L145" s="109"/>
      <c r="M145" s="131"/>
      <c r="Q145" s="109"/>
      <c r="R145" s="109"/>
      <c r="S145" s="109"/>
      <c r="T145" s="109"/>
      <c r="U145" s="109"/>
    </row>
    <row r="146" spans="2:21" s="157" customFormat="1" x14ac:dyDescent="0.45">
      <c r="B146" s="43"/>
      <c r="F146" s="166"/>
      <c r="I146" s="993"/>
      <c r="L146" s="109"/>
      <c r="M146" s="131"/>
      <c r="Q146" s="109"/>
      <c r="R146" s="109"/>
      <c r="S146" s="109"/>
      <c r="T146" s="109"/>
      <c r="U146" s="109"/>
    </row>
    <row r="147" spans="2:21" s="157" customFormat="1" x14ac:dyDescent="0.45">
      <c r="B147" s="43"/>
      <c r="F147" s="166"/>
      <c r="I147" s="993"/>
      <c r="L147" s="109"/>
      <c r="M147" s="131"/>
      <c r="Q147" s="109"/>
      <c r="R147" s="109"/>
      <c r="S147" s="109"/>
      <c r="T147" s="109"/>
      <c r="U147" s="109"/>
    </row>
    <row r="148" spans="2:21" s="157" customFormat="1" x14ac:dyDescent="0.45">
      <c r="B148" s="43"/>
      <c r="F148" s="166"/>
      <c r="I148" s="993"/>
      <c r="L148" s="109"/>
      <c r="M148" s="131"/>
      <c r="Q148" s="109"/>
      <c r="R148" s="109"/>
      <c r="S148" s="109"/>
      <c r="T148" s="109"/>
      <c r="U148" s="109"/>
    </row>
    <row r="149" spans="2:21" s="157" customFormat="1" x14ac:dyDescent="0.45">
      <c r="B149" s="43"/>
      <c r="F149" s="166"/>
      <c r="I149" s="993"/>
      <c r="L149" s="109"/>
      <c r="M149" s="131"/>
      <c r="Q149" s="109"/>
      <c r="R149" s="109"/>
      <c r="S149" s="109"/>
      <c r="T149" s="109"/>
      <c r="U149" s="109"/>
    </row>
    <row r="150" spans="2:21" s="157" customFormat="1" x14ac:dyDescent="0.45">
      <c r="B150" s="43"/>
      <c r="F150" s="166"/>
      <c r="I150" s="993"/>
      <c r="L150" s="109"/>
      <c r="M150" s="131"/>
      <c r="Q150" s="109"/>
      <c r="R150" s="109"/>
      <c r="S150" s="109"/>
      <c r="T150" s="109"/>
      <c r="U150" s="109"/>
    </row>
    <row r="151" spans="2:21" s="157" customFormat="1" x14ac:dyDescent="0.45">
      <c r="B151" s="43"/>
      <c r="F151" s="166"/>
      <c r="I151" s="993"/>
      <c r="L151" s="109"/>
      <c r="M151" s="131"/>
      <c r="Q151" s="109"/>
      <c r="R151" s="109"/>
      <c r="S151" s="109"/>
      <c r="T151" s="109"/>
      <c r="U151" s="109"/>
    </row>
    <row r="152" spans="2:21" s="157" customFormat="1" x14ac:dyDescent="0.45">
      <c r="B152" s="43"/>
      <c r="F152" s="166"/>
      <c r="I152" s="993"/>
      <c r="L152" s="109"/>
      <c r="M152" s="131"/>
      <c r="Q152" s="109"/>
      <c r="R152" s="109"/>
      <c r="S152" s="109"/>
      <c r="T152" s="109"/>
      <c r="U152" s="109"/>
    </row>
    <row r="153" spans="2:21" s="157" customFormat="1" x14ac:dyDescent="0.45">
      <c r="B153" s="43"/>
      <c r="F153" s="166"/>
      <c r="I153" s="993"/>
      <c r="L153" s="109"/>
      <c r="M153" s="131"/>
      <c r="Q153" s="109"/>
      <c r="R153" s="109"/>
      <c r="S153" s="109"/>
      <c r="T153" s="109"/>
      <c r="U153" s="109"/>
    </row>
    <row r="154" spans="2:21" s="157" customFormat="1" x14ac:dyDescent="0.45">
      <c r="B154" s="43"/>
      <c r="F154" s="166"/>
      <c r="I154" s="993"/>
      <c r="L154" s="109"/>
      <c r="M154" s="131"/>
      <c r="Q154" s="109"/>
      <c r="R154" s="109"/>
      <c r="S154" s="109"/>
      <c r="T154" s="109"/>
      <c r="U154" s="109"/>
    </row>
    <row r="155" spans="2:21" s="157" customFormat="1" x14ac:dyDescent="0.45">
      <c r="B155" s="43"/>
      <c r="F155" s="166"/>
      <c r="I155" s="993"/>
      <c r="L155" s="109"/>
      <c r="M155" s="131"/>
      <c r="Q155" s="109"/>
      <c r="R155" s="109"/>
      <c r="S155" s="109"/>
      <c r="T155" s="109"/>
      <c r="U155" s="109"/>
    </row>
    <row r="156" spans="2:21" s="157" customFormat="1" x14ac:dyDescent="0.45">
      <c r="B156" s="43"/>
      <c r="F156" s="166"/>
      <c r="I156" s="993"/>
      <c r="L156" s="109"/>
      <c r="M156" s="131"/>
      <c r="Q156" s="109"/>
      <c r="R156" s="109"/>
      <c r="S156" s="109"/>
      <c r="T156" s="109"/>
      <c r="U156" s="109"/>
    </row>
    <row r="157" spans="2:21" s="157" customFormat="1" x14ac:dyDescent="0.45">
      <c r="B157" s="43"/>
      <c r="F157" s="166"/>
      <c r="I157" s="993"/>
      <c r="L157" s="109"/>
      <c r="M157" s="131"/>
      <c r="Q157" s="109"/>
      <c r="R157" s="109"/>
      <c r="S157" s="109"/>
      <c r="T157" s="109"/>
      <c r="U157" s="109"/>
    </row>
    <row r="158" spans="2:21" s="157" customFormat="1" x14ac:dyDescent="0.45">
      <c r="B158" s="43"/>
      <c r="F158" s="166"/>
      <c r="I158" s="993"/>
      <c r="L158" s="109"/>
      <c r="M158" s="131"/>
      <c r="Q158" s="109"/>
      <c r="R158" s="109"/>
      <c r="S158" s="109"/>
      <c r="T158" s="109"/>
      <c r="U158" s="109"/>
    </row>
    <row r="159" spans="2:21" s="157" customFormat="1" x14ac:dyDescent="0.45">
      <c r="B159" s="43"/>
      <c r="F159" s="166"/>
      <c r="I159" s="993"/>
      <c r="L159" s="109"/>
      <c r="M159" s="131"/>
      <c r="Q159" s="109"/>
      <c r="R159" s="109"/>
      <c r="S159" s="109"/>
      <c r="T159" s="109"/>
      <c r="U159" s="109"/>
    </row>
    <row r="160" spans="2:21" s="157" customFormat="1" x14ac:dyDescent="0.45">
      <c r="B160" s="43"/>
      <c r="F160" s="166"/>
      <c r="I160" s="993"/>
      <c r="L160" s="109"/>
      <c r="M160" s="131"/>
      <c r="Q160" s="109"/>
      <c r="R160" s="109"/>
      <c r="S160" s="109"/>
      <c r="T160" s="109"/>
      <c r="U160" s="109"/>
    </row>
    <row r="161" spans="2:21" s="157" customFormat="1" x14ac:dyDescent="0.45">
      <c r="B161" s="43"/>
      <c r="F161" s="166"/>
      <c r="I161" s="993"/>
      <c r="L161" s="109"/>
      <c r="M161" s="131"/>
      <c r="Q161" s="109"/>
      <c r="R161" s="109"/>
      <c r="S161" s="109"/>
      <c r="T161" s="109"/>
      <c r="U161" s="109"/>
    </row>
    <row r="162" spans="2:21" s="157" customFormat="1" x14ac:dyDescent="0.45">
      <c r="B162" s="43"/>
      <c r="F162" s="166"/>
      <c r="I162" s="993"/>
      <c r="L162" s="109"/>
      <c r="M162" s="131"/>
      <c r="Q162" s="109"/>
      <c r="R162" s="109"/>
      <c r="S162" s="109"/>
      <c r="T162" s="109"/>
      <c r="U162" s="109"/>
    </row>
    <row r="163" spans="2:21" s="157" customFormat="1" x14ac:dyDescent="0.45">
      <c r="B163" s="43"/>
      <c r="F163" s="166"/>
      <c r="I163" s="993"/>
      <c r="L163" s="109"/>
      <c r="M163" s="131"/>
      <c r="Q163" s="109"/>
      <c r="R163" s="109"/>
      <c r="S163" s="109"/>
      <c r="T163" s="109"/>
      <c r="U163" s="109"/>
    </row>
    <row r="164" spans="2:21" s="157" customFormat="1" x14ac:dyDescent="0.45">
      <c r="B164" s="43"/>
      <c r="F164" s="166"/>
      <c r="I164" s="993"/>
      <c r="L164" s="109"/>
      <c r="M164" s="131"/>
      <c r="Q164" s="109"/>
      <c r="R164" s="109"/>
      <c r="S164" s="109"/>
      <c r="T164" s="109"/>
      <c r="U164" s="109"/>
    </row>
    <row r="165" spans="2:21" s="157" customFormat="1" x14ac:dyDescent="0.45">
      <c r="B165" s="43"/>
      <c r="F165" s="166"/>
      <c r="I165" s="993"/>
      <c r="L165" s="109"/>
      <c r="M165" s="131"/>
      <c r="Q165" s="109"/>
      <c r="R165" s="109"/>
      <c r="S165" s="109"/>
      <c r="T165" s="109"/>
      <c r="U165" s="109"/>
    </row>
    <row r="166" spans="2:21" s="157" customFormat="1" x14ac:dyDescent="0.45">
      <c r="B166" s="43"/>
      <c r="F166" s="166"/>
      <c r="I166" s="993"/>
      <c r="L166" s="109"/>
      <c r="M166" s="131"/>
      <c r="Q166" s="109"/>
      <c r="R166" s="109"/>
      <c r="S166" s="109"/>
      <c r="T166" s="109"/>
      <c r="U166" s="109"/>
    </row>
    <row r="167" spans="2:21" s="157" customFormat="1" x14ac:dyDescent="0.45">
      <c r="B167" s="43"/>
      <c r="F167" s="166"/>
      <c r="I167" s="993"/>
      <c r="L167" s="109"/>
      <c r="M167" s="131"/>
      <c r="Q167" s="109"/>
      <c r="R167" s="109"/>
      <c r="S167" s="109"/>
      <c r="T167" s="109"/>
      <c r="U167" s="109"/>
    </row>
    <row r="168" spans="2:21" s="157" customFormat="1" x14ac:dyDescent="0.45">
      <c r="B168" s="43"/>
      <c r="F168" s="166"/>
      <c r="I168" s="993"/>
      <c r="L168" s="109"/>
      <c r="M168" s="131"/>
      <c r="Q168" s="109"/>
      <c r="R168" s="109"/>
      <c r="S168" s="109"/>
      <c r="T168" s="109"/>
      <c r="U168" s="109"/>
    </row>
    <row r="169" spans="2:21" s="157" customFormat="1" x14ac:dyDescent="0.45">
      <c r="B169" s="43"/>
      <c r="F169" s="166"/>
      <c r="I169" s="993"/>
      <c r="L169" s="109"/>
      <c r="M169" s="131"/>
      <c r="Q169" s="109"/>
      <c r="R169" s="109"/>
      <c r="S169" s="109"/>
      <c r="T169" s="109"/>
      <c r="U169" s="109"/>
    </row>
    <row r="170" spans="2:21" s="157" customFormat="1" x14ac:dyDescent="0.45">
      <c r="B170" s="43"/>
      <c r="F170" s="166"/>
      <c r="I170" s="993"/>
      <c r="L170" s="109"/>
      <c r="M170" s="131"/>
      <c r="Q170" s="109"/>
      <c r="R170" s="109"/>
      <c r="S170" s="109"/>
      <c r="T170" s="109"/>
      <c r="U170" s="109"/>
    </row>
    <row r="171" spans="2:21" s="157" customFormat="1" x14ac:dyDescent="0.45">
      <c r="B171" s="43"/>
      <c r="F171" s="166"/>
      <c r="I171" s="993"/>
      <c r="L171" s="109"/>
      <c r="M171" s="131"/>
      <c r="Q171" s="109"/>
      <c r="R171" s="109"/>
      <c r="S171" s="109"/>
      <c r="T171" s="109"/>
      <c r="U171" s="109"/>
    </row>
    <row r="172" spans="2:21" s="157" customFormat="1" x14ac:dyDescent="0.45">
      <c r="B172" s="43"/>
      <c r="F172" s="166"/>
      <c r="I172" s="993"/>
      <c r="L172" s="109"/>
      <c r="M172" s="131"/>
      <c r="Q172" s="109"/>
      <c r="R172" s="109"/>
      <c r="S172" s="109"/>
      <c r="T172" s="109"/>
      <c r="U172" s="109"/>
    </row>
    <row r="173" spans="2:21" s="157" customFormat="1" x14ac:dyDescent="0.45">
      <c r="B173" s="43"/>
      <c r="F173" s="166"/>
      <c r="I173" s="993"/>
      <c r="L173" s="109"/>
      <c r="M173" s="131"/>
      <c r="Q173" s="109"/>
      <c r="R173" s="109"/>
      <c r="S173" s="109"/>
      <c r="T173" s="109"/>
      <c r="U173" s="109"/>
    </row>
    <row r="174" spans="2:21" s="157" customFormat="1" x14ac:dyDescent="0.45">
      <c r="B174" s="43"/>
      <c r="F174" s="166"/>
      <c r="I174" s="993"/>
      <c r="L174" s="109"/>
      <c r="M174" s="131"/>
      <c r="Q174" s="109"/>
      <c r="R174" s="109"/>
      <c r="S174" s="109"/>
      <c r="T174" s="109"/>
      <c r="U174" s="109"/>
    </row>
    <row r="175" spans="2:21" s="157" customFormat="1" x14ac:dyDescent="0.45">
      <c r="B175" s="43"/>
      <c r="F175" s="166"/>
      <c r="I175" s="993"/>
      <c r="L175" s="109"/>
      <c r="M175" s="131"/>
      <c r="Q175" s="109"/>
      <c r="R175" s="109"/>
      <c r="S175" s="109"/>
      <c r="T175" s="109"/>
      <c r="U175" s="109"/>
    </row>
    <row r="176" spans="2:21" s="157" customFormat="1" x14ac:dyDescent="0.45">
      <c r="B176" s="43"/>
      <c r="F176" s="166"/>
      <c r="I176" s="993"/>
      <c r="L176" s="109"/>
      <c r="M176" s="131"/>
      <c r="Q176" s="109"/>
      <c r="R176" s="109"/>
      <c r="S176" s="109"/>
      <c r="T176" s="109"/>
      <c r="U176" s="109"/>
    </row>
    <row r="177" spans="2:21" s="157" customFormat="1" x14ac:dyDescent="0.45">
      <c r="B177" s="43"/>
      <c r="F177" s="166"/>
      <c r="I177" s="993"/>
      <c r="L177" s="109"/>
      <c r="M177" s="131"/>
      <c r="Q177" s="109"/>
      <c r="R177" s="109"/>
      <c r="S177" s="109"/>
      <c r="T177" s="109"/>
      <c r="U177" s="109"/>
    </row>
    <row r="178" spans="2:21" s="157" customFormat="1" x14ac:dyDescent="0.45">
      <c r="B178" s="43"/>
      <c r="F178" s="166"/>
      <c r="I178" s="993"/>
      <c r="L178" s="109"/>
      <c r="M178" s="131"/>
      <c r="Q178" s="109"/>
      <c r="R178" s="109"/>
      <c r="S178" s="109"/>
      <c r="T178" s="109"/>
      <c r="U178" s="109"/>
    </row>
    <row r="179" spans="2:21" s="157" customFormat="1" x14ac:dyDescent="0.45">
      <c r="B179" s="43"/>
      <c r="F179" s="166"/>
      <c r="I179" s="993"/>
      <c r="L179" s="109"/>
      <c r="M179" s="131"/>
      <c r="Q179" s="109"/>
      <c r="R179" s="109"/>
      <c r="S179" s="109"/>
      <c r="T179" s="109"/>
      <c r="U179" s="109"/>
    </row>
    <row r="180" spans="2:21" s="157" customFormat="1" x14ac:dyDescent="0.45">
      <c r="B180" s="43"/>
      <c r="F180" s="166"/>
      <c r="I180" s="993"/>
      <c r="L180" s="109"/>
      <c r="M180" s="131"/>
      <c r="Q180" s="109"/>
      <c r="R180" s="109"/>
      <c r="S180" s="109"/>
      <c r="T180" s="109"/>
      <c r="U180" s="109"/>
    </row>
    <row r="181" spans="2:21" s="157" customFormat="1" x14ac:dyDescent="0.45">
      <c r="B181" s="43"/>
      <c r="F181" s="166"/>
      <c r="I181" s="993"/>
      <c r="L181" s="109"/>
      <c r="M181" s="131"/>
      <c r="Q181" s="109"/>
      <c r="R181" s="109"/>
      <c r="S181" s="109"/>
      <c r="T181" s="109"/>
      <c r="U181" s="109"/>
    </row>
    <row r="182" spans="2:21" s="157" customFormat="1" x14ac:dyDescent="0.45">
      <c r="B182" s="43"/>
      <c r="F182" s="166"/>
      <c r="I182" s="993"/>
      <c r="L182" s="109"/>
      <c r="M182" s="131"/>
      <c r="Q182" s="109"/>
      <c r="R182" s="109"/>
      <c r="S182" s="109"/>
      <c r="T182" s="109"/>
      <c r="U182" s="109"/>
    </row>
    <row r="183" spans="2:21" s="157" customFormat="1" x14ac:dyDescent="0.45">
      <c r="B183" s="43"/>
      <c r="F183" s="166"/>
      <c r="I183" s="993"/>
      <c r="L183" s="109"/>
      <c r="M183" s="131"/>
      <c r="Q183" s="109"/>
      <c r="R183" s="109"/>
      <c r="S183" s="109"/>
      <c r="T183" s="109"/>
      <c r="U183" s="109"/>
    </row>
    <row r="184" spans="2:21" s="157" customFormat="1" x14ac:dyDescent="0.45">
      <c r="B184" s="43"/>
      <c r="F184" s="166"/>
      <c r="I184" s="993"/>
      <c r="L184" s="109"/>
      <c r="M184" s="131"/>
      <c r="Q184" s="109"/>
      <c r="R184" s="109"/>
      <c r="S184" s="109"/>
      <c r="T184" s="109"/>
      <c r="U184" s="109"/>
    </row>
    <row r="185" spans="2:21" s="157" customFormat="1" x14ac:dyDescent="0.45">
      <c r="B185" s="43"/>
      <c r="F185" s="166"/>
      <c r="I185" s="993"/>
      <c r="L185" s="109"/>
      <c r="M185" s="131"/>
      <c r="Q185" s="109"/>
      <c r="R185" s="109"/>
      <c r="S185" s="109"/>
      <c r="T185" s="109"/>
      <c r="U185" s="109"/>
    </row>
    <row r="186" spans="2:21" s="157" customFormat="1" x14ac:dyDescent="0.45">
      <c r="B186" s="43"/>
      <c r="F186" s="166"/>
      <c r="I186" s="993"/>
      <c r="L186" s="109"/>
      <c r="M186" s="131"/>
      <c r="Q186" s="109"/>
      <c r="R186" s="109"/>
      <c r="S186" s="109"/>
      <c r="T186" s="109"/>
      <c r="U186" s="109"/>
    </row>
    <row r="187" spans="2:21" s="157" customFormat="1" x14ac:dyDescent="0.45">
      <c r="B187" s="43"/>
      <c r="F187" s="166"/>
      <c r="I187" s="993"/>
      <c r="L187" s="109"/>
      <c r="M187" s="131"/>
      <c r="Q187" s="109"/>
      <c r="R187" s="109"/>
      <c r="S187" s="109"/>
      <c r="T187" s="109"/>
      <c r="U187" s="109"/>
    </row>
    <row r="188" spans="2:21" s="157" customFormat="1" x14ac:dyDescent="0.45">
      <c r="B188" s="43"/>
      <c r="F188" s="166"/>
      <c r="I188" s="993"/>
      <c r="L188" s="109"/>
      <c r="M188" s="131"/>
      <c r="Q188" s="109"/>
      <c r="R188" s="109"/>
      <c r="S188" s="109"/>
      <c r="T188" s="109"/>
      <c r="U188" s="109"/>
    </row>
    <row r="189" spans="2:21" s="157" customFormat="1" x14ac:dyDescent="0.45">
      <c r="B189" s="43"/>
      <c r="F189" s="166"/>
      <c r="I189" s="993"/>
      <c r="L189" s="109"/>
      <c r="M189" s="131"/>
      <c r="Q189" s="109"/>
      <c r="R189" s="109"/>
      <c r="S189" s="109"/>
      <c r="T189" s="109"/>
      <c r="U189" s="109"/>
    </row>
    <row r="190" spans="2:21" s="157" customFormat="1" x14ac:dyDescent="0.45">
      <c r="B190" s="43"/>
      <c r="F190" s="166"/>
      <c r="I190" s="993"/>
      <c r="L190" s="109"/>
      <c r="M190" s="131"/>
      <c r="Q190" s="109"/>
      <c r="R190" s="109"/>
      <c r="S190" s="109"/>
      <c r="T190" s="109"/>
      <c r="U190" s="109"/>
    </row>
    <row r="191" spans="2:21" s="157" customFormat="1" x14ac:dyDescent="0.45">
      <c r="B191" s="43"/>
      <c r="F191" s="166"/>
      <c r="I191" s="993"/>
      <c r="L191" s="109"/>
      <c r="M191" s="131"/>
      <c r="Q191" s="109"/>
      <c r="R191" s="109"/>
      <c r="S191" s="109"/>
      <c r="T191" s="109"/>
      <c r="U191" s="109"/>
    </row>
    <row r="192" spans="2:21" s="157" customFormat="1" x14ac:dyDescent="0.45">
      <c r="B192" s="43"/>
      <c r="F192" s="166"/>
      <c r="I192" s="993"/>
      <c r="L192" s="109"/>
      <c r="M192" s="131"/>
      <c r="Q192" s="109"/>
      <c r="R192" s="109"/>
      <c r="S192" s="109"/>
      <c r="T192" s="109"/>
      <c r="U192" s="109"/>
    </row>
    <row r="193" spans="2:21" s="157" customFormat="1" x14ac:dyDescent="0.45">
      <c r="B193" s="43"/>
      <c r="F193" s="166"/>
      <c r="I193" s="993"/>
      <c r="L193" s="109"/>
      <c r="M193" s="131"/>
      <c r="Q193" s="109"/>
      <c r="R193" s="109"/>
      <c r="S193" s="109"/>
      <c r="T193" s="109"/>
      <c r="U193" s="109"/>
    </row>
    <row r="194" spans="2:21" s="157" customFormat="1" x14ac:dyDescent="0.45">
      <c r="B194" s="43"/>
      <c r="F194" s="166"/>
      <c r="I194" s="993"/>
      <c r="L194" s="109"/>
      <c r="M194" s="131"/>
      <c r="Q194" s="109"/>
      <c r="R194" s="109"/>
      <c r="S194" s="109"/>
      <c r="T194" s="109"/>
      <c r="U194" s="109"/>
    </row>
    <row r="195" spans="2:21" s="157" customFormat="1" x14ac:dyDescent="0.45">
      <c r="B195" s="43"/>
      <c r="F195" s="166"/>
      <c r="I195" s="993"/>
      <c r="L195" s="109"/>
      <c r="M195" s="131"/>
      <c r="Q195" s="109"/>
      <c r="R195" s="109"/>
      <c r="S195" s="109"/>
      <c r="T195" s="109"/>
      <c r="U195" s="109"/>
    </row>
    <row r="196" spans="2:21" s="157" customFormat="1" x14ac:dyDescent="0.45">
      <c r="B196" s="43"/>
      <c r="F196" s="166"/>
      <c r="I196" s="993"/>
      <c r="L196" s="109"/>
      <c r="M196" s="131"/>
      <c r="Q196" s="109"/>
      <c r="R196" s="109"/>
      <c r="S196" s="109"/>
      <c r="T196" s="109"/>
      <c r="U196" s="109"/>
    </row>
    <row r="197" spans="2:21" s="157" customFormat="1" x14ac:dyDescent="0.45">
      <c r="B197" s="43"/>
      <c r="F197" s="166"/>
      <c r="I197" s="993"/>
      <c r="L197" s="109"/>
      <c r="M197" s="131"/>
      <c r="Q197" s="109"/>
      <c r="R197" s="109"/>
      <c r="S197" s="109"/>
      <c r="T197" s="109"/>
      <c r="U197" s="109"/>
    </row>
    <row r="198" spans="2:21" s="157" customFormat="1" x14ac:dyDescent="0.45">
      <c r="B198" s="43"/>
      <c r="F198" s="166"/>
      <c r="I198" s="993"/>
      <c r="L198" s="109"/>
      <c r="M198" s="131"/>
      <c r="Q198" s="109"/>
      <c r="R198" s="109"/>
      <c r="S198" s="109"/>
      <c r="T198" s="109"/>
      <c r="U198" s="109"/>
    </row>
    <row r="199" spans="2:21" s="157" customFormat="1" x14ac:dyDescent="0.45">
      <c r="B199" s="43"/>
      <c r="F199" s="166"/>
      <c r="I199" s="993"/>
      <c r="L199" s="109"/>
      <c r="M199" s="131"/>
      <c r="Q199" s="109"/>
      <c r="R199" s="109"/>
      <c r="S199" s="109"/>
      <c r="T199" s="109"/>
      <c r="U199" s="109"/>
    </row>
    <row r="200" spans="2:21" s="157" customFormat="1" x14ac:dyDescent="0.45">
      <c r="B200" s="43"/>
      <c r="F200" s="166"/>
      <c r="I200" s="993"/>
      <c r="L200" s="109"/>
      <c r="M200" s="131"/>
      <c r="Q200" s="109"/>
      <c r="R200" s="109"/>
      <c r="S200" s="109"/>
      <c r="T200" s="109"/>
      <c r="U200" s="109"/>
    </row>
    <row r="201" spans="2:21" s="157" customFormat="1" x14ac:dyDescent="0.45">
      <c r="B201" s="43"/>
      <c r="F201" s="166"/>
      <c r="I201" s="993"/>
      <c r="L201" s="109"/>
      <c r="M201" s="131"/>
      <c r="Q201" s="109"/>
      <c r="R201" s="109"/>
      <c r="S201" s="109"/>
      <c r="T201" s="109"/>
      <c r="U201" s="109"/>
    </row>
    <row r="202" spans="2:21" s="157" customFormat="1" x14ac:dyDescent="0.45">
      <c r="B202" s="43"/>
      <c r="F202" s="166"/>
      <c r="I202" s="993"/>
      <c r="L202" s="109"/>
      <c r="M202" s="131"/>
      <c r="Q202" s="109"/>
      <c r="R202" s="109"/>
      <c r="S202" s="109"/>
      <c r="T202" s="109"/>
      <c r="U202" s="109"/>
    </row>
    <row r="203" spans="2:21" s="157" customFormat="1" x14ac:dyDescent="0.45">
      <c r="B203" s="43"/>
      <c r="F203" s="166"/>
      <c r="I203" s="993"/>
      <c r="L203" s="109"/>
      <c r="M203" s="131"/>
      <c r="Q203" s="109"/>
      <c r="R203" s="109"/>
      <c r="S203" s="109"/>
      <c r="T203" s="109"/>
      <c r="U203" s="109"/>
    </row>
    <row r="204" spans="2:21" s="157" customFormat="1" x14ac:dyDescent="0.45">
      <c r="B204" s="43"/>
      <c r="F204" s="166"/>
      <c r="I204" s="993"/>
      <c r="L204" s="109"/>
      <c r="M204" s="131"/>
      <c r="Q204" s="109"/>
      <c r="R204" s="109"/>
      <c r="S204" s="109"/>
      <c r="T204" s="109"/>
      <c r="U204" s="109"/>
    </row>
    <row r="205" spans="2:21" s="157" customFormat="1" x14ac:dyDescent="0.45">
      <c r="B205" s="43"/>
      <c r="F205" s="166"/>
      <c r="I205" s="993"/>
      <c r="L205" s="109"/>
      <c r="M205" s="131"/>
      <c r="Q205" s="109"/>
      <c r="R205" s="109"/>
      <c r="S205" s="109"/>
      <c r="T205" s="109"/>
      <c r="U205" s="109"/>
    </row>
    <row r="206" spans="2:21" s="157" customFormat="1" x14ac:dyDescent="0.45">
      <c r="B206" s="43"/>
      <c r="F206" s="166"/>
      <c r="I206" s="993"/>
      <c r="L206" s="109"/>
      <c r="M206" s="131"/>
      <c r="Q206" s="109"/>
      <c r="R206" s="109"/>
      <c r="S206" s="109"/>
      <c r="T206" s="109"/>
      <c r="U206" s="109"/>
    </row>
    <row r="207" spans="2:21" s="157" customFormat="1" x14ac:dyDescent="0.45">
      <c r="B207" s="43"/>
      <c r="F207" s="166"/>
      <c r="I207" s="993"/>
      <c r="L207" s="109"/>
      <c r="M207" s="131"/>
      <c r="Q207" s="109"/>
      <c r="R207" s="109"/>
      <c r="S207" s="109"/>
      <c r="T207" s="109"/>
      <c r="U207" s="109"/>
    </row>
    <row r="208" spans="2:21" s="157" customFormat="1" x14ac:dyDescent="0.45">
      <c r="B208" s="43"/>
      <c r="F208" s="166"/>
      <c r="I208" s="993"/>
      <c r="L208" s="109"/>
      <c r="M208" s="131"/>
      <c r="Q208" s="109"/>
      <c r="R208" s="109"/>
      <c r="S208" s="109"/>
      <c r="T208" s="109"/>
      <c r="U208" s="109"/>
    </row>
    <row r="209" spans="2:21" s="157" customFormat="1" x14ac:dyDescent="0.45">
      <c r="B209" s="43"/>
      <c r="F209" s="166"/>
      <c r="I209" s="993"/>
      <c r="L209" s="109"/>
      <c r="M209" s="131"/>
      <c r="Q209" s="109"/>
      <c r="R209" s="109"/>
      <c r="S209" s="109"/>
      <c r="T209" s="109"/>
      <c r="U209" s="109"/>
    </row>
    <row r="210" spans="2:21" s="157" customFormat="1" x14ac:dyDescent="0.45">
      <c r="B210" s="43"/>
      <c r="F210" s="166"/>
      <c r="I210" s="993"/>
      <c r="L210" s="109"/>
      <c r="M210" s="131"/>
      <c r="Q210" s="109"/>
      <c r="R210" s="109"/>
      <c r="S210" s="109"/>
      <c r="T210" s="109"/>
      <c r="U210" s="109"/>
    </row>
    <row r="211" spans="2:21" s="157" customFormat="1" x14ac:dyDescent="0.45">
      <c r="B211" s="43"/>
      <c r="F211" s="166"/>
      <c r="I211" s="993"/>
      <c r="L211" s="109"/>
      <c r="M211" s="131"/>
      <c r="Q211" s="109"/>
      <c r="R211" s="109"/>
      <c r="S211" s="109"/>
      <c r="T211" s="109"/>
      <c r="U211" s="109"/>
    </row>
    <row r="212" spans="2:21" s="157" customFormat="1" x14ac:dyDescent="0.45">
      <c r="B212" s="43"/>
      <c r="F212" s="166"/>
      <c r="I212" s="993"/>
      <c r="L212" s="109"/>
      <c r="M212" s="131"/>
      <c r="Q212" s="109"/>
      <c r="R212" s="109"/>
      <c r="S212" s="109"/>
      <c r="T212" s="109"/>
      <c r="U212" s="109"/>
    </row>
    <row r="213" spans="2:21" s="157" customFormat="1" x14ac:dyDescent="0.45">
      <c r="B213" s="43"/>
      <c r="F213" s="166"/>
      <c r="I213" s="993"/>
      <c r="L213" s="109"/>
      <c r="M213" s="131"/>
      <c r="Q213" s="109"/>
      <c r="R213" s="109"/>
      <c r="S213" s="109"/>
      <c r="T213" s="109"/>
      <c r="U213" s="109"/>
    </row>
    <row r="214" spans="2:21" s="157" customFormat="1" x14ac:dyDescent="0.45">
      <c r="B214" s="43"/>
      <c r="F214" s="166"/>
      <c r="I214" s="993"/>
      <c r="L214" s="109"/>
      <c r="M214" s="131"/>
      <c r="Q214" s="109"/>
      <c r="R214" s="109"/>
      <c r="S214" s="109"/>
      <c r="T214" s="109"/>
      <c r="U214" s="109"/>
    </row>
    <row r="215" spans="2:21" s="157" customFormat="1" x14ac:dyDescent="0.45">
      <c r="B215" s="43"/>
      <c r="F215" s="166"/>
      <c r="I215" s="993"/>
      <c r="L215" s="109"/>
      <c r="M215" s="131"/>
      <c r="Q215" s="109"/>
      <c r="R215" s="109"/>
      <c r="S215" s="109"/>
      <c r="T215" s="109"/>
      <c r="U215" s="109"/>
    </row>
    <row r="216" spans="2:21" s="157" customFormat="1" x14ac:dyDescent="0.45">
      <c r="B216" s="43"/>
      <c r="F216" s="166"/>
      <c r="I216" s="993"/>
      <c r="L216" s="109"/>
      <c r="M216" s="131"/>
      <c r="Q216" s="109"/>
      <c r="R216" s="109"/>
      <c r="S216" s="109"/>
      <c r="T216" s="109"/>
      <c r="U216" s="109"/>
    </row>
    <row r="217" spans="2:21" s="157" customFormat="1" x14ac:dyDescent="0.45">
      <c r="B217" s="43"/>
      <c r="F217" s="166"/>
      <c r="I217" s="993"/>
      <c r="L217" s="109"/>
      <c r="M217" s="131"/>
      <c r="Q217" s="109"/>
      <c r="R217" s="109"/>
      <c r="S217" s="109"/>
      <c r="T217" s="109"/>
      <c r="U217" s="109"/>
    </row>
    <row r="218" spans="2:21" s="157" customFormat="1" x14ac:dyDescent="0.45">
      <c r="B218" s="43"/>
      <c r="F218" s="166"/>
      <c r="I218" s="993"/>
      <c r="L218" s="109"/>
      <c r="M218" s="131"/>
      <c r="Q218" s="109"/>
      <c r="R218" s="109"/>
      <c r="S218" s="109"/>
      <c r="T218" s="109"/>
      <c r="U218" s="109"/>
    </row>
    <row r="219" spans="2:21" s="157" customFormat="1" x14ac:dyDescent="0.45">
      <c r="B219" s="43"/>
      <c r="F219" s="166"/>
      <c r="I219" s="993"/>
      <c r="L219" s="109"/>
      <c r="M219" s="131"/>
      <c r="Q219" s="109"/>
      <c r="R219" s="109"/>
      <c r="S219" s="109"/>
      <c r="T219" s="109"/>
      <c r="U219" s="109"/>
    </row>
    <row r="220" spans="2:21" s="157" customFormat="1" x14ac:dyDescent="0.45">
      <c r="B220" s="43"/>
      <c r="F220" s="166"/>
      <c r="I220" s="993"/>
      <c r="L220" s="109"/>
      <c r="M220" s="131"/>
      <c r="Q220" s="109"/>
      <c r="R220" s="109"/>
      <c r="S220" s="109"/>
      <c r="T220" s="109"/>
      <c r="U220" s="109"/>
    </row>
    <row r="221" spans="2:21" s="157" customFormat="1" x14ac:dyDescent="0.45">
      <c r="B221" s="43"/>
      <c r="F221" s="166"/>
      <c r="I221" s="993"/>
      <c r="L221" s="109"/>
      <c r="M221" s="131"/>
      <c r="Q221" s="109"/>
      <c r="R221" s="109"/>
      <c r="S221" s="109"/>
      <c r="T221" s="109"/>
      <c r="U221" s="109"/>
    </row>
    <row r="222" spans="2:21" s="157" customFormat="1" x14ac:dyDescent="0.45">
      <c r="B222" s="43"/>
      <c r="F222" s="166"/>
      <c r="I222" s="993"/>
      <c r="L222" s="109"/>
      <c r="M222" s="131"/>
      <c r="Q222" s="109"/>
      <c r="R222" s="109"/>
      <c r="S222" s="109"/>
      <c r="T222" s="109"/>
      <c r="U222" s="109"/>
    </row>
    <row r="223" spans="2:21" s="157" customFormat="1" x14ac:dyDescent="0.45">
      <c r="B223" s="43"/>
      <c r="F223" s="166"/>
      <c r="I223" s="993"/>
      <c r="L223" s="109"/>
      <c r="M223" s="131"/>
      <c r="Q223" s="109"/>
      <c r="R223" s="109"/>
      <c r="S223" s="109"/>
      <c r="T223" s="109"/>
      <c r="U223" s="109"/>
    </row>
    <row r="224" spans="2:21" s="157" customFormat="1" x14ac:dyDescent="0.45">
      <c r="B224" s="43"/>
      <c r="F224" s="166"/>
      <c r="I224" s="993"/>
      <c r="L224" s="109"/>
      <c r="M224" s="131"/>
      <c r="Q224" s="109"/>
      <c r="R224" s="109"/>
      <c r="S224" s="109"/>
      <c r="T224" s="109"/>
      <c r="U224" s="109"/>
    </row>
    <row r="225" spans="2:21" s="157" customFormat="1" x14ac:dyDescent="0.45">
      <c r="B225" s="43"/>
      <c r="F225" s="166"/>
      <c r="I225" s="993"/>
      <c r="L225" s="109"/>
      <c r="M225" s="131"/>
      <c r="Q225" s="109"/>
      <c r="R225" s="109"/>
      <c r="S225" s="109"/>
      <c r="T225" s="109"/>
      <c r="U225" s="109"/>
    </row>
    <row r="226" spans="2:21" s="157" customFormat="1" x14ac:dyDescent="0.45">
      <c r="B226" s="43"/>
      <c r="F226" s="166"/>
      <c r="I226" s="993"/>
      <c r="L226" s="109"/>
      <c r="M226" s="131"/>
      <c r="Q226" s="109"/>
      <c r="R226" s="109"/>
      <c r="S226" s="109"/>
      <c r="T226" s="109"/>
      <c r="U226" s="109"/>
    </row>
    <row r="227" spans="2:21" s="157" customFormat="1" x14ac:dyDescent="0.45">
      <c r="B227" s="43"/>
      <c r="F227" s="166"/>
      <c r="I227" s="993"/>
      <c r="L227" s="109"/>
      <c r="M227" s="131"/>
      <c r="Q227" s="109"/>
      <c r="R227" s="109"/>
      <c r="S227" s="109"/>
      <c r="T227" s="109"/>
      <c r="U227" s="109"/>
    </row>
    <row r="228" spans="2:21" s="157" customFormat="1" x14ac:dyDescent="0.45">
      <c r="B228" s="43"/>
      <c r="F228" s="166"/>
      <c r="I228" s="993"/>
      <c r="L228" s="109"/>
      <c r="M228" s="131"/>
      <c r="Q228" s="109"/>
      <c r="R228" s="109"/>
      <c r="S228" s="109"/>
      <c r="T228" s="109"/>
      <c r="U228" s="109"/>
    </row>
    <row r="229" spans="2:21" s="157" customFormat="1" x14ac:dyDescent="0.45">
      <c r="B229" s="43"/>
      <c r="F229" s="166"/>
      <c r="I229" s="993"/>
      <c r="L229" s="109"/>
      <c r="M229" s="131"/>
      <c r="Q229" s="109"/>
      <c r="R229" s="109"/>
      <c r="S229" s="109"/>
      <c r="T229" s="109"/>
      <c r="U229" s="109"/>
    </row>
    <row r="230" spans="2:21" s="157" customFormat="1" x14ac:dyDescent="0.45">
      <c r="B230" s="43"/>
      <c r="F230" s="166"/>
      <c r="I230" s="993"/>
      <c r="L230" s="109"/>
      <c r="M230" s="131"/>
      <c r="Q230" s="109"/>
      <c r="R230" s="109"/>
      <c r="S230" s="109"/>
      <c r="T230" s="109"/>
      <c r="U230" s="109"/>
    </row>
    <row r="231" spans="2:21" s="157" customFormat="1" x14ac:dyDescent="0.45">
      <c r="B231" s="43"/>
      <c r="F231" s="166"/>
      <c r="I231" s="993"/>
      <c r="L231" s="109"/>
      <c r="M231" s="131"/>
      <c r="Q231" s="109"/>
      <c r="R231" s="109"/>
      <c r="S231" s="109"/>
      <c r="T231" s="109"/>
      <c r="U231" s="109"/>
    </row>
    <row r="232" spans="2:21" s="157" customFormat="1" x14ac:dyDescent="0.45">
      <c r="B232" s="43"/>
      <c r="F232" s="166"/>
      <c r="I232" s="993"/>
      <c r="L232" s="109"/>
      <c r="M232" s="131"/>
      <c r="Q232" s="109"/>
      <c r="R232" s="109"/>
      <c r="S232" s="109"/>
      <c r="T232" s="109"/>
      <c r="U232" s="109"/>
    </row>
    <row r="233" spans="2:21" s="157" customFormat="1" x14ac:dyDescent="0.45">
      <c r="B233" s="43"/>
      <c r="F233" s="166"/>
      <c r="I233" s="993"/>
      <c r="L233" s="109"/>
      <c r="M233" s="131"/>
      <c r="Q233" s="109"/>
      <c r="R233" s="109"/>
      <c r="S233" s="109"/>
      <c r="T233" s="109"/>
      <c r="U233" s="109"/>
    </row>
    <row r="234" spans="2:21" s="157" customFormat="1" x14ac:dyDescent="0.45">
      <c r="B234" s="43"/>
      <c r="F234" s="166"/>
      <c r="I234" s="993"/>
      <c r="L234" s="109"/>
      <c r="M234" s="131"/>
      <c r="Q234" s="109"/>
      <c r="R234" s="109"/>
      <c r="S234" s="109"/>
      <c r="T234" s="109"/>
      <c r="U234" s="109"/>
    </row>
    <row r="235" spans="2:21" s="157" customFormat="1" x14ac:dyDescent="0.45">
      <c r="B235" s="43"/>
      <c r="F235" s="166"/>
      <c r="I235" s="993"/>
      <c r="L235" s="109"/>
      <c r="M235" s="131"/>
      <c r="Q235" s="109"/>
      <c r="R235" s="109"/>
      <c r="S235" s="109"/>
      <c r="T235" s="109"/>
      <c r="U235" s="109"/>
    </row>
    <row r="236" spans="2:21" s="157" customFormat="1" x14ac:dyDescent="0.45">
      <c r="B236" s="43"/>
      <c r="F236" s="166"/>
      <c r="I236" s="993"/>
      <c r="L236" s="109"/>
      <c r="M236" s="131"/>
      <c r="Q236" s="109"/>
      <c r="R236" s="109"/>
      <c r="S236" s="109"/>
      <c r="T236" s="109"/>
      <c r="U236" s="109"/>
    </row>
    <row r="237" spans="2:21" s="157" customFormat="1" x14ac:dyDescent="0.45">
      <c r="B237" s="43"/>
      <c r="F237" s="166"/>
      <c r="I237" s="993"/>
      <c r="L237" s="109"/>
      <c r="M237" s="131"/>
      <c r="Q237" s="109"/>
      <c r="R237" s="109"/>
      <c r="S237" s="109"/>
      <c r="T237" s="109"/>
      <c r="U237" s="109"/>
    </row>
    <row r="238" spans="2:21" s="157" customFormat="1" x14ac:dyDescent="0.45">
      <c r="B238" s="43"/>
      <c r="F238" s="166"/>
      <c r="I238" s="993"/>
      <c r="L238" s="109"/>
      <c r="M238" s="131"/>
      <c r="Q238" s="109"/>
      <c r="R238" s="109"/>
      <c r="S238" s="109"/>
      <c r="T238" s="109"/>
      <c r="U238" s="109"/>
    </row>
    <row r="239" spans="2:21" s="157" customFormat="1" x14ac:dyDescent="0.45">
      <c r="B239" s="43"/>
      <c r="F239" s="166"/>
      <c r="I239" s="993"/>
      <c r="L239" s="109"/>
      <c r="M239" s="131"/>
      <c r="Q239" s="109"/>
      <c r="R239" s="109"/>
      <c r="S239" s="109"/>
      <c r="T239" s="109"/>
      <c r="U239" s="109"/>
    </row>
    <row r="240" spans="2:21" s="157" customFormat="1" x14ac:dyDescent="0.45">
      <c r="B240" s="43"/>
      <c r="F240" s="166"/>
      <c r="I240" s="993"/>
      <c r="L240" s="109"/>
      <c r="M240" s="131"/>
      <c r="Q240" s="109"/>
      <c r="R240" s="109"/>
      <c r="S240" s="109"/>
      <c r="T240" s="109"/>
      <c r="U240" s="109"/>
    </row>
    <row r="241" spans="2:21" s="157" customFormat="1" x14ac:dyDescent="0.45">
      <c r="B241" s="43"/>
      <c r="F241" s="166"/>
      <c r="I241" s="993"/>
      <c r="L241" s="109"/>
      <c r="M241" s="131"/>
      <c r="Q241" s="109"/>
      <c r="R241" s="109"/>
      <c r="S241" s="109"/>
      <c r="T241" s="109"/>
      <c r="U241" s="109"/>
    </row>
    <row r="242" spans="2:21" s="157" customFormat="1" x14ac:dyDescent="0.45">
      <c r="B242" s="43"/>
      <c r="F242" s="166"/>
      <c r="I242" s="993"/>
      <c r="L242" s="109"/>
      <c r="M242" s="131"/>
      <c r="Q242" s="109"/>
      <c r="R242" s="109"/>
      <c r="S242" s="109"/>
      <c r="T242" s="109"/>
      <c r="U242" s="109"/>
    </row>
    <row r="243" spans="2:21" s="157" customFormat="1" x14ac:dyDescent="0.45">
      <c r="B243" s="43"/>
      <c r="F243" s="166"/>
      <c r="I243" s="993"/>
      <c r="L243" s="109"/>
      <c r="M243" s="131"/>
      <c r="Q243" s="109"/>
      <c r="R243" s="109"/>
      <c r="S243" s="109"/>
      <c r="T243" s="109"/>
      <c r="U243" s="109"/>
    </row>
    <row r="244" spans="2:21" s="157" customFormat="1" x14ac:dyDescent="0.45">
      <c r="B244" s="43"/>
      <c r="F244" s="166"/>
      <c r="I244" s="993"/>
      <c r="L244" s="109"/>
      <c r="M244" s="131"/>
      <c r="Q244" s="109"/>
      <c r="R244" s="109"/>
      <c r="S244" s="109"/>
      <c r="T244" s="109"/>
      <c r="U244" s="109"/>
    </row>
    <row r="245" spans="2:21" s="157" customFormat="1" x14ac:dyDescent="0.45">
      <c r="B245" s="43"/>
      <c r="F245" s="166"/>
      <c r="I245" s="993"/>
      <c r="L245" s="109"/>
      <c r="M245" s="131"/>
      <c r="Q245" s="109"/>
      <c r="R245" s="109"/>
      <c r="S245" s="109"/>
      <c r="T245" s="109"/>
      <c r="U245" s="109"/>
    </row>
    <row r="246" spans="2:21" s="157" customFormat="1" x14ac:dyDescent="0.45">
      <c r="B246" s="43"/>
      <c r="F246" s="166"/>
      <c r="I246" s="993"/>
      <c r="L246" s="109"/>
      <c r="M246" s="131"/>
      <c r="Q246" s="109"/>
      <c r="R246" s="109"/>
      <c r="S246" s="109"/>
      <c r="T246" s="109"/>
      <c r="U246" s="109"/>
    </row>
    <row r="247" spans="2:21" s="157" customFormat="1" x14ac:dyDescent="0.45">
      <c r="B247" s="43"/>
      <c r="F247" s="166"/>
      <c r="I247" s="993"/>
      <c r="L247" s="109"/>
      <c r="M247" s="131"/>
      <c r="Q247" s="109"/>
      <c r="R247" s="109"/>
      <c r="S247" s="109"/>
      <c r="T247" s="109"/>
      <c r="U247" s="109"/>
    </row>
    <row r="248" spans="2:21" s="157" customFormat="1" x14ac:dyDescent="0.45">
      <c r="B248" s="43"/>
      <c r="F248" s="166"/>
      <c r="I248" s="993"/>
      <c r="L248" s="109"/>
      <c r="M248" s="131"/>
      <c r="Q248" s="109"/>
      <c r="R248" s="109"/>
      <c r="S248" s="109"/>
      <c r="T248" s="109"/>
      <c r="U248" s="109"/>
    </row>
    <row r="249" spans="2:21" s="157" customFormat="1" x14ac:dyDescent="0.45">
      <c r="B249" s="43"/>
      <c r="F249" s="166"/>
      <c r="I249" s="993"/>
      <c r="L249" s="109"/>
      <c r="M249" s="131"/>
      <c r="Q249" s="109"/>
      <c r="R249" s="109"/>
      <c r="S249" s="109"/>
      <c r="T249" s="109"/>
      <c r="U249" s="109"/>
    </row>
    <row r="250" spans="2:21" s="157" customFormat="1" x14ac:dyDescent="0.45">
      <c r="B250" s="43"/>
      <c r="F250" s="166"/>
      <c r="I250" s="993"/>
      <c r="L250" s="109"/>
      <c r="M250" s="131"/>
      <c r="Q250" s="109"/>
      <c r="R250" s="109"/>
      <c r="S250" s="109"/>
      <c r="T250" s="109"/>
      <c r="U250" s="109"/>
    </row>
    <row r="251" spans="2:21" s="157" customFormat="1" x14ac:dyDescent="0.45">
      <c r="B251" s="43"/>
      <c r="F251" s="166"/>
      <c r="I251" s="993"/>
      <c r="L251" s="109"/>
      <c r="M251" s="131"/>
      <c r="Q251" s="109"/>
      <c r="R251" s="109"/>
      <c r="S251" s="109"/>
      <c r="T251" s="109"/>
      <c r="U251" s="109"/>
    </row>
    <row r="252" spans="2:21" s="157" customFormat="1" x14ac:dyDescent="0.45">
      <c r="B252" s="43"/>
      <c r="F252" s="166"/>
      <c r="I252" s="993"/>
      <c r="L252" s="109"/>
      <c r="M252" s="131"/>
      <c r="Q252" s="109"/>
      <c r="R252" s="109"/>
      <c r="S252" s="109"/>
      <c r="T252" s="109"/>
      <c r="U252" s="109"/>
    </row>
    <row r="253" spans="2:21" s="157" customFormat="1" x14ac:dyDescent="0.45">
      <c r="B253" s="43"/>
      <c r="F253" s="166"/>
      <c r="I253" s="993"/>
      <c r="L253" s="109"/>
      <c r="M253" s="131"/>
      <c r="Q253" s="109"/>
      <c r="R253" s="109"/>
      <c r="S253" s="109"/>
      <c r="T253" s="109"/>
      <c r="U253" s="109"/>
    </row>
    <row r="254" spans="2:21" s="157" customFormat="1" x14ac:dyDescent="0.45">
      <c r="B254" s="43"/>
      <c r="F254" s="166"/>
      <c r="I254" s="993"/>
      <c r="L254" s="109"/>
      <c r="M254" s="131"/>
      <c r="Q254" s="109"/>
      <c r="R254" s="109"/>
      <c r="S254" s="109"/>
      <c r="T254" s="109"/>
      <c r="U254" s="109"/>
    </row>
    <row r="255" spans="2:21" s="157" customFormat="1" x14ac:dyDescent="0.45">
      <c r="B255" s="43"/>
      <c r="F255" s="166"/>
      <c r="I255" s="993"/>
      <c r="L255" s="109"/>
      <c r="M255" s="131"/>
      <c r="Q255" s="109"/>
      <c r="R255" s="109"/>
      <c r="S255" s="109"/>
      <c r="T255" s="109"/>
      <c r="U255" s="109"/>
    </row>
    <row r="256" spans="2:21" s="157" customFormat="1" x14ac:dyDescent="0.45">
      <c r="B256" s="43"/>
      <c r="F256" s="166"/>
      <c r="I256" s="993"/>
      <c r="L256" s="109"/>
      <c r="M256" s="131"/>
      <c r="Q256" s="109"/>
      <c r="R256" s="109"/>
      <c r="S256" s="109"/>
      <c r="T256" s="109"/>
      <c r="U256" s="109"/>
    </row>
    <row r="257" spans="2:21" s="157" customFormat="1" x14ac:dyDescent="0.45">
      <c r="B257" s="43"/>
      <c r="F257" s="166"/>
      <c r="I257" s="993"/>
      <c r="L257" s="109"/>
      <c r="M257" s="131"/>
      <c r="Q257" s="109"/>
      <c r="R257" s="109"/>
      <c r="S257" s="109"/>
      <c r="T257" s="109"/>
      <c r="U257" s="109"/>
    </row>
    <row r="258" spans="2:21" s="157" customFormat="1" x14ac:dyDescent="0.45">
      <c r="B258" s="43"/>
      <c r="F258" s="166"/>
      <c r="I258" s="993"/>
      <c r="L258" s="109"/>
      <c r="M258" s="131"/>
      <c r="Q258" s="109"/>
      <c r="R258" s="109"/>
      <c r="S258" s="109"/>
      <c r="T258" s="109"/>
      <c r="U258" s="109"/>
    </row>
    <row r="259" spans="2:21" s="157" customFormat="1" x14ac:dyDescent="0.45">
      <c r="B259" s="43"/>
      <c r="F259" s="166"/>
      <c r="I259" s="993"/>
      <c r="L259" s="109"/>
      <c r="M259" s="131"/>
      <c r="Q259" s="109"/>
      <c r="R259" s="109"/>
      <c r="S259" s="109"/>
      <c r="T259" s="109"/>
      <c r="U259" s="109"/>
    </row>
    <row r="260" spans="2:21" s="157" customFormat="1" x14ac:dyDescent="0.45">
      <c r="B260" s="43"/>
      <c r="F260" s="166"/>
      <c r="I260" s="993"/>
      <c r="L260" s="109"/>
      <c r="M260" s="131"/>
      <c r="Q260" s="109"/>
      <c r="R260" s="109"/>
      <c r="S260" s="109"/>
      <c r="T260" s="109"/>
      <c r="U260" s="109"/>
    </row>
    <row r="261" spans="2:21" s="157" customFormat="1" x14ac:dyDescent="0.45">
      <c r="B261" s="43"/>
      <c r="F261" s="166"/>
      <c r="I261" s="993"/>
      <c r="L261" s="109"/>
      <c r="M261" s="131"/>
      <c r="Q261" s="109"/>
      <c r="R261" s="109"/>
      <c r="S261" s="109"/>
      <c r="T261" s="109"/>
      <c r="U261" s="109"/>
    </row>
    <row r="262" spans="2:21" s="157" customFormat="1" x14ac:dyDescent="0.45">
      <c r="B262" s="43"/>
      <c r="F262" s="166"/>
      <c r="I262" s="993"/>
      <c r="L262" s="109"/>
      <c r="M262" s="131"/>
      <c r="Q262" s="109"/>
      <c r="R262" s="109"/>
      <c r="S262" s="109"/>
      <c r="T262" s="109"/>
      <c r="U262" s="109"/>
    </row>
    <row r="263" spans="2:21" s="157" customFormat="1" x14ac:dyDescent="0.45">
      <c r="B263" s="43"/>
      <c r="F263" s="166"/>
      <c r="I263" s="993"/>
      <c r="L263" s="109"/>
      <c r="M263" s="131"/>
      <c r="Q263" s="109"/>
      <c r="R263" s="109"/>
      <c r="S263" s="109"/>
      <c r="T263" s="109"/>
      <c r="U263" s="109"/>
    </row>
    <row r="264" spans="2:21" s="157" customFormat="1" x14ac:dyDescent="0.45">
      <c r="B264" s="43"/>
      <c r="F264" s="166"/>
      <c r="I264" s="993"/>
      <c r="L264" s="109"/>
      <c r="M264" s="131"/>
      <c r="Q264" s="109"/>
      <c r="R264" s="109"/>
      <c r="S264" s="109"/>
      <c r="T264" s="109"/>
      <c r="U264" s="109"/>
    </row>
    <row r="265" spans="2:21" s="157" customFormat="1" x14ac:dyDescent="0.45">
      <c r="B265" s="43"/>
      <c r="F265" s="166"/>
      <c r="I265" s="993"/>
      <c r="L265" s="109"/>
      <c r="M265" s="131"/>
      <c r="Q265" s="109"/>
      <c r="R265" s="109"/>
      <c r="S265" s="109"/>
      <c r="T265" s="109"/>
      <c r="U265" s="109"/>
    </row>
    <row r="266" spans="2:21" s="157" customFormat="1" x14ac:dyDescent="0.45">
      <c r="B266" s="43"/>
      <c r="F266" s="166"/>
      <c r="I266" s="993"/>
      <c r="L266" s="109"/>
      <c r="M266" s="131"/>
      <c r="Q266" s="109"/>
      <c r="R266" s="109"/>
      <c r="S266" s="109"/>
      <c r="T266" s="109"/>
      <c r="U266" s="109"/>
    </row>
    <row r="267" spans="2:21" s="157" customFormat="1" x14ac:dyDescent="0.45">
      <c r="B267" s="43"/>
      <c r="F267" s="166"/>
      <c r="I267" s="993"/>
      <c r="L267" s="109"/>
      <c r="M267" s="131"/>
      <c r="Q267" s="109"/>
      <c r="R267" s="109"/>
      <c r="S267" s="109"/>
      <c r="T267" s="109"/>
      <c r="U267" s="109"/>
    </row>
    <row r="268" spans="2:21" s="157" customFormat="1" x14ac:dyDescent="0.45">
      <c r="B268" s="43"/>
      <c r="F268" s="166"/>
      <c r="I268" s="993"/>
      <c r="L268" s="109"/>
      <c r="M268" s="131"/>
      <c r="Q268" s="109"/>
      <c r="R268" s="109"/>
      <c r="S268" s="109"/>
      <c r="T268" s="109"/>
      <c r="U268" s="109"/>
    </row>
    <row r="269" spans="2:21" s="157" customFormat="1" x14ac:dyDescent="0.45">
      <c r="B269" s="43"/>
      <c r="F269" s="166"/>
      <c r="I269" s="993"/>
      <c r="L269" s="109"/>
      <c r="M269" s="131"/>
      <c r="Q269" s="109"/>
      <c r="R269" s="109"/>
      <c r="S269" s="109"/>
      <c r="T269" s="109"/>
      <c r="U269" s="109"/>
    </row>
    <row r="270" spans="2:21" s="157" customFormat="1" x14ac:dyDescent="0.45">
      <c r="B270" s="43"/>
      <c r="F270" s="166"/>
      <c r="I270" s="993"/>
      <c r="L270" s="109"/>
      <c r="M270" s="131"/>
      <c r="Q270" s="109"/>
      <c r="R270" s="109"/>
      <c r="S270" s="109"/>
      <c r="T270" s="109"/>
      <c r="U270" s="109"/>
    </row>
    <row r="271" spans="2:21" s="157" customFormat="1" x14ac:dyDescent="0.45">
      <c r="B271" s="43"/>
      <c r="F271" s="166"/>
      <c r="I271" s="993"/>
      <c r="L271" s="109"/>
      <c r="M271" s="131"/>
      <c r="Q271" s="109"/>
      <c r="R271" s="109"/>
      <c r="S271" s="109"/>
      <c r="T271" s="109"/>
      <c r="U271" s="109"/>
    </row>
    <row r="272" spans="2:21" s="157" customFormat="1" x14ac:dyDescent="0.45">
      <c r="B272" s="43"/>
      <c r="F272" s="166"/>
      <c r="I272" s="993"/>
      <c r="L272" s="109"/>
      <c r="M272" s="131"/>
      <c r="Q272" s="109"/>
      <c r="R272" s="109"/>
      <c r="S272" s="109"/>
      <c r="T272" s="109"/>
      <c r="U272" s="109"/>
    </row>
    <row r="273" spans="2:21" s="157" customFormat="1" x14ac:dyDescent="0.45">
      <c r="B273" s="43"/>
      <c r="F273" s="166"/>
      <c r="I273" s="993"/>
      <c r="L273" s="109"/>
      <c r="M273" s="131"/>
      <c r="Q273" s="109"/>
      <c r="R273" s="109"/>
      <c r="S273" s="109"/>
      <c r="T273" s="109"/>
      <c r="U273" s="109"/>
    </row>
    <row r="274" spans="2:21" s="157" customFormat="1" x14ac:dyDescent="0.45">
      <c r="B274" s="43"/>
      <c r="F274" s="166"/>
      <c r="I274" s="993"/>
      <c r="L274" s="109"/>
      <c r="M274" s="131"/>
      <c r="Q274" s="109"/>
      <c r="R274" s="109"/>
      <c r="S274" s="109"/>
      <c r="T274" s="109"/>
      <c r="U274" s="109"/>
    </row>
    <row r="275" spans="2:21" s="157" customFormat="1" x14ac:dyDescent="0.45">
      <c r="B275" s="43"/>
      <c r="F275" s="166"/>
      <c r="I275" s="993"/>
      <c r="L275" s="109"/>
      <c r="M275" s="131"/>
      <c r="Q275" s="109"/>
      <c r="R275" s="109"/>
      <c r="S275" s="109"/>
      <c r="T275" s="109"/>
      <c r="U275" s="109"/>
    </row>
    <row r="276" spans="2:21" s="157" customFormat="1" x14ac:dyDescent="0.45">
      <c r="B276" s="43"/>
      <c r="F276" s="166"/>
      <c r="I276" s="993"/>
      <c r="L276" s="109"/>
      <c r="M276" s="131"/>
      <c r="Q276" s="109"/>
      <c r="R276" s="109"/>
      <c r="S276" s="109"/>
      <c r="T276" s="109"/>
      <c r="U276" s="109"/>
    </row>
    <row r="277" spans="2:21" s="157" customFormat="1" x14ac:dyDescent="0.45">
      <c r="B277" s="43"/>
      <c r="F277" s="166"/>
      <c r="I277" s="993"/>
      <c r="L277" s="109"/>
      <c r="M277" s="131"/>
      <c r="Q277" s="109"/>
      <c r="R277" s="109"/>
      <c r="S277" s="109"/>
      <c r="T277" s="109"/>
      <c r="U277" s="109"/>
    </row>
    <row r="278" spans="2:21" s="157" customFormat="1" x14ac:dyDescent="0.45">
      <c r="B278" s="43"/>
      <c r="F278" s="166"/>
      <c r="I278" s="993"/>
      <c r="L278" s="109"/>
      <c r="M278" s="131"/>
      <c r="Q278" s="109"/>
      <c r="R278" s="109"/>
      <c r="S278" s="109"/>
      <c r="T278" s="109"/>
      <c r="U278" s="109"/>
    </row>
    <row r="279" spans="2:21" s="157" customFormat="1" x14ac:dyDescent="0.45">
      <c r="B279" s="43"/>
      <c r="F279" s="166"/>
      <c r="I279" s="993"/>
      <c r="L279" s="109"/>
      <c r="M279" s="131"/>
      <c r="Q279" s="109"/>
      <c r="R279" s="109"/>
      <c r="S279" s="109"/>
      <c r="T279" s="109"/>
      <c r="U279" s="109"/>
    </row>
    <row r="280" spans="2:21" s="157" customFormat="1" x14ac:dyDescent="0.45">
      <c r="B280" s="43"/>
      <c r="F280" s="166"/>
      <c r="I280" s="993"/>
      <c r="L280" s="109"/>
      <c r="M280" s="131"/>
      <c r="Q280" s="109"/>
      <c r="R280" s="109"/>
      <c r="S280" s="109"/>
      <c r="T280" s="109"/>
      <c r="U280" s="109"/>
    </row>
    <row r="281" spans="2:21" s="157" customFormat="1" x14ac:dyDescent="0.45">
      <c r="B281" s="43"/>
      <c r="F281" s="166"/>
      <c r="I281" s="993"/>
      <c r="L281" s="109"/>
      <c r="M281" s="131"/>
      <c r="Q281" s="109"/>
      <c r="R281" s="109"/>
      <c r="S281" s="109"/>
      <c r="T281" s="109"/>
      <c r="U281" s="109"/>
    </row>
    <row r="282" spans="2:21" s="157" customFormat="1" x14ac:dyDescent="0.45">
      <c r="B282" s="43"/>
      <c r="F282" s="166"/>
      <c r="I282" s="993"/>
      <c r="L282" s="109"/>
      <c r="M282" s="131"/>
      <c r="Q282" s="109"/>
      <c r="R282" s="109"/>
      <c r="S282" s="109"/>
      <c r="T282" s="109"/>
      <c r="U282" s="109"/>
    </row>
    <row r="283" spans="2:21" s="157" customFormat="1" x14ac:dyDescent="0.45">
      <c r="B283" s="43"/>
      <c r="F283" s="166"/>
      <c r="I283" s="993"/>
      <c r="L283" s="109"/>
      <c r="M283" s="131"/>
      <c r="Q283" s="109"/>
      <c r="R283" s="109"/>
      <c r="S283" s="109"/>
      <c r="T283" s="109"/>
      <c r="U283" s="109"/>
    </row>
    <row r="284" spans="2:21" s="157" customFormat="1" x14ac:dyDescent="0.45">
      <c r="B284" s="43"/>
      <c r="F284" s="166"/>
      <c r="I284" s="993"/>
      <c r="L284" s="109"/>
      <c r="M284" s="131"/>
      <c r="Q284" s="109"/>
      <c r="R284" s="109"/>
      <c r="S284" s="109"/>
      <c r="T284" s="109"/>
      <c r="U284" s="109"/>
    </row>
    <row r="285" spans="2:21" s="157" customFormat="1" x14ac:dyDescent="0.45">
      <c r="B285" s="43"/>
      <c r="F285" s="166"/>
      <c r="I285" s="993"/>
      <c r="L285" s="109"/>
      <c r="M285" s="131"/>
      <c r="Q285" s="109"/>
      <c r="R285" s="109"/>
      <c r="S285" s="109"/>
      <c r="T285" s="109"/>
      <c r="U285" s="109"/>
    </row>
    <row r="286" spans="2:21" s="157" customFormat="1" x14ac:dyDescent="0.45">
      <c r="B286" s="43"/>
      <c r="F286" s="166"/>
      <c r="I286" s="993"/>
      <c r="L286" s="109"/>
      <c r="M286" s="131"/>
      <c r="Q286" s="109"/>
      <c r="R286" s="109"/>
      <c r="S286" s="109"/>
      <c r="T286" s="109"/>
      <c r="U286" s="109"/>
    </row>
    <row r="287" spans="2:21" s="157" customFormat="1" x14ac:dyDescent="0.45">
      <c r="B287" s="43"/>
      <c r="F287" s="166"/>
      <c r="I287" s="993"/>
      <c r="L287" s="109"/>
      <c r="M287" s="131"/>
      <c r="Q287" s="109"/>
      <c r="R287" s="109"/>
      <c r="S287" s="109"/>
      <c r="T287" s="109"/>
      <c r="U287" s="109"/>
    </row>
    <row r="288" spans="2:21" s="157" customFormat="1" x14ac:dyDescent="0.45">
      <c r="B288" s="43"/>
      <c r="F288" s="166"/>
      <c r="I288" s="993"/>
      <c r="L288" s="109"/>
      <c r="M288" s="131"/>
      <c r="Q288" s="109"/>
      <c r="R288" s="109"/>
      <c r="S288" s="109"/>
      <c r="T288" s="109"/>
      <c r="U288" s="109"/>
    </row>
    <row r="289" spans="2:21" s="157" customFormat="1" x14ac:dyDescent="0.45">
      <c r="B289" s="43"/>
      <c r="F289" s="166"/>
      <c r="I289" s="993"/>
      <c r="L289" s="109"/>
      <c r="M289" s="131"/>
      <c r="Q289" s="109"/>
      <c r="R289" s="109"/>
      <c r="S289" s="109"/>
      <c r="T289" s="109"/>
      <c r="U289" s="109"/>
    </row>
    <row r="290" spans="2:21" s="157" customFormat="1" x14ac:dyDescent="0.45">
      <c r="B290" s="43"/>
      <c r="F290" s="166"/>
      <c r="I290" s="993"/>
      <c r="L290" s="109"/>
      <c r="M290" s="131"/>
      <c r="Q290" s="109"/>
      <c r="R290" s="109"/>
      <c r="S290" s="109"/>
      <c r="T290" s="109"/>
      <c r="U290" s="109"/>
    </row>
    <row r="291" spans="2:21" s="157" customFormat="1" x14ac:dyDescent="0.45">
      <c r="B291" s="43"/>
      <c r="F291" s="166"/>
      <c r="I291" s="993"/>
      <c r="L291" s="109"/>
      <c r="M291" s="131"/>
      <c r="Q291" s="109"/>
      <c r="R291" s="109"/>
      <c r="S291" s="109"/>
      <c r="T291" s="109"/>
      <c r="U291" s="109"/>
    </row>
    <row r="292" spans="2:21" s="157" customFormat="1" x14ac:dyDescent="0.45">
      <c r="B292" s="43"/>
      <c r="F292" s="166"/>
      <c r="I292" s="993"/>
      <c r="L292" s="109"/>
      <c r="M292" s="131"/>
      <c r="Q292" s="109"/>
      <c r="R292" s="109"/>
      <c r="S292" s="109"/>
      <c r="T292" s="109"/>
      <c r="U292" s="109"/>
    </row>
    <row r="293" spans="2:21" s="157" customFormat="1" x14ac:dyDescent="0.45">
      <c r="B293" s="43"/>
      <c r="F293" s="166"/>
      <c r="I293" s="993"/>
      <c r="L293" s="109"/>
      <c r="M293" s="131"/>
      <c r="Q293" s="109"/>
      <c r="R293" s="109"/>
      <c r="S293" s="109"/>
      <c r="T293" s="109"/>
      <c r="U293" s="109"/>
    </row>
    <row r="294" spans="2:21" s="157" customFormat="1" x14ac:dyDescent="0.45">
      <c r="B294" s="43"/>
      <c r="F294" s="166"/>
      <c r="I294" s="993"/>
      <c r="L294" s="109"/>
      <c r="M294" s="131"/>
      <c r="Q294" s="109"/>
      <c r="R294" s="109"/>
      <c r="S294" s="109"/>
      <c r="T294" s="109"/>
      <c r="U294" s="109"/>
    </row>
    <row r="295" spans="2:21" s="157" customFormat="1" x14ac:dyDescent="0.45">
      <c r="B295" s="43"/>
      <c r="F295" s="166"/>
      <c r="I295" s="993"/>
      <c r="L295" s="109"/>
      <c r="M295" s="131"/>
      <c r="Q295" s="109"/>
      <c r="R295" s="109"/>
      <c r="S295" s="109"/>
      <c r="T295" s="109"/>
      <c r="U295" s="109"/>
    </row>
    <row r="296" spans="2:21" s="157" customFormat="1" x14ac:dyDescent="0.45">
      <c r="B296" s="43"/>
      <c r="F296" s="166"/>
      <c r="I296" s="993"/>
      <c r="L296" s="109"/>
      <c r="M296" s="131"/>
      <c r="Q296" s="109"/>
      <c r="R296" s="109"/>
      <c r="S296" s="109"/>
      <c r="T296" s="109"/>
      <c r="U296" s="109"/>
    </row>
    <row r="297" spans="2:21" s="157" customFormat="1" x14ac:dyDescent="0.45">
      <c r="B297" s="43"/>
      <c r="F297" s="166"/>
      <c r="I297" s="993"/>
      <c r="L297" s="109"/>
      <c r="M297" s="131"/>
      <c r="Q297" s="109"/>
      <c r="R297" s="109"/>
      <c r="S297" s="109"/>
      <c r="T297" s="109"/>
      <c r="U297" s="109"/>
    </row>
    <row r="298" spans="2:21" s="157" customFormat="1" x14ac:dyDescent="0.45">
      <c r="B298" s="43"/>
      <c r="F298" s="166"/>
      <c r="I298" s="993"/>
      <c r="L298" s="109"/>
      <c r="M298" s="131"/>
      <c r="Q298" s="109"/>
      <c r="R298" s="109"/>
      <c r="S298" s="109"/>
      <c r="T298" s="109"/>
      <c r="U298" s="109"/>
    </row>
    <row r="299" spans="2:21" s="157" customFormat="1" x14ac:dyDescent="0.45">
      <c r="B299" s="43"/>
      <c r="F299" s="166"/>
      <c r="I299" s="993"/>
      <c r="L299" s="109"/>
      <c r="M299" s="131"/>
      <c r="Q299" s="109"/>
      <c r="R299" s="109"/>
      <c r="S299" s="109"/>
      <c r="T299" s="109"/>
      <c r="U299" s="109"/>
    </row>
    <row r="300" spans="2:21" s="157" customFormat="1" x14ac:dyDescent="0.45">
      <c r="B300" s="43"/>
      <c r="F300" s="166"/>
      <c r="I300" s="993"/>
      <c r="L300" s="109"/>
      <c r="M300" s="131"/>
      <c r="Q300" s="109"/>
      <c r="R300" s="109"/>
      <c r="S300" s="109"/>
      <c r="T300" s="109"/>
      <c r="U300" s="109"/>
    </row>
    <row r="301" spans="2:21" s="157" customFormat="1" x14ac:dyDescent="0.45">
      <c r="B301" s="43"/>
      <c r="F301" s="166"/>
      <c r="I301" s="993"/>
      <c r="L301" s="109"/>
      <c r="M301" s="131"/>
      <c r="Q301" s="109"/>
      <c r="R301" s="109"/>
      <c r="S301" s="109"/>
      <c r="T301" s="109"/>
      <c r="U301" s="109"/>
    </row>
    <row r="302" spans="2:21" s="157" customFormat="1" x14ac:dyDescent="0.45">
      <c r="B302" s="43"/>
      <c r="F302" s="166"/>
      <c r="I302" s="993"/>
      <c r="L302" s="109"/>
      <c r="M302" s="131"/>
      <c r="Q302" s="109"/>
      <c r="R302" s="109"/>
      <c r="S302" s="109"/>
      <c r="T302" s="109"/>
      <c r="U302" s="109"/>
    </row>
    <row r="303" spans="2:21" s="157" customFormat="1" x14ac:dyDescent="0.45">
      <c r="B303" s="43"/>
      <c r="F303" s="166"/>
      <c r="I303" s="993"/>
      <c r="L303" s="109"/>
      <c r="M303" s="131"/>
      <c r="Q303" s="109"/>
      <c r="R303" s="109"/>
      <c r="S303" s="109"/>
      <c r="T303" s="109"/>
      <c r="U303" s="109"/>
    </row>
    <row r="304" spans="2:21" s="157" customFormat="1" x14ac:dyDescent="0.45">
      <c r="B304" s="43"/>
      <c r="F304" s="166"/>
      <c r="I304" s="993"/>
      <c r="L304" s="109"/>
      <c r="M304" s="131"/>
      <c r="Q304" s="109"/>
      <c r="R304" s="109"/>
      <c r="S304" s="109"/>
      <c r="T304" s="109"/>
      <c r="U304" s="109"/>
    </row>
    <row r="305" spans="2:21" s="157" customFormat="1" x14ac:dyDescent="0.45">
      <c r="B305" s="43"/>
      <c r="F305" s="166"/>
      <c r="I305" s="993"/>
      <c r="L305" s="109"/>
      <c r="M305" s="131"/>
      <c r="Q305" s="109"/>
      <c r="R305" s="109"/>
      <c r="S305" s="109"/>
      <c r="T305" s="109"/>
      <c r="U305" s="109"/>
    </row>
    <row r="306" spans="2:21" s="157" customFormat="1" x14ac:dyDescent="0.45">
      <c r="B306" s="43"/>
      <c r="F306" s="166"/>
      <c r="I306" s="993"/>
      <c r="L306" s="109"/>
      <c r="M306" s="131"/>
      <c r="Q306" s="109"/>
      <c r="R306" s="109"/>
      <c r="S306" s="109"/>
      <c r="T306" s="109"/>
      <c r="U306" s="109"/>
    </row>
    <row r="307" spans="2:21" s="157" customFormat="1" x14ac:dyDescent="0.45">
      <c r="B307" s="43"/>
      <c r="F307" s="166"/>
      <c r="I307" s="993"/>
      <c r="L307" s="109"/>
      <c r="M307" s="131"/>
      <c r="Q307" s="109"/>
      <c r="R307" s="109"/>
      <c r="S307" s="109"/>
      <c r="T307" s="109"/>
      <c r="U307" s="109"/>
    </row>
    <row r="308" spans="2:21" s="157" customFormat="1" x14ac:dyDescent="0.45">
      <c r="B308" s="43"/>
      <c r="F308" s="166"/>
      <c r="I308" s="993"/>
      <c r="L308" s="109"/>
      <c r="M308" s="131"/>
      <c r="Q308" s="109"/>
      <c r="R308" s="109"/>
      <c r="S308" s="109"/>
      <c r="T308" s="109"/>
      <c r="U308" s="109"/>
    </row>
    <row r="309" spans="2:21" s="157" customFormat="1" x14ac:dyDescent="0.45">
      <c r="B309" s="43"/>
      <c r="F309" s="166"/>
      <c r="I309" s="993"/>
      <c r="L309" s="109"/>
      <c r="M309" s="131"/>
      <c r="Q309" s="109"/>
      <c r="R309" s="109"/>
      <c r="S309" s="109"/>
      <c r="T309" s="109"/>
      <c r="U309" s="109"/>
    </row>
    <row r="310" spans="2:21" s="157" customFormat="1" x14ac:dyDescent="0.45">
      <c r="B310" s="43"/>
      <c r="F310" s="166"/>
      <c r="I310" s="993"/>
      <c r="L310" s="109"/>
      <c r="M310" s="131"/>
      <c r="Q310" s="109"/>
      <c r="R310" s="109"/>
      <c r="S310" s="109"/>
      <c r="T310" s="109"/>
      <c r="U310" s="109"/>
    </row>
    <row r="311" spans="2:21" s="157" customFormat="1" x14ac:dyDescent="0.45">
      <c r="B311" s="43"/>
      <c r="F311" s="166"/>
      <c r="I311" s="993"/>
      <c r="L311" s="109"/>
      <c r="M311" s="131"/>
      <c r="Q311" s="109"/>
      <c r="R311" s="109"/>
      <c r="S311" s="109"/>
      <c r="T311" s="109"/>
      <c r="U311" s="109"/>
    </row>
    <row r="312" spans="2:21" s="157" customFormat="1" x14ac:dyDescent="0.45">
      <c r="B312" s="43"/>
      <c r="F312" s="166"/>
      <c r="I312" s="993"/>
      <c r="L312" s="109"/>
      <c r="M312" s="131"/>
      <c r="Q312" s="109"/>
      <c r="R312" s="109"/>
      <c r="S312" s="109"/>
      <c r="T312" s="109"/>
      <c r="U312" s="109"/>
    </row>
    <row r="313" spans="2:21" s="157" customFormat="1" x14ac:dyDescent="0.45">
      <c r="B313" s="43"/>
      <c r="F313" s="166"/>
      <c r="I313" s="993"/>
      <c r="L313" s="109"/>
      <c r="M313" s="131"/>
      <c r="Q313" s="109"/>
      <c r="R313" s="109"/>
      <c r="S313" s="109"/>
      <c r="T313" s="109"/>
      <c r="U313" s="109"/>
    </row>
    <row r="314" spans="2:21" s="157" customFormat="1" x14ac:dyDescent="0.45">
      <c r="B314" s="43"/>
      <c r="F314" s="166"/>
      <c r="I314" s="993"/>
      <c r="L314" s="109"/>
      <c r="M314" s="131"/>
      <c r="Q314" s="109"/>
      <c r="R314" s="109"/>
      <c r="S314" s="109"/>
      <c r="T314" s="109"/>
      <c r="U314" s="109"/>
    </row>
    <row r="315" spans="2:21" s="157" customFormat="1" x14ac:dyDescent="0.45">
      <c r="B315" s="43"/>
      <c r="F315" s="166"/>
      <c r="I315" s="993"/>
      <c r="L315" s="109"/>
      <c r="M315" s="131"/>
      <c r="Q315" s="109"/>
      <c r="R315" s="109"/>
      <c r="S315" s="109"/>
      <c r="T315" s="109"/>
      <c r="U315" s="109"/>
    </row>
    <row r="316" spans="2:21" s="157" customFormat="1" x14ac:dyDescent="0.45">
      <c r="B316" s="43"/>
      <c r="F316" s="166"/>
      <c r="I316" s="993"/>
      <c r="L316" s="109"/>
      <c r="M316" s="131"/>
      <c r="Q316" s="109"/>
      <c r="R316" s="109"/>
      <c r="S316" s="109"/>
      <c r="T316" s="109"/>
      <c r="U316" s="109"/>
    </row>
    <row r="317" spans="2:21" s="157" customFormat="1" x14ac:dyDescent="0.45">
      <c r="B317" s="43"/>
      <c r="F317" s="166"/>
      <c r="I317" s="993"/>
      <c r="L317" s="109"/>
      <c r="M317" s="131"/>
      <c r="Q317" s="109"/>
      <c r="R317" s="109"/>
      <c r="S317" s="109"/>
      <c r="T317" s="109"/>
      <c r="U317" s="109"/>
    </row>
    <row r="318" spans="2:21" s="157" customFormat="1" x14ac:dyDescent="0.45">
      <c r="B318" s="43"/>
      <c r="F318" s="166"/>
      <c r="I318" s="993"/>
      <c r="L318" s="109"/>
      <c r="M318" s="131"/>
      <c r="Q318" s="109"/>
      <c r="R318" s="109"/>
      <c r="S318" s="109"/>
      <c r="T318" s="109"/>
      <c r="U318" s="109"/>
    </row>
    <row r="319" spans="2:21" s="157" customFormat="1" x14ac:dyDescent="0.45">
      <c r="B319" s="43"/>
      <c r="F319" s="166"/>
      <c r="I319" s="993"/>
      <c r="L319" s="109"/>
      <c r="M319" s="131"/>
      <c r="Q319" s="109"/>
      <c r="R319" s="109"/>
      <c r="S319" s="109"/>
      <c r="T319" s="109"/>
      <c r="U319" s="109"/>
    </row>
    <row r="320" spans="2:21" s="157" customFormat="1" x14ac:dyDescent="0.45">
      <c r="B320" s="43"/>
      <c r="F320" s="166"/>
      <c r="I320" s="993"/>
      <c r="L320" s="109"/>
      <c r="M320" s="131"/>
      <c r="Q320" s="109"/>
      <c r="R320" s="109"/>
      <c r="S320" s="109"/>
      <c r="T320" s="109"/>
      <c r="U320" s="109"/>
    </row>
    <row r="321" spans="2:21" s="157" customFormat="1" x14ac:dyDescent="0.45">
      <c r="B321" s="43"/>
      <c r="F321" s="166"/>
      <c r="I321" s="993"/>
      <c r="L321" s="109"/>
      <c r="M321" s="131"/>
      <c r="Q321" s="109"/>
      <c r="R321" s="109"/>
      <c r="S321" s="109"/>
      <c r="T321" s="109"/>
      <c r="U321" s="109"/>
    </row>
    <row r="322" spans="2:21" s="157" customFormat="1" x14ac:dyDescent="0.45">
      <c r="B322" s="43"/>
      <c r="F322" s="166"/>
      <c r="I322" s="993"/>
      <c r="L322" s="109"/>
      <c r="M322" s="131"/>
      <c r="Q322" s="109"/>
      <c r="R322" s="109"/>
      <c r="S322" s="109"/>
      <c r="T322" s="109"/>
      <c r="U322" s="109"/>
    </row>
    <row r="323" spans="2:21" s="157" customFormat="1" x14ac:dyDescent="0.45">
      <c r="B323" s="43"/>
      <c r="F323" s="166"/>
      <c r="I323" s="993"/>
      <c r="L323" s="109"/>
      <c r="M323" s="131"/>
      <c r="Q323" s="109"/>
      <c r="R323" s="109"/>
      <c r="S323" s="109"/>
      <c r="T323" s="109"/>
      <c r="U323" s="109"/>
    </row>
    <row r="324" spans="2:21" s="157" customFormat="1" x14ac:dyDescent="0.45">
      <c r="B324" s="43"/>
      <c r="F324" s="166"/>
      <c r="I324" s="993"/>
      <c r="L324" s="109"/>
      <c r="M324" s="131"/>
      <c r="Q324" s="109"/>
      <c r="R324" s="109"/>
      <c r="S324" s="109"/>
      <c r="T324" s="109"/>
      <c r="U324" s="109"/>
    </row>
    <row r="325" spans="2:21" s="157" customFormat="1" x14ac:dyDescent="0.45">
      <c r="B325" s="43"/>
      <c r="F325" s="166"/>
      <c r="I325" s="993"/>
      <c r="L325" s="109"/>
      <c r="M325" s="131"/>
      <c r="Q325" s="109"/>
      <c r="R325" s="109"/>
      <c r="S325" s="109"/>
      <c r="T325" s="109"/>
      <c r="U325" s="109"/>
    </row>
    <row r="326" spans="2:21" s="157" customFormat="1" x14ac:dyDescent="0.45">
      <c r="B326" s="43"/>
      <c r="F326" s="166"/>
      <c r="I326" s="993"/>
      <c r="L326" s="109"/>
      <c r="M326" s="131"/>
      <c r="Q326" s="109"/>
      <c r="R326" s="109"/>
      <c r="S326" s="109"/>
      <c r="T326" s="109"/>
      <c r="U326" s="109"/>
    </row>
    <row r="327" spans="2:21" s="157" customFormat="1" x14ac:dyDescent="0.45">
      <c r="B327" s="43"/>
      <c r="F327" s="166"/>
      <c r="I327" s="993"/>
      <c r="L327" s="109"/>
      <c r="M327" s="131"/>
      <c r="Q327" s="109"/>
      <c r="R327" s="109"/>
      <c r="S327" s="109"/>
      <c r="T327" s="109"/>
      <c r="U327" s="109"/>
    </row>
    <row r="328" spans="2:21" s="157" customFormat="1" x14ac:dyDescent="0.45">
      <c r="B328" s="43"/>
      <c r="F328" s="166"/>
      <c r="I328" s="993"/>
      <c r="L328" s="109"/>
      <c r="M328" s="131"/>
      <c r="Q328" s="109"/>
      <c r="R328" s="109"/>
      <c r="S328" s="109"/>
      <c r="T328" s="109"/>
      <c r="U328" s="109"/>
    </row>
    <row r="329" spans="2:21" s="157" customFormat="1" x14ac:dyDescent="0.45">
      <c r="B329" s="43"/>
      <c r="F329" s="166"/>
      <c r="I329" s="993"/>
      <c r="L329" s="109"/>
      <c r="M329" s="131"/>
      <c r="Q329" s="109"/>
      <c r="R329" s="109"/>
      <c r="S329" s="109"/>
      <c r="T329" s="109"/>
      <c r="U329" s="109"/>
    </row>
    <row r="330" spans="2:21" s="157" customFormat="1" x14ac:dyDescent="0.45">
      <c r="B330" s="43"/>
      <c r="F330" s="166"/>
      <c r="I330" s="993"/>
      <c r="L330" s="109"/>
      <c r="M330" s="131"/>
      <c r="Q330" s="109"/>
      <c r="R330" s="109"/>
      <c r="S330" s="109"/>
      <c r="T330" s="109"/>
      <c r="U330" s="109"/>
    </row>
    <row r="331" spans="2:21" s="157" customFormat="1" x14ac:dyDescent="0.45">
      <c r="B331" s="43"/>
      <c r="F331" s="166"/>
      <c r="I331" s="993"/>
      <c r="L331" s="109"/>
      <c r="M331" s="131"/>
      <c r="Q331" s="109"/>
      <c r="R331" s="109"/>
      <c r="S331" s="109"/>
      <c r="T331" s="109"/>
      <c r="U331" s="109"/>
    </row>
    <row r="332" spans="2:21" s="157" customFormat="1" x14ac:dyDescent="0.45">
      <c r="B332" s="43"/>
      <c r="F332" s="166"/>
      <c r="I332" s="993"/>
      <c r="L332" s="109"/>
      <c r="M332" s="131"/>
      <c r="Q332" s="109"/>
      <c r="R332" s="109"/>
      <c r="S332" s="109"/>
      <c r="T332" s="109"/>
      <c r="U332" s="109"/>
    </row>
    <row r="333" spans="2:21" s="157" customFormat="1" x14ac:dyDescent="0.45">
      <c r="B333" s="43"/>
      <c r="F333" s="166"/>
      <c r="I333" s="993"/>
      <c r="L333" s="109"/>
      <c r="M333" s="131"/>
      <c r="Q333" s="109"/>
      <c r="R333" s="109"/>
      <c r="S333" s="109"/>
      <c r="T333" s="109"/>
      <c r="U333" s="109"/>
    </row>
    <row r="334" spans="2:21" s="157" customFormat="1" x14ac:dyDescent="0.45">
      <c r="B334" s="43"/>
      <c r="F334" s="166"/>
      <c r="I334" s="993"/>
      <c r="L334" s="109"/>
      <c r="M334" s="131"/>
      <c r="Q334" s="109"/>
      <c r="R334" s="109"/>
      <c r="S334" s="109"/>
      <c r="T334" s="109"/>
      <c r="U334" s="109"/>
    </row>
    <row r="335" spans="2:21" s="157" customFormat="1" x14ac:dyDescent="0.45">
      <c r="B335" s="43"/>
      <c r="F335" s="166"/>
      <c r="I335" s="993"/>
      <c r="L335" s="109"/>
      <c r="M335" s="131"/>
      <c r="Q335" s="109"/>
      <c r="R335" s="109"/>
      <c r="S335" s="109"/>
      <c r="T335" s="109"/>
      <c r="U335" s="109"/>
    </row>
    <row r="336" spans="2:21" s="157" customFormat="1" x14ac:dyDescent="0.45">
      <c r="B336" s="43"/>
      <c r="F336" s="166"/>
      <c r="I336" s="993"/>
      <c r="L336" s="109"/>
      <c r="M336" s="131"/>
      <c r="Q336" s="109"/>
      <c r="R336" s="109"/>
      <c r="S336" s="109"/>
      <c r="T336" s="109"/>
      <c r="U336" s="109"/>
    </row>
    <row r="337" spans="2:21" s="157" customFormat="1" x14ac:dyDescent="0.45">
      <c r="B337" s="43"/>
      <c r="F337" s="166"/>
      <c r="I337" s="993"/>
      <c r="L337" s="109"/>
      <c r="M337" s="131"/>
      <c r="Q337" s="109"/>
      <c r="R337" s="109"/>
      <c r="S337" s="109"/>
      <c r="T337" s="109"/>
      <c r="U337" s="109"/>
    </row>
    <row r="338" spans="2:21" s="157" customFormat="1" x14ac:dyDescent="0.45">
      <c r="B338" s="43"/>
      <c r="F338" s="166"/>
      <c r="I338" s="993"/>
      <c r="L338" s="109"/>
      <c r="M338" s="131"/>
      <c r="Q338" s="109"/>
      <c r="R338" s="109"/>
      <c r="S338" s="109"/>
      <c r="T338" s="109"/>
      <c r="U338" s="109"/>
    </row>
    <row r="339" spans="2:21" s="157" customFormat="1" x14ac:dyDescent="0.45">
      <c r="B339" s="43"/>
      <c r="F339" s="166"/>
      <c r="I339" s="993"/>
      <c r="L339" s="109"/>
      <c r="M339" s="131"/>
      <c r="Q339" s="109"/>
      <c r="R339" s="109"/>
      <c r="S339" s="109"/>
      <c r="T339" s="109"/>
      <c r="U339" s="109"/>
    </row>
    <row r="340" spans="2:21" s="157" customFormat="1" x14ac:dyDescent="0.45">
      <c r="B340" s="43"/>
      <c r="F340" s="166"/>
      <c r="I340" s="993"/>
      <c r="L340" s="109"/>
      <c r="M340" s="131"/>
      <c r="Q340" s="109"/>
      <c r="R340" s="109"/>
      <c r="S340" s="109"/>
      <c r="T340" s="109"/>
      <c r="U340" s="109"/>
    </row>
    <row r="341" spans="2:21" s="157" customFormat="1" x14ac:dyDescent="0.45">
      <c r="B341" s="43"/>
      <c r="F341" s="166"/>
      <c r="I341" s="993"/>
      <c r="L341" s="109"/>
      <c r="M341" s="131"/>
      <c r="Q341" s="109"/>
      <c r="R341" s="109"/>
      <c r="S341" s="109"/>
      <c r="T341" s="109"/>
      <c r="U341" s="109"/>
    </row>
    <row r="342" spans="2:21" s="157" customFormat="1" x14ac:dyDescent="0.45">
      <c r="B342" s="43"/>
      <c r="F342" s="166"/>
      <c r="I342" s="993"/>
      <c r="L342" s="109"/>
      <c r="M342" s="131"/>
      <c r="Q342" s="109"/>
      <c r="R342" s="109"/>
      <c r="S342" s="109"/>
      <c r="T342" s="109"/>
      <c r="U342" s="109"/>
    </row>
    <row r="343" spans="2:21" s="157" customFormat="1" x14ac:dyDescent="0.45">
      <c r="B343" s="43"/>
      <c r="F343" s="166"/>
      <c r="I343" s="993"/>
      <c r="L343" s="109"/>
      <c r="M343" s="131"/>
      <c r="Q343" s="109"/>
      <c r="R343" s="109"/>
      <c r="S343" s="109"/>
      <c r="T343" s="109"/>
      <c r="U343" s="109"/>
    </row>
  </sheetData>
  <sortState xmlns:xlrd2="http://schemas.microsoft.com/office/spreadsheetml/2017/richdata2" ref="A6:P70">
    <sortCondition ref="B6:B70"/>
  </sortState>
  <mergeCells count="1">
    <mergeCell ref="N4:P4"/>
  </mergeCells>
  <conditionalFormatting sqref="M6:M70">
    <cfRule type="colorScale" priority="1832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B6:B70">
    <cfRule type="colorScale" priority="8">
      <colorScale>
        <cfvo type="min"/>
        <cfvo type="percentile" val="50"/>
        <cfvo type="max"/>
        <color rgb="FF55A424"/>
        <color theme="0"/>
        <color rgb="FFE4389A"/>
      </colorScale>
    </cfRule>
  </conditionalFormatting>
  <conditionalFormatting sqref="C6:C70">
    <cfRule type="cellIs" dxfId="4" priority="5" operator="greaterThan">
      <formula>0</formula>
    </cfRule>
    <cfRule type="cellIs" dxfId="3" priority="6" stopIfTrue="1" operator="equal">
      <formula>0</formula>
    </cfRule>
    <cfRule type="colorScale" priority="7">
      <colorScale>
        <cfvo type="min"/>
        <cfvo type="percentile" val="50"/>
        <cfvo type="max"/>
        <color rgb="FFE4389A"/>
        <color theme="0"/>
        <color rgb="FF55A424"/>
      </colorScale>
    </cfRule>
  </conditionalFormatting>
  <conditionalFormatting sqref="L6:L70">
    <cfRule type="colorScale" priority="4">
      <colorScale>
        <cfvo type="min"/>
        <cfvo type="percentile" val="50"/>
        <cfvo type="max"/>
        <color rgb="FF55A424"/>
        <color theme="0"/>
        <color rgb="FFE4389A"/>
      </colorScale>
    </cfRule>
  </conditionalFormatting>
  <conditionalFormatting sqref="P6:P70">
    <cfRule type="colorScale" priority="1">
      <colorScale>
        <cfvo type="min"/>
        <cfvo type="percentile" val="50"/>
        <cfvo type="max"/>
        <color rgb="FF55A424"/>
        <color theme="0"/>
        <color rgb="FFE4389A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5">
    <tabColor theme="0"/>
  </sheetPr>
  <dimension ref="A1:P82"/>
  <sheetViews>
    <sheetView zoomScale="85" zoomScaleNormal="85" workbookViewId="0">
      <pane xSplit="1" ySplit="6" topLeftCell="B7" activePane="bottomRight" state="frozen"/>
      <selection activeCell="A22" sqref="A22"/>
      <selection pane="topRight" activeCell="A22" sqref="A22"/>
      <selection pane="bottomLeft" activeCell="A22" sqref="A22"/>
      <selection pane="bottomRight" activeCell="I23" sqref="I23"/>
    </sheetView>
  </sheetViews>
  <sheetFormatPr defaultColWidth="8.90625" defaultRowHeight="18.5" x14ac:dyDescent="0.45"/>
  <cols>
    <col min="1" max="1" width="39.08984375" style="2" customWidth="1"/>
    <col min="2" max="2" width="8.90625" style="1"/>
    <col min="3" max="3" width="9.36328125" style="2" customWidth="1"/>
    <col min="4" max="5" width="13.54296875" style="3" bestFit="1" customWidth="1"/>
    <col min="6" max="6" width="12.90625" style="3" customWidth="1"/>
    <col min="7" max="8" width="13.90625" style="3" customWidth="1"/>
    <col min="9" max="9" width="15.6328125" style="3" bestFit="1" customWidth="1"/>
    <col min="10" max="10" width="108.36328125" style="1" customWidth="1"/>
    <col min="11" max="16384" width="8.90625" style="1"/>
  </cols>
  <sheetData>
    <row r="1" spans="1:16" ht="21" x14ac:dyDescent="0.5">
      <c r="A1" s="707" t="s">
        <v>127</v>
      </c>
      <c r="B1" s="26"/>
      <c r="C1" s="268"/>
      <c r="D1" s="707"/>
      <c r="E1" s="707"/>
      <c r="F1" s="707"/>
      <c r="G1" s="707"/>
      <c r="H1" s="707"/>
      <c r="I1" s="25"/>
      <c r="J1" s="26"/>
      <c r="K1" s="26"/>
      <c r="L1" s="26"/>
      <c r="M1" s="26"/>
      <c r="N1" s="26"/>
      <c r="O1" s="26"/>
      <c r="P1" s="26"/>
    </row>
    <row r="2" spans="1:16" ht="21" x14ac:dyDescent="0.5">
      <c r="A2" s="83"/>
      <c r="B2" s="313"/>
      <c r="C2" s="268"/>
      <c r="D2" s="29"/>
      <c r="E2" s="29"/>
      <c r="F2" s="25"/>
      <c r="G2" s="29"/>
      <c r="H2" s="156" t="s">
        <v>72</v>
      </c>
      <c r="I2" s="29"/>
      <c r="J2" s="313"/>
      <c r="K2" s="26"/>
      <c r="L2" s="26"/>
      <c r="M2" s="26"/>
      <c r="N2" s="26"/>
      <c r="O2" s="26"/>
      <c r="P2" s="26"/>
    </row>
    <row r="3" spans="1:16" ht="21" x14ac:dyDescent="0.5">
      <c r="A3" s="83"/>
      <c r="B3" s="134"/>
      <c r="C3" s="72"/>
      <c r="D3" s="54"/>
      <c r="E3" s="28"/>
      <c r="F3" s="156" t="s">
        <v>255</v>
      </c>
      <c r="H3" s="156" t="s">
        <v>123</v>
      </c>
      <c r="I3" s="1059" t="s">
        <v>73</v>
      </c>
      <c r="J3" s="309"/>
      <c r="K3" s="26"/>
      <c r="L3" s="26"/>
      <c r="M3" s="26"/>
      <c r="N3" s="26"/>
      <c r="O3" s="26"/>
      <c r="P3" s="26"/>
    </row>
    <row r="4" spans="1:16" x14ac:dyDescent="0.45">
      <c r="A4" s="72"/>
      <c r="B4" s="134"/>
      <c r="C4" s="27"/>
      <c r="D4" s="308" t="s">
        <v>254</v>
      </c>
      <c r="E4" s="28"/>
      <c r="F4" s="156" t="s">
        <v>256</v>
      </c>
      <c r="G4" s="156" t="s">
        <v>51</v>
      </c>
      <c r="H4" s="156" t="s">
        <v>124</v>
      </c>
      <c r="I4" s="1059" t="s">
        <v>121</v>
      </c>
      <c r="J4" s="309"/>
      <c r="K4" s="26"/>
      <c r="L4" s="26"/>
      <c r="M4" s="26"/>
      <c r="N4" s="26"/>
      <c r="O4" s="26"/>
      <c r="P4" s="26"/>
    </row>
    <row r="5" spans="1:16" x14ac:dyDescent="0.45">
      <c r="A5" s="72"/>
      <c r="B5" s="366"/>
      <c r="C5" s="28" t="s">
        <v>54</v>
      </c>
      <c r="D5" s="441" t="s">
        <v>253</v>
      </c>
      <c r="E5" s="1131" t="s">
        <v>53</v>
      </c>
      <c r="F5" s="156" t="s">
        <v>112</v>
      </c>
      <c r="G5" s="156" t="s">
        <v>470</v>
      </c>
      <c r="H5" s="156" t="s">
        <v>125</v>
      </c>
      <c r="I5" s="1059" t="s">
        <v>122</v>
      </c>
      <c r="J5" s="309"/>
      <c r="K5" s="26"/>
      <c r="L5" s="26"/>
      <c r="M5" s="26"/>
      <c r="N5" s="26"/>
      <c r="O5" s="26"/>
      <c r="P5" s="26"/>
    </row>
    <row r="6" spans="1:16" ht="19" thickBot="1" x14ac:dyDescent="0.5">
      <c r="A6" s="314" t="s">
        <v>4</v>
      </c>
      <c r="B6" s="602" t="s">
        <v>3</v>
      </c>
      <c r="C6" s="55" t="s">
        <v>2</v>
      </c>
      <c r="D6" s="31" t="s">
        <v>57</v>
      </c>
      <c r="E6" s="55" t="s">
        <v>57</v>
      </c>
      <c r="F6" s="32" t="s">
        <v>73</v>
      </c>
      <c r="G6" s="32" t="s">
        <v>123</v>
      </c>
      <c r="H6" s="32" t="s">
        <v>126</v>
      </c>
      <c r="I6" s="312" t="s">
        <v>74</v>
      </c>
      <c r="J6" s="55" t="s">
        <v>220</v>
      </c>
      <c r="K6" s="26"/>
      <c r="L6" s="26"/>
      <c r="M6" s="26"/>
      <c r="N6" s="26"/>
      <c r="O6" s="26"/>
      <c r="P6" s="26"/>
    </row>
    <row r="7" spans="1:16" x14ac:dyDescent="0.45">
      <c r="A7" s="1476" t="s">
        <v>152</v>
      </c>
      <c r="B7" s="939">
        <f>RANK(C7,C$7:C$71,0)</f>
        <v>1</v>
      </c>
      <c r="C7" s="925">
        <f>SUM(F7:I7)</f>
        <v>9</v>
      </c>
      <c r="D7" s="1085">
        <v>2009</v>
      </c>
      <c r="E7" s="1007">
        <v>2009</v>
      </c>
      <c r="F7" s="105">
        <v>5</v>
      </c>
      <c r="G7" s="105">
        <v>2</v>
      </c>
      <c r="H7" s="105">
        <v>2</v>
      </c>
      <c r="I7" s="252"/>
      <c r="J7" s="708" t="s">
        <v>364</v>
      </c>
      <c r="K7" s="26"/>
      <c r="L7" s="26"/>
      <c r="M7" s="26"/>
      <c r="N7" s="26"/>
      <c r="O7" s="26"/>
      <c r="P7" s="26"/>
    </row>
    <row r="8" spans="1:16" x14ac:dyDescent="0.45">
      <c r="A8" s="150" t="s">
        <v>99</v>
      </c>
      <c r="B8" s="921">
        <f>RANK(C8,C$7:C$71,0)</f>
        <v>2</v>
      </c>
      <c r="C8" s="154">
        <f>SUM(F8:I8)</f>
        <v>6</v>
      </c>
      <c r="D8" s="1086">
        <v>2013</v>
      </c>
      <c r="E8" s="426"/>
      <c r="F8" s="266">
        <v>3</v>
      </c>
      <c r="G8" s="106">
        <v>1</v>
      </c>
      <c r="H8" s="106">
        <v>2</v>
      </c>
      <c r="I8" s="255"/>
      <c r="J8" s="709" t="s">
        <v>353</v>
      </c>
      <c r="K8" s="26"/>
      <c r="L8" s="26"/>
      <c r="M8" s="26"/>
      <c r="N8" s="26"/>
      <c r="O8" s="26"/>
      <c r="P8" s="26"/>
    </row>
    <row r="9" spans="1:16" x14ac:dyDescent="0.45">
      <c r="A9" s="150" t="s">
        <v>105</v>
      </c>
      <c r="B9" s="921">
        <f>RANK(C9,C$7:C$71,0)</f>
        <v>2</v>
      </c>
      <c r="C9" s="154">
        <f>SUM(F9:I9)</f>
        <v>6</v>
      </c>
      <c r="D9" s="1087"/>
      <c r="E9" s="1008"/>
      <c r="F9" s="106"/>
      <c r="G9" s="106">
        <v>3</v>
      </c>
      <c r="H9" s="106">
        <v>3</v>
      </c>
      <c r="I9" s="255"/>
      <c r="J9" s="1478" t="s">
        <v>379</v>
      </c>
      <c r="K9" s="26"/>
      <c r="L9" s="26"/>
      <c r="M9" s="26"/>
      <c r="N9" s="26"/>
      <c r="O9" s="26"/>
      <c r="P9" s="26"/>
    </row>
    <row r="10" spans="1:16" x14ac:dyDescent="0.45">
      <c r="A10" s="150" t="s">
        <v>97</v>
      </c>
      <c r="B10" s="921">
        <f>RANK(C10,C$7:C$71,0)</f>
        <v>4</v>
      </c>
      <c r="C10" s="154">
        <f>SUM(F10:I10)</f>
        <v>5</v>
      </c>
      <c r="D10" s="1087"/>
      <c r="E10" s="1008"/>
      <c r="F10" s="266">
        <v>3</v>
      </c>
      <c r="G10" s="106"/>
      <c r="H10" s="106">
        <v>2</v>
      </c>
      <c r="I10" s="255"/>
      <c r="J10" s="1477" t="s">
        <v>352</v>
      </c>
      <c r="K10" s="26"/>
      <c r="L10" s="26"/>
      <c r="M10" s="26"/>
      <c r="N10" s="26"/>
      <c r="O10" s="26"/>
      <c r="P10" s="26"/>
    </row>
    <row r="11" spans="1:16" x14ac:dyDescent="0.45">
      <c r="A11" s="70" t="s">
        <v>16</v>
      </c>
      <c r="B11" s="921">
        <f>RANK(C11,C$7:C$71,0)</f>
        <v>4</v>
      </c>
      <c r="C11" s="154">
        <f>SUM(F11:I11)</f>
        <v>5</v>
      </c>
      <c r="D11" s="1088">
        <v>2013</v>
      </c>
      <c r="E11" s="427">
        <v>2013</v>
      </c>
      <c r="F11" s="106"/>
      <c r="G11" s="106">
        <v>2</v>
      </c>
      <c r="H11" s="106">
        <v>3</v>
      </c>
      <c r="I11" s="255"/>
      <c r="J11" s="709" t="s">
        <v>356</v>
      </c>
      <c r="K11" s="26"/>
      <c r="L11" s="26"/>
      <c r="M11" s="26"/>
      <c r="N11" s="26"/>
      <c r="O11" s="26"/>
      <c r="P11" s="26"/>
    </row>
    <row r="12" spans="1:16" x14ac:dyDescent="0.45">
      <c r="A12" s="150" t="s">
        <v>231</v>
      </c>
      <c r="B12" s="921">
        <f>RANK(C12,C$7:C$71,0)</f>
        <v>4</v>
      </c>
      <c r="C12" s="154">
        <f>SUM(F12:I12)</f>
        <v>5</v>
      </c>
      <c r="D12" s="1087"/>
      <c r="E12" s="904"/>
      <c r="F12" s="266">
        <v>3</v>
      </c>
      <c r="G12" s="106"/>
      <c r="H12" s="106">
        <v>2</v>
      </c>
      <c r="I12" s="255"/>
      <c r="J12" s="709" t="s">
        <v>375</v>
      </c>
      <c r="K12" s="26"/>
      <c r="L12" s="26"/>
      <c r="M12" s="26"/>
      <c r="N12" s="26"/>
      <c r="O12" s="26"/>
      <c r="P12" s="26"/>
    </row>
    <row r="13" spans="1:16" x14ac:dyDescent="0.45">
      <c r="A13" s="150" t="s">
        <v>104</v>
      </c>
      <c r="B13" s="921">
        <f>RANK(C13,C$7:C$71,0)</f>
        <v>4</v>
      </c>
      <c r="C13" s="154">
        <f>SUM(F13:I13)</f>
        <v>5</v>
      </c>
      <c r="D13" s="1087"/>
      <c r="E13" s="1008"/>
      <c r="F13" s="266">
        <v>3</v>
      </c>
      <c r="G13" s="106"/>
      <c r="H13" s="106">
        <v>2</v>
      </c>
      <c r="I13" s="255"/>
      <c r="J13" s="709" t="s">
        <v>377</v>
      </c>
      <c r="K13" s="26"/>
      <c r="L13" s="26"/>
      <c r="M13" s="26"/>
      <c r="N13" s="26"/>
      <c r="O13" s="26"/>
      <c r="P13" s="26"/>
    </row>
    <row r="14" spans="1:16" x14ac:dyDescent="0.45">
      <c r="A14" s="150" t="s">
        <v>107</v>
      </c>
      <c r="B14" s="921">
        <f>RANK(C14,C$7:C$71,0)</f>
        <v>4</v>
      </c>
      <c r="C14" s="154">
        <f>SUM(F14:I14)</f>
        <v>5</v>
      </c>
      <c r="D14" s="1087"/>
      <c r="E14" s="1008"/>
      <c r="F14" s="266">
        <v>3</v>
      </c>
      <c r="G14" s="106">
        <v>1</v>
      </c>
      <c r="H14" s="106">
        <v>1</v>
      </c>
      <c r="I14" s="255"/>
      <c r="J14" s="709" t="s">
        <v>359</v>
      </c>
      <c r="K14" s="26"/>
      <c r="L14" s="26"/>
      <c r="M14" s="26"/>
      <c r="N14" s="26"/>
      <c r="O14" s="26"/>
      <c r="P14" s="26"/>
    </row>
    <row r="15" spans="1:16" x14ac:dyDescent="0.45">
      <c r="A15" s="150" t="s">
        <v>332</v>
      </c>
      <c r="B15" s="921">
        <f>RANK(C15,C$7:C$71,0)</f>
        <v>4</v>
      </c>
      <c r="C15" s="154">
        <f>SUM(F15:I15)</f>
        <v>5</v>
      </c>
      <c r="D15" s="1088">
        <v>2013</v>
      </c>
      <c r="E15" s="427">
        <v>2013</v>
      </c>
      <c r="F15" s="106"/>
      <c r="G15" s="106">
        <v>2</v>
      </c>
      <c r="H15" s="106">
        <v>3</v>
      </c>
      <c r="I15" s="255"/>
      <c r="J15" s="709" t="s">
        <v>468</v>
      </c>
      <c r="K15" s="26"/>
      <c r="L15" s="26"/>
      <c r="M15" s="26"/>
      <c r="N15" s="26"/>
      <c r="O15" s="26"/>
      <c r="P15" s="26"/>
    </row>
    <row r="16" spans="1:16" x14ac:dyDescent="0.45">
      <c r="A16" s="150" t="s">
        <v>108</v>
      </c>
      <c r="B16" s="921">
        <f>RANK(C16,C$7:C$71,0)</f>
        <v>4</v>
      </c>
      <c r="C16" s="154">
        <f>SUM(F16:I16)</f>
        <v>5</v>
      </c>
      <c r="D16" s="1087"/>
      <c r="E16" s="1008"/>
      <c r="F16" s="266">
        <v>3</v>
      </c>
      <c r="G16" s="106"/>
      <c r="H16" s="106">
        <v>2</v>
      </c>
      <c r="I16" s="255"/>
      <c r="J16" s="709" t="s">
        <v>384</v>
      </c>
      <c r="K16" s="26"/>
      <c r="L16" s="26"/>
      <c r="M16" s="26"/>
      <c r="N16" s="26"/>
      <c r="O16" s="26"/>
      <c r="P16" s="26"/>
    </row>
    <row r="17" spans="1:16" x14ac:dyDescent="0.45">
      <c r="A17" s="70" t="s">
        <v>5</v>
      </c>
      <c r="B17" s="921">
        <f>RANK(C17,C$7:C$71,0)</f>
        <v>11</v>
      </c>
      <c r="C17" s="154">
        <f>SUM(F17:I17)</f>
        <v>4</v>
      </c>
      <c r="D17" s="1088">
        <v>2015</v>
      </c>
      <c r="E17" s="427">
        <v>2015</v>
      </c>
      <c r="F17" s="106"/>
      <c r="G17" s="106">
        <v>2</v>
      </c>
      <c r="H17" s="106">
        <v>2</v>
      </c>
      <c r="I17" s="255"/>
      <c r="J17" s="709" t="s">
        <v>355</v>
      </c>
      <c r="K17" s="26"/>
      <c r="L17" s="26"/>
      <c r="M17" s="26"/>
      <c r="N17" s="26"/>
      <c r="O17" s="26"/>
      <c r="P17" s="26"/>
    </row>
    <row r="18" spans="1:16" x14ac:dyDescent="0.45">
      <c r="A18" s="150" t="s">
        <v>101</v>
      </c>
      <c r="B18" s="921">
        <f>RANK(C18,C$7:C$71,0)</f>
        <v>11</v>
      </c>
      <c r="C18" s="154">
        <f>SUM(F18:I18)</f>
        <v>4</v>
      </c>
      <c r="D18" s="1087"/>
      <c r="E18" s="1008"/>
      <c r="F18" s="266">
        <v>3</v>
      </c>
      <c r="G18" s="106"/>
      <c r="H18" s="106">
        <v>1</v>
      </c>
      <c r="I18" s="255"/>
      <c r="J18" s="709" t="s">
        <v>371</v>
      </c>
      <c r="K18" s="26"/>
      <c r="L18" s="26"/>
      <c r="M18" s="26"/>
      <c r="N18" s="26"/>
      <c r="O18" s="26"/>
      <c r="P18" s="26"/>
    </row>
    <row r="19" spans="1:16" x14ac:dyDescent="0.45">
      <c r="A19" s="150" t="s">
        <v>102</v>
      </c>
      <c r="B19" s="921">
        <f>RANK(C19,C$7:C$71,0)</f>
        <v>11</v>
      </c>
      <c r="C19" s="154">
        <f>SUM(F19:I19)</f>
        <v>4</v>
      </c>
      <c r="D19" s="1087"/>
      <c r="E19" s="1008"/>
      <c r="F19" s="266">
        <v>3</v>
      </c>
      <c r="G19" s="106"/>
      <c r="H19" s="106">
        <v>1</v>
      </c>
      <c r="I19" s="255"/>
      <c r="J19" s="709" t="s">
        <v>373</v>
      </c>
      <c r="K19" s="26"/>
      <c r="L19" s="26"/>
      <c r="M19" s="26"/>
      <c r="N19" s="26"/>
      <c r="O19" s="26"/>
      <c r="P19" s="26"/>
    </row>
    <row r="20" spans="1:16" x14ac:dyDescent="0.45">
      <c r="A20" s="150" t="s">
        <v>103</v>
      </c>
      <c r="B20" s="921">
        <f>RANK(C20,C$7:C$71,0)</f>
        <v>11</v>
      </c>
      <c r="C20" s="154">
        <f>SUM(F20:I20)</f>
        <v>4</v>
      </c>
      <c r="D20" s="1087"/>
      <c r="E20" s="1008"/>
      <c r="F20" s="266">
        <v>3</v>
      </c>
      <c r="G20" s="106"/>
      <c r="H20" s="106">
        <v>1</v>
      </c>
      <c r="I20" s="255"/>
      <c r="J20" s="709" t="s">
        <v>374</v>
      </c>
      <c r="K20" s="26"/>
      <c r="L20" s="26"/>
      <c r="M20" s="26"/>
      <c r="N20" s="26"/>
      <c r="O20" s="26"/>
      <c r="P20" s="26"/>
    </row>
    <row r="21" spans="1:16" x14ac:dyDescent="0.45">
      <c r="A21" s="70" t="s">
        <v>81</v>
      </c>
      <c r="B21" s="921">
        <f>RANK(C21,C$7:C$71,0)</f>
        <v>11</v>
      </c>
      <c r="C21" s="154">
        <f>SUM(F21:I21)</f>
        <v>4</v>
      </c>
      <c r="D21" s="1088">
        <v>2013</v>
      </c>
      <c r="E21" s="427">
        <v>2013</v>
      </c>
      <c r="F21" s="106"/>
      <c r="G21" s="106">
        <v>2</v>
      </c>
      <c r="H21" s="106">
        <v>2</v>
      </c>
      <c r="I21" s="255"/>
      <c r="J21" s="709" t="s">
        <v>360</v>
      </c>
      <c r="K21" s="26"/>
      <c r="L21" s="26"/>
      <c r="M21" s="26"/>
      <c r="N21" s="26"/>
      <c r="O21" s="26"/>
      <c r="P21" s="26"/>
    </row>
    <row r="22" spans="1:16" x14ac:dyDescent="0.45">
      <c r="A22" s="150" t="s">
        <v>111</v>
      </c>
      <c r="B22" s="921">
        <f>RANK(C22,C$7:C$71,0)</f>
        <v>11</v>
      </c>
      <c r="C22" s="154">
        <f>SUM(F22:I22)</f>
        <v>4</v>
      </c>
      <c r="D22" s="1087"/>
      <c r="E22" s="1008"/>
      <c r="F22" s="266">
        <v>3</v>
      </c>
      <c r="G22" s="106"/>
      <c r="H22" s="106">
        <v>1</v>
      </c>
      <c r="I22" s="255"/>
      <c r="J22" s="709" t="s">
        <v>387</v>
      </c>
      <c r="K22" s="26"/>
      <c r="L22" s="26"/>
      <c r="M22" s="26"/>
      <c r="N22" s="26"/>
      <c r="O22" s="26"/>
      <c r="P22" s="26"/>
    </row>
    <row r="23" spans="1:16" x14ac:dyDescent="0.45">
      <c r="A23" s="150" t="s">
        <v>232</v>
      </c>
      <c r="B23" s="921">
        <f>RANK(C23,C$7:C$71,0)</f>
        <v>11</v>
      </c>
      <c r="C23" s="154">
        <f>SUM(F23:I23)</f>
        <v>4</v>
      </c>
      <c r="D23" s="1087"/>
      <c r="E23" s="1008"/>
      <c r="F23" s="266">
        <v>3</v>
      </c>
      <c r="G23" s="106"/>
      <c r="H23" s="106">
        <v>1</v>
      </c>
      <c r="I23" s="255"/>
      <c r="J23" s="709" t="s">
        <v>388</v>
      </c>
      <c r="K23" s="26"/>
      <c r="L23" s="26"/>
      <c r="M23" s="26"/>
      <c r="N23" s="26"/>
      <c r="O23" s="26"/>
      <c r="P23" s="26"/>
    </row>
    <row r="24" spans="1:16" x14ac:dyDescent="0.45">
      <c r="A24" s="150" t="s">
        <v>96</v>
      </c>
      <c r="B24" s="921">
        <f>RANK(C24,C$7:C$71,0)</f>
        <v>18</v>
      </c>
      <c r="C24" s="154">
        <f>SUM(F24:I24)</f>
        <v>3</v>
      </c>
      <c r="D24" s="1088">
        <v>2009</v>
      </c>
      <c r="E24" s="427">
        <v>2009</v>
      </c>
      <c r="F24" s="106"/>
      <c r="G24" s="106">
        <v>2</v>
      </c>
      <c r="H24" s="106">
        <v>1</v>
      </c>
      <c r="I24" s="255"/>
      <c r="J24" s="709" t="s">
        <v>357</v>
      </c>
      <c r="K24" s="26"/>
      <c r="L24" s="26"/>
      <c r="M24" s="26"/>
      <c r="N24" s="26"/>
      <c r="O24" s="26"/>
      <c r="P24" s="26"/>
    </row>
    <row r="25" spans="1:16" x14ac:dyDescent="0.45">
      <c r="A25" s="70" t="s">
        <v>88</v>
      </c>
      <c r="B25" s="921">
        <f>RANK(C25,C$7:C$71,0)</f>
        <v>18</v>
      </c>
      <c r="C25" s="154">
        <f>SUM(F25:I25)</f>
        <v>3</v>
      </c>
      <c r="D25" s="1087"/>
      <c r="E25" s="1008"/>
      <c r="F25" s="266"/>
      <c r="G25" s="106">
        <v>1</v>
      </c>
      <c r="H25" s="106">
        <v>2</v>
      </c>
      <c r="I25" s="255"/>
      <c r="J25" s="709" t="s">
        <v>378</v>
      </c>
      <c r="K25" s="26"/>
      <c r="L25" s="26"/>
      <c r="M25" s="26"/>
      <c r="N25" s="26"/>
      <c r="O25" s="26"/>
      <c r="P25" s="26"/>
    </row>
    <row r="26" spans="1:16" x14ac:dyDescent="0.45">
      <c r="A26" s="70" t="s">
        <v>7</v>
      </c>
      <c r="B26" s="921">
        <f>RANK(C26,C$7:C$71,0)</f>
        <v>18</v>
      </c>
      <c r="C26" s="154">
        <f>SUM(F26:I26)</f>
        <v>3</v>
      </c>
      <c r="D26" s="1088">
        <v>2013</v>
      </c>
      <c r="E26" s="427">
        <v>2019</v>
      </c>
      <c r="F26" s="106"/>
      <c r="G26" s="106"/>
      <c r="H26" s="106">
        <v>3</v>
      </c>
      <c r="I26" s="255"/>
      <c r="J26" s="709" t="s">
        <v>257</v>
      </c>
      <c r="K26" s="26"/>
      <c r="L26" s="26"/>
      <c r="M26" s="26"/>
      <c r="N26" s="26"/>
      <c r="O26" s="26"/>
      <c r="P26" s="26"/>
    </row>
    <row r="27" spans="1:16" x14ac:dyDescent="0.45">
      <c r="A27" s="150" t="s">
        <v>109</v>
      </c>
      <c r="B27" s="921">
        <f>RANK(C27,C$7:C$71,0)</f>
        <v>18</v>
      </c>
      <c r="C27" s="154">
        <v>3</v>
      </c>
      <c r="D27" s="1087"/>
      <c r="E27" s="1008"/>
      <c r="F27" s="266">
        <v>3</v>
      </c>
      <c r="G27" s="106"/>
      <c r="H27" s="106">
        <v>1</v>
      </c>
      <c r="I27" s="255"/>
      <c r="J27" s="709" t="s">
        <v>386</v>
      </c>
      <c r="K27" s="26"/>
      <c r="L27" s="26"/>
      <c r="M27" s="26"/>
      <c r="N27" s="26"/>
      <c r="O27" s="26"/>
      <c r="P27" s="26"/>
    </row>
    <row r="28" spans="1:16" x14ac:dyDescent="0.45">
      <c r="A28" s="70" t="s">
        <v>14</v>
      </c>
      <c r="B28" s="921">
        <f>RANK(C28,C$7:C$71,0)</f>
        <v>22</v>
      </c>
      <c r="C28" s="154">
        <f>SUM(F28:I28)</f>
        <v>2</v>
      </c>
      <c r="D28" s="1088">
        <v>2015</v>
      </c>
      <c r="E28" s="427">
        <v>2015</v>
      </c>
      <c r="F28" s="106"/>
      <c r="G28" s="106"/>
      <c r="H28" s="106">
        <v>2</v>
      </c>
      <c r="I28" s="255"/>
      <c r="J28" s="709" t="s">
        <v>368</v>
      </c>
      <c r="K28" s="26"/>
      <c r="L28" s="26"/>
      <c r="M28" s="26"/>
      <c r="N28" s="26"/>
      <c r="O28" s="26"/>
      <c r="P28" s="26"/>
    </row>
    <row r="29" spans="1:16" x14ac:dyDescent="0.45">
      <c r="A29" s="70" t="s">
        <v>91</v>
      </c>
      <c r="B29" s="921">
        <f>RANK(C29,C$7:C$71,0)</f>
        <v>22</v>
      </c>
      <c r="C29" s="154">
        <f>SUM(F29:I29)</f>
        <v>2</v>
      </c>
      <c r="D29" s="1088">
        <v>2015</v>
      </c>
      <c r="E29" s="427">
        <v>2015</v>
      </c>
      <c r="F29" s="106"/>
      <c r="G29" s="106">
        <v>1</v>
      </c>
      <c r="H29" s="106">
        <v>1</v>
      </c>
      <c r="I29" s="255"/>
      <c r="J29" s="709" t="s">
        <v>369</v>
      </c>
      <c r="K29" s="26"/>
      <c r="L29" s="26"/>
      <c r="M29" s="26"/>
      <c r="N29" s="26"/>
      <c r="O29" s="26"/>
      <c r="P29" s="26"/>
    </row>
    <row r="30" spans="1:16" x14ac:dyDescent="0.45">
      <c r="A30" s="150" t="s">
        <v>23</v>
      </c>
      <c r="B30" s="921">
        <f>RANK(C30,C$7:C$71,0)</f>
        <v>22</v>
      </c>
      <c r="C30" s="154">
        <f>SUM(F30:I30)</f>
        <v>2</v>
      </c>
      <c r="D30" s="1087"/>
      <c r="E30" s="1008"/>
      <c r="F30" s="106"/>
      <c r="G30" s="106">
        <v>1</v>
      </c>
      <c r="H30" s="106">
        <v>1</v>
      </c>
      <c r="I30" s="255"/>
      <c r="J30" s="709" t="s">
        <v>372</v>
      </c>
      <c r="K30" s="26"/>
      <c r="L30" s="26"/>
      <c r="M30" s="26"/>
      <c r="N30" s="26"/>
      <c r="O30" s="26"/>
      <c r="P30" s="26"/>
    </row>
    <row r="31" spans="1:16" x14ac:dyDescent="0.45">
      <c r="A31" s="150" t="s">
        <v>95</v>
      </c>
      <c r="B31" s="921">
        <f>RANK(C31,C$7:C$71,0)</f>
        <v>22</v>
      </c>
      <c r="C31" s="154">
        <f>SUM(F31:I31)</f>
        <v>2</v>
      </c>
      <c r="D31" s="1088">
        <v>2011</v>
      </c>
      <c r="E31" s="427">
        <v>2011</v>
      </c>
      <c r="F31" s="106"/>
      <c r="G31" s="106">
        <v>1</v>
      </c>
      <c r="H31" s="106">
        <v>1</v>
      </c>
      <c r="I31" s="255"/>
      <c r="J31" s="709" t="s">
        <v>367</v>
      </c>
      <c r="K31" s="26"/>
      <c r="L31" s="26"/>
      <c r="M31" s="26"/>
      <c r="N31" s="26"/>
      <c r="O31" s="26"/>
      <c r="P31" s="26"/>
    </row>
    <row r="32" spans="1:16" x14ac:dyDescent="0.45">
      <c r="A32" s="150" t="s">
        <v>150</v>
      </c>
      <c r="B32" s="921">
        <f>RANK(C32,C$7:C$71,0)</f>
        <v>22</v>
      </c>
      <c r="C32" s="154">
        <f>SUM(F32:I32)</f>
        <v>2</v>
      </c>
      <c r="D32" s="1088"/>
      <c r="E32" s="427">
        <v>2013</v>
      </c>
      <c r="F32" s="106"/>
      <c r="G32" s="106">
        <v>1</v>
      </c>
      <c r="H32" s="106">
        <v>1</v>
      </c>
      <c r="I32" s="255"/>
      <c r="J32" s="709" t="s">
        <v>363</v>
      </c>
      <c r="K32" s="26"/>
      <c r="L32" s="26"/>
      <c r="M32" s="26"/>
      <c r="N32" s="26"/>
      <c r="O32" s="26"/>
      <c r="P32" s="26"/>
    </row>
    <row r="33" spans="1:16" x14ac:dyDescent="0.45">
      <c r="A33" s="70" t="s">
        <v>82</v>
      </c>
      <c r="B33" s="921">
        <f>RANK(C33,C$7:C$71,0)</f>
        <v>22</v>
      </c>
      <c r="C33" s="154">
        <f>SUM(F33:I33)</f>
        <v>2</v>
      </c>
      <c r="D33" s="1088">
        <v>2013</v>
      </c>
      <c r="E33" s="427">
        <v>2013</v>
      </c>
      <c r="F33" s="106"/>
      <c r="G33" s="106"/>
      <c r="H33" s="106">
        <v>2</v>
      </c>
      <c r="I33" s="255"/>
      <c r="J33" s="709" t="s">
        <v>361</v>
      </c>
      <c r="K33" s="26"/>
      <c r="L33" s="26"/>
      <c r="M33" s="26"/>
      <c r="N33" s="26"/>
      <c r="O33" s="26"/>
      <c r="P33" s="26"/>
    </row>
    <row r="34" spans="1:16" x14ac:dyDescent="0.45">
      <c r="A34" s="150" t="s">
        <v>148</v>
      </c>
      <c r="B34" s="921">
        <f>RANK(C34,C$7:C$71,0)</f>
        <v>28</v>
      </c>
      <c r="C34" s="154">
        <f>SUM(F34:I34)</f>
        <v>1</v>
      </c>
      <c r="D34" s="1088">
        <v>2013</v>
      </c>
      <c r="E34" s="427">
        <v>2013</v>
      </c>
      <c r="F34" s="106"/>
      <c r="G34" s="106"/>
      <c r="H34" s="106">
        <v>1</v>
      </c>
      <c r="I34" s="255"/>
      <c r="J34" s="709" t="s">
        <v>354</v>
      </c>
      <c r="K34" s="26"/>
      <c r="L34" s="26"/>
      <c r="M34" s="26"/>
      <c r="N34" s="26"/>
      <c r="O34" s="26"/>
      <c r="P34" s="26"/>
    </row>
    <row r="35" spans="1:16" x14ac:dyDescent="0.45">
      <c r="A35" s="150" t="s">
        <v>94</v>
      </c>
      <c r="B35" s="921">
        <f>RANK(C35,C$7:C$71,0)</f>
        <v>28</v>
      </c>
      <c r="C35" s="154">
        <f>SUM(F35:I35)</f>
        <v>1</v>
      </c>
      <c r="D35" s="1088">
        <v>2015</v>
      </c>
      <c r="E35" s="427">
        <v>2015</v>
      </c>
      <c r="F35" s="106"/>
      <c r="G35" s="106">
        <v>1</v>
      </c>
      <c r="H35" s="106"/>
      <c r="I35" s="255"/>
      <c r="J35" s="709"/>
      <c r="K35" s="26"/>
      <c r="L35" s="26"/>
      <c r="M35" s="26"/>
      <c r="N35" s="26"/>
      <c r="O35" s="26"/>
      <c r="P35" s="26"/>
    </row>
    <row r="36" spans="1:16" x14ac:dyDescent="0.45">
      <c r="A36" s="150" t="s">
        <v>242</v>
      </c>
      <c r="B36" s="921">
        <f>RANK(C36,C$7:C$71,0)</f>
        <v>28</v>
      </c>
      <c r="C36" s="154">
        <f>SUM(F36:I36)</f>
        <v>1</v>
      </c>
      <c r="D36" s="1088">
        <v>2015</v>
      </c>
      <c r="E36" s="427">
        <v>2015</v>
      </c>
      <c r="F36" s="106"/>
      <c r="G36" s="106"/>
      <c r="H36" s="106">
        <v>1</v>
      </c>
      <c r="I36" s="255"/>
      <c r="J36" s="709" t="s">
        <v>358</v>
      </c>
      <c r="K36" s="26"/>
      <c r="L36" s="26"/>
      <c r="M36" s="26"/>
      <c r="N36" s="26"/>
      <c r="O36" s="26"/>
      <c r="P36" s="26"/>
    </row>
    <row r="37" spans="1:16" x14ac:dyDescent="0.45">
      <c r="A37" s="150" t="s">
        <v>323</v>
      </c>
      <c r="B37" s="921">
        <f>RANK(C37,C$7:C$71,0)</f>
        <v>28</v>
      </c>
      <c r="C37" s="154">
        <f>SUM(F37:I37)</f>
        <v>1</v>
      </c>
      <c r="D37" s="1087"/>
      <c r="E37" s="1008"/>
      <c r="F37" s="106"/>
      <c r="G37" s="106"/>
      <c r="H37" s="106">
        <v>1</v>
      </c>
      <c r="I37" s="255"/>
      <c r="J37" s="709" t="s">
        <v>382</v>
      </c>
      <c r="K37" s="26"/>
      <c r="L37" s="26"/>
      <c r="M37" s="26"/>
      <c r="N37" s="26"/>
      <c r="O37" s="26"/>
      <c r="P37" s="26"/>
    </row>
    <row r="38" spans="1:16" x14ac:dyDescent="0.45">
      <c r="A38" s="150" t="s">
        <v>296</v>
      </c>
      <c r="B38" s="921">
        <f>RANK(C38,C$7:C$71,0)</f>
        <v>28</v>
      </c>
      <c r="C38" s="154">
        <f>SUM(F38:I38)</f>
        <v>1</v>
      </c>
      <c r="D38" s="1088">
        <v>2013</v>
      </c>
      <c r="E38" s="427">
        <v>2013</v>
      </c>
      <c r="F38" s="106"/>
      <c r="G38" s="106"/>
      <c r="H38" s="106">
        <v>1</v>
      </c>
      <c r="I38" s="255"/>
      <c r="J38" s="709" t="s">
        <v>362</v>
      </c>
      <c r="K38" s="26"/>
      <c r="L38" s="26"/>
      <c r="M38" s="26"/>
      <c r="N38" s="26"/>
      <c r="O38" s="26"/>
      <c r="P38" s="26"/>
    </row>
    <row r="39" spans="1:16" x14ac:dyDescent="0.45">
      <c r="A39" s="150" t="s">
        <v>334</v>
      </c>
      <c r="B39" s="921">
        <f>RANK(C39,C$7:C$71,0)</f>
        <v>28</v>
      </c>
      <c r="C39" s="154">
        <f>SUM(F39:I39)</f>
        <v>1</v>
      </c>
      <c r="D39" s="1087"/>
      <c r="E39" s="1008"/>
      <c r="F39" s="106"/>
      <c r="G39" s="106"/>
      <c r="H39" s="106">
        <v>1</v>
      </c>
      <c r="I39" s="255"/>
      <c r="J39" s="709" t="s">
        <v>383</v>
      </c>
      <c r="K39" s="26"/>
      <c r="L39" s="26"/>
      <c r="M39" s="26"/>
      <c r="N39" s="26"/>
      <c r="O39" s="26"/>
      <c r="P39" s="26"/>
    </row>
    <row r="40" spans="1:16" x14ac:dyDescent="0.45">
      <c r="A40" s="70" t="s">
        <v>18</v>
      </c>
      <c r="B40" s="921">
        <f>RANK(C40,C$7:C$71,0)</f>
        <v>28</v>
      </c>
      <c r="C40" s="154">
        <f>SUM(F40:I40)</f>
        <v>1</v>
      </c>
      <c r="D40" s="1087">
        <v>2005</v>
      </c>
      <c r="E40" s="1008"/>
      <c r="F40" s="106"/>
      <c r="G40" s="106"/>
      <c r="H40" s="106">
        <v>1</v>
      </c>
      <c r="I40" s="255"/>
      <c r="J40" s="709" t="s">
        <v>365</v>
      </c>
      <c r="K40" s="26"/>
      <c r="L40" s="26"/>
      <c r="M40" s="26"/>
      <c r="N40" s="26"/>
      <c r="O40" s="26"/>
      <c r="P40" s="26"/>
    </row>
    <row r="41" spans="1:16" x14ac:dyDescent="0.45">
      <c r="A41" s="70" t="s">
        <v>10</v>
      </c>
      <c r="B41" s="921">
        <f>RANK(C41,C$7:C$71,0)</f>
        <v>35</v>
      </c>
      <c r="C41" s="154">
        <f>SUM(F41:I41)</f>
        <v>0</v>
      </c>
      <c r="D41" s="1088">
        <v>2007</v>
      </c>
      <c r="E41" s="427">
        <v>2017</v>
      </c>
      <c r="F41" s="106"/>
      <c r="G41" s="106"/>
      <c r="H41" s="106"/>
      <c r="I41" s="255"/>
      <c r="J41" s="709"/>
      <c r="K41" s="26"/>
      <c r="L41" s="26"/>
      <c r="M41" s="26"/>
      <c r="N41" s="26"/>
      <c r="O41" s="26"/>
      <c r="P41" s="26"/>
    </row>
    <row r="42" spans="1:16" x14ac:dyDescent="0.45">
      <c r="A42" s="150" t="s">
        <v>98</v>
      </c>
      <c r="B42" s="921">
        <f>RANK(C42,C$7:C$71,0)</f>
        <v>35</v>
      </c>
      <c r="C42" s="154">
        <f>SUM(F42:I42)</f>
        <v>0</v>
      </c>
      <c r="D42" s="1088">
        <v>2019</v>
      </c>
      <c r="E42" s="427">
        <v>2019</v>
      </c>
      <c r="F42" s="266"/>
      <c r="G42" s="106"/>
      <c r="H42" s="106"/>
      <c r="I42" s="255"/>
      <c r="J42" s="709"/>
      <c r="K42" s="26"/>
      <c r="L42" s="26"/>
      <c r="M42" s="26"/>
      <c r="N42" s="26"/>
      <c r="O42" s="26"/>
      <c r="P42" s="26"/>
    </row>
    <row r="43" spans="1:16" x14ac:dyDescent="0.45">
      <c r="A43" s="150" t="s">
        <v>149</v>
      </c>
      <c r="B43" s="921">
        <f>RANK(C43,C$7:C$71,0)</f>
        <v>35</v>
      </c>
      <c r="C43" s="154">
        <f>SUM(F43:I43)</f>
        <v>0</v>
      </c>
      <c r="D43" s="1088">
        <v>2017</v>
      </c>
      <c r="E43" s="427">
        <v>2017</v>
      </c>
      <c r="F43" s="106"/>
      <c r="G43" s="106"/>
      <c r="H43" s="106"/>
      <c r="I43" s="255"/>
      <c r="J43" s="709"/>
      <c r="K43" s="26"/>
      <c r="L43" s="26"/>
      <c r="M43" s="26"/>
      <c r="N43" s="26"/>
      <c r="O43" s="26"/>
      <c r="P43" s="26"/>
    </row>
    <row r="44" spans="1:16" x14ac:dyDescent="0.45">
      <c r="A44" s="150" t="s">
        <v>233</v>
      </c>
      <c r="B44" s="921">
        <f>RANK(C44,C$7:C$71,0)</f>
        <v>35</v>
      </c>
      <c r="C44" s="154">
        <f>SUM(F44:I44)</f>
        <v>0</v>
      </c>
      <c r="D44" s="1088">
        <v>2017</v>
      </c>
      <c r="E44" s="427">
        <v>2017</v>
      </c>
      <c r="F44" s="106"/>
      <c r="G44" s="106"/>
      <c r="H44" s="106"/>
      <c r="I44" s="255"/>
      <c r="J44" s="709"/>
      <c r="K44" s="26"/>
      <c r="L44" s="26"/>
      <c r="M44" s="26"/>
      <c r="N44" s="26"/>
      <c r="O44" s="26"/>
      <c r="P44" s="26"/>
    </row>
    <row r="45" spans="1:16" x14ac:dyDescent="0.45">
      <c r="A45" s="70" t="s">
        <v>89</v>
      </c>
      <c r="B45" s="921">
        <f>RANK(C45,C$7:C$71,0)</f>
        <v>35</v>
      </c>
      <c r="C45" s="154">
        <f>SUM(F45:I45)</f>
        <v>0</v>
      </c>
      <c r="D45" s="1088">
        <v>2017</v>
      </c>
      <c r="E45" s="427">
        <v>2017</v>
      </c>
      <c r="F45" s="106"/>
      <c r="G45" s="106"/>
      <c r="H45" s="106"/>
      <c r="I45" s="255"/>
      <c r="J45" s="709"/>
      <c r="K45" s="26"/>
      <c r="L45" s="26"/>
      <c r="M45" s="26"/>
      <c r="N45" s="26"/>
      <c r="O45" s="26"/>
      <c r="P45" s="26"/>
    </row>
    <row r="46" spans="1:16" x14ac:dyDescent="0.45">
      <c r="A46" s="150" t="s">
        <v>9</v>
      </c>
      <c r="B46" s="921">
        <f>RANK(C46,C$7:C$71,0)</f>
        <v>35</v>
      </c>
      <c r="C46" s="154">
        <f>SUM(F46:I46)</f>
        <v>0</v>
      </c>
      <c r="D46" s="1088">
        <v>2019</v>
      </c>
      <c r="E46" s="427">
        <v>2019</v>
      </c>
      <c r="F46" s="106"/>
      <c r="G46" s="106"/>
      <c r="H46" s="106"/>
      <c r="I46" s="255"/>
      <c r="J46" s="709"/>
      <c r="K46" s="26"/>
      <c r="L46" s="26"/>
      <c r="M46" s="26"/>
      <c r="N46" s="26"/>
      <c r="O46" s="26"/>
      <c r="P46" s="26"/>
    </row>
    <row r="47" spans="1:16" x14ac:dyDescent="0.45">
      <c r="A47" s="70" t="s">
        <v>85</v>
      </c>
      <c r="B47" s="921">
        <f>RANK(C47,C$7:C$71,0)</f>
        <v>35</v>
      </c>
      <c r="C47" s="154">
        <f>SUM(F47:I47)</f>
        <v>0</v>
      </c>
      <c r="D47" s="1088">
        <v>2017</v>
      </c>
      <c r="E47" s="427">
        <v>2017</v>
      </c>
      <c r="F47" s="106"/>
      <c r="G47" s="106"/>
      <c r="H47" s="106"/>
      <c r="I47" s="255"/>
      <c r="J47" s="709"/>
      <c r="K47" s="26"/>
      <c r="L47" s="26"/>
      <c r="M47" s="26"/>
      <c r="N47" s="26"/>
      <c r="O47" s="26"/>
      <c r="P47" s="26"/>
    </row>
    <row r="48" spans="1:16" x14ac:dyDescent="0.45">
      <c r="A48" s="150" t="s">
        <v>100</v>
      </c>
      <c r="B48" s="921">
        <f>RANK(C48,C$7:C$71,0)</f>
        <v>35</v>
      </c>
      <c r="C48" s="154">
        <f>SUM(F48:I48)</f>
        <v>0</v>
      </c>
      <c r="D48" s="1088">
        <v>2021</v>
      </c>
      <c r="E48" s="427">
        <v>2021</v>
      </c>
      <c r="F48" s="266"/>
      <c r="G48" s="106"/>
      <c r="H48" s="106"/>
      <c r="I48" s="255"/>
      <c r="J48" s="709"/>
      <c r="K48" s="26"/>
      <c r="L48" s="26"/>
      <c r="M48" s="26"/>
      <c r="N48" s="26"/>
      <c r="O48" s="26"/>
      <c r="P48" s="26"/>
    </row>
    <row r="49" spans="1:16" x14ac:dyDescent="0.45">
      <c r="A49" s="70" t="s">
        <v>87</v>
      </c>
      <c r="B49" s="921">
        <f>RANK(C49,C$7:C$71,0)</f>
        <v>35</v>
      </c>
      <c r="C49" s="154">
        <f>SUM(F49:I49)</f>
        <v>0</v>
      </c>
      <c r="D49" s="1088">
        <v>2019</v>
      </c>
      <c r="E49" s="427">
        <v>2019</v>
      </c>
      <c r="F49" s="106"/>
      <c r="G49" s="106"/>
      <c r="H49" s="106"/>
      <c r="I49" s="255"/>
      <c r="J49" s="709"/>
      <c r="K49" s="26"/>
      <c r="L49" s="26"/>
      <c r="M49" s="26"/>
      <c r="N49" s="26"/>
      <c r="O49" s="26"/>
      <c r="P49" s="26"/>
    </row>
    <row r="50" spans="1:16" x14ac:dyDescent="0.45">
      <c r="A50" s="70" t="s">
        <v>22</v>
      </c>
      <c r="B50" s="921">
        <f>RANK(C50,C$7:C$71,0)</f>
        <v>35</v>
      </c>
      <c r="C50" s="154">
        <f>SUM(F50:I50)</f>
        <v>0</v>
      </c>
      <c r="D50" s="1087"/>
      <c r="E50" s="1008"/>
      <c r="F50" s="106"/>
      <c r="G50" s="106"/>
      <c r="H50" s="106"/>
      <c r="I50" s="255"/>
      <c r="J50" s="709" t="s">
        <v>370</v>
      </c>
      <c r="K50" s="26"/>
      <c r="L50" s="26"/>
      <c r="M50" s="26"/>
      <c r="N50" s="26"/>
      <c r="O50" s="26"/>
      <c r="P50" s="26"/>
    </row>
    <row r="51" spans="1:16" x14ac:dyDescent="0.45">
      <c r="A51" s="70" t="s">
        <v>13</v>
      </c>
      <c r="B51" s="921">
        <f>RANK(C51,C$7:C$71,0)</f>
        <v>35</v>
      </c>
      <c r="C51" s="154">
        <f>SUM(F51:I51)</f>
        <v>0</v>
      </c>
      <c r="D51" s="1088">
        <v>2017</v>
      </c>
      <c r="E51" s="427">
        <v>2017</v>
      </c>
      <c r="F51" s="106"/>
      <c r="G51" s="106"/>
      <c r="H51" s="106"/>
      <c r="I51" s="255"/>
      <c r="J51" s="709"/>
      <c r="K51" s="26"/>
      <c r="L51" s="26"/>
      <c r="M51" s="26"/>
      <c r="N51" s="26"/>
      <c r="O51" s="26"/>
      <c r="P51" s="26"/>
    </row>
    <row r="52" spans="1:16" x14ac:dyDescent="0.45">
      <c r="A52" s="70" t="s">
        <v>6</v>
      </c>
      <c r="B52" s="921">
        <f>RANK(C52,C$7:C$71,0)</f>
        <v>35</v>
      </c>
      <c r="C52" s="154">
        <f>SUM(F52:I52)</f>
        <v>0</v>
      </c>
      <c r="D52" s="1088">
        <v>2021</v>
      </c>
      <c r="E52" s="427">
        <v>2021</v>
      </c>
      <c r="F52" s="106"/>
      <c r="G52" s="106"/>
      <c r="H52" s="106"/>
      <c r="I52" s="255"/>
      <c r="J52" s="709"/>
      <c r="K52" s="26"/>
      <c r="L52" s="26"/>
      <c r="M52" s="26"/>
      <c r="N52" s="26"/>
      <c r="O52" s="26"/>
      <c r="P52" s="26"/>
    </row>
    <row r="53" spans="1:16" x14ac:dyDescent="0.45">
      <c r="A53" s="150" t="s">
        <v>300</v>
      </c>
      <c r="B53" s="921">
        <f>RANK(C53,C$7:C$71,0)</f>
        <v>35</v>
      </c>
      <c r="C53" s="154">
        <f>SUM(F53:I53)</f>
        <v>0</v>
      </c>
      <c r="D53" s="1088">
        <v>2019</v>
      </c>
      <c r="E53" s="427">
        <v>2019</v>
      </c>
      <c r="F53" s="106"/>
      <c r="G53" s="106"/>
      <c r="H53" s="106"/>
      <c r="I53" s="255"/>
      <c r="J53" s="709"/>
      <c r="K53" s="26"/>
      <c r="L53" s="26"/>
      <c r="M53" s="26"/>
      <c r="N53" s="26"/>
      <c r="O53" s="26"/>
      <c r="P53" s="26"/>
    </row>
    <row r="54" spans="1:16" x14ac:dyDescent="0.45">
      <c r="A54" s="150" t="s">
        <v>316</v>
      </c>
      <c r="B54" s="921">
        <f>RANK(C54,C$7:C$71,0)</f>
        <v>35</v>
      </c>
      <c r="C54" s="154">
        <f>SUM(F54:I54)</f>
        <v>0</v>
      </c>
      <c r="D54" s="1087"/>
      <c r="E54" s="1008"/>
      <c r="F54" s="266"/>
      <c r="G54" s="106"/>
      <c r="H54" s="106"/>
      <c r="I54" s="255"/>
      <c r="J54" s="709" t="s">
        <v>376</v>
      </c>
      <c r="K54" s="26"/>
      <c r="L54" s="26"/>
      <c r="M54" s="26"/>
      <c r="N54" s="26"/>
      <c r="O54" s="26"/>
      <c r="P54" s="26"/>
    </row>
    <row r="55" spans="1:16" x14ac:dyDescent="0.45">
      <c r="A55" s="70" t="s">
        <v>84</v>
      </c>
      <c r="B55" s="921">
        <f>RANK(C55,C$7:C$71,0)</f>
        <v>35</v>
      </c>
      <c r="C55" s="154">
        <f>SUM(F55:I55)</f>
        <v>0</v>
      </c>
      <c r="D55" s="1088">
        <v>2021</v>
      </c>
      <c r="E55" s="427">
        <v>2021</v>
      </c>
      <c r="F55" s="106"/>
      <c r="G55" s="106"/>
      <c r="H55" s="106"/>
      <c r="I55" s="255"/>
      <c r="J55" s="709"/>
      <c r="K55" s="26"/>
      <c r="L55" s="26"/>
      <c r="M55" s="26"/>
      <c r="N55" s="26"/>
      <c r="O55" s="26"/>
      <c r="P55" s="26"/>
    </row>
    <row r="56" spans="1:16" x14ac:dyDescent="0.45">
      <c r="A56" s="71" t="s">
        <v>92</v>
      </c>
      <c r="B56" s="921">
        <f>RANK(C56,C$7:C$71,0)</f>
        <v>35</v>
      </c>
      <c r="C56" s="154">
        <f>SUM(F56:I56)</f>
        <v>0</v>
      </c>
      <c r="D56" s="1088">
        <v>2019</v>
      </c>
      <c r="E56" s="427">
        <v>2019</v>
      </c>
      <c r="F56" s="106"/>
      <c r="G56" s="106"/>
      <c r="H56" s="106"/>
      <c r="I56" s="255"/>
      <c r="J56" s="709"/>
      <c r="K56" s="26"/>
      <c r="L56" s="26"/>
      <c r="M56" s="26"/>
      <c r="N56" s="26"/>
      <c r="O56" s="26"/>
      <c r="P56" s="26"/>
    </row>
    <row r="57" spans="1:16" x14ac:dyDescent="0.45">
      <c r="A57" s="70" t="s">
        <v>243</v>
      </c>
      <c r="B57" s="921">
        <f>RANK(C57,C$7:C$71,0)</f>
        <v>35</v>
      </c>
      <c r="C57" s="154">
        <f>SUM(F57:I57)</f>
        <v>0</v>
      </c>
      <c r="D57" s="1088">
        <v>2017</v>
      </c>
      <c r="E57" s="427">
        <v>2017</v>
      </c>
      <c r="F57" s="106"/>
      <c r="G57" s="106"/>
      <c r="H57" s="106"/>
      <c r="I57" s="255"/>
      <c r="J57" s="709"/>
      <c r="K57" s="26"/>
      <c r="L57" s="26"/>
      <c r="M57" s="26"/>
      <c r="N57" s="26"/>
      <c r="O57" s="26"/>
      <c r="P57" s="26"/>
    </row>
    <row r="58" spans="1:16" x14ac:dyDescent="0.45">
      <c r="A58" s="150" t="s">
        <v>235</v>
      </c>
      <c r="B58" s="921">
        <f>RANK(C58,C$7:C$71,0)</f>
        <v>35</v>
      </c>
      <c r="C58" s="154">
        <f>SUM(F58:I58)</f>
        <v>0</v>
      </c>
      <c r="D58" s="1088">
        <v>2021</v>
      </c>
      <c r="E58" s="427">
        <v>2021</v>
      </c>
      <c r="F58" s="106"/>
      <c r="G58" s="106"/>
      <c r="H58" s="106"/>
      <c r="I58" s="255"/>
      <c r="J58" s="709"/>
      <c r="K58" s="26"/>
      <c r="L58" s="26"/>
      <c r="M58" s="26"/>
      <c r="N58" s="26"/>
      <c r="O58" s="26"/>
      <c r="P58" s="26"/>
    </row>
    <row r="59" spans="1:16" x14ac:dyDescent="0.45">
      <c r="A59" s="150" t="s">
        <v>106</v>
      </c>
      <c r="B59" s="921">
        <f>RANK(C59,C$7:C$71,0)</f>
        <v>35</v>
      </c>
      <c r="C59" s="154">
        <f>SUM(F59:I59)</f>
        <v>0</v>
      </c>
      <c r="D59" s="1088">
        <v>2021</v>
      </c>
      <c r="E59" s="427">
        <v>2021</v>
      </c>
      <c r="F59" s="266"/>
      <c r="G59" s="106"/>
      <c r="H59" s="106"/>
      <c r="I59" s="255"/>
      <c r="J59" s="709"/>
      <c r="K59" s="26"/>
      <c r="L59" s="26"/>
      <c r="M59" s="26"/>
      <c r="N59" s="26"/>
      <c r="O59" s="26"/>
      <c r="P59" s="26"/>
    </row>
    <row r="60" spans="1:16" x14ac:dyDescent="0.45">
      <c r="A60" s="150" t="s">
        <v>321</v>
      </c>
      <c r="B60" s="921">
        <f>RANK(C60,C$7:C$71,0)</f>
        <v>35</v>
      </c>
      <c r="C60" s="154">
        <f>SUM(F60:I60)</f>
        <v>0</v>
      </c>
      <c r="D60" s="1087"/>
      <c r="E60" s="1008"/>
      <c r="F60" s="266"/>
      <c r="G60" s="106"/>
      <c r="H60" s="106"/>
      <c r="I60" s="255"/>
      <c r="J60" s="709"/>
      <c r="K60" s="26"/>
      <c r="L60" s="26"/>
      <c r="M60" s="26"/>
      <c r="N60" s="26"/>
      <c r="O60" s="26"/>
      <c r="P60" s="26"/>
    </row>
    <row r="61" spans="1:16" x14ac:dyDescent="0.45">
      <c r="A61" s="150" t="s">
        <v>333</v>
      </c>
      <c r="B61" s="921">
        <f>RANK(C61,C$7:C$71,0)</f>
        <v>35</v>
      </c>
      <c r="C61" s="154">
        <f>SUM(F61:I61)</f>
        <v>0</v>
      </c>
      <c r="D61" s="1087"/>
      <c r="E61" s="1008"/>
      <c r="F61" s="106"/>
      <c r="G61" s="106"/>
      <c r="H61" s="106"/>
      <c r="I61" s="255"/>
      <c r="J61" s="709" t="s">
        <v>380</v>
      </c>
      <c r="K61" s="26"/>
      <c r="L61" s="26"/>
      <c r="M61" s="26"/>
      <c r="N61" s="26"/>
      <c r="O61" s="26"/>
      <c r="P61" s="26"/>
    </row>
    <row r="62" spans="1:16" x14ac:dyDescent="0.45">
      <c r="A62" s="150" t="s">
        <v>322</v>
      </c>
      <c r="B62" s="921">
        <f>RANK(C62,C$7:C$71,0)</f>
        <v>35</v>
      </c>
      <c r="C62" s="154">
        <f>SUM(F62:I62)</f>
        <v>0</v>
      </c>
      <c r="D62" s="1087"/>
      <c r="E62" s="1008"/>
      <c r="F62" s="106"/>
      <c r="G62" s="106"/>
      <c r="H62" s="106"/>
      <c r="I62" s="255"/>
      <c r="J62" s="709" t="s">
        <v>381</v>
      </c>
      <c r="K62" s="26"/>
      <c r="L62" s="26"/>
      <c r="M62" s="26"/>
      <c r="N62" s="26"/>
      <c r="O62" s="26"/>
      <c r="P62" s="26"/>
    </row>
    <row r="63" spans="1:16" x14ac:dyDescent="0.45">
      <c r="A63" s="71" t="s">
        <v>86</v>
      </c>
      <c r="B63" s="921">
        <f>RANK(C63,C$7:C$71,0)</f>
        <v>35</v>
      </c>
      <c r="C63" s="154">
        <f>SUM(F63:I63)</f>
        <v>0</v>
      </c>
      <c r="D63" s="1088">
        <v>2019</v>
      </c>
      <c r="E63" s="427">
        <v>2021</v>
      </c>
      <c r="F63" s="106"/>
      <c r="G63" s="106"/>
      <c r="H63" s="106"/>
      <c r="I63" s="255"/>
      <c r="J63" s="709"/>
      <c r="K63" s="26"/>
      <c r="L63" s="26"/>
      <c r="M63" s="26"/>
      <c r="N63" s="26"/>
      <c r="O63" s="26"/>
      <c r="P63" s="26"/>
    </row>
    <row r="64" spans="1:16" x14ac:dyDescent="0.45">
      <c r="A64" s="70" t="s">
        <v>324</v>
      </c>
      <c r="B64" s="921">
        <f>RANK(C64,C$7:C$71,0)</f>
        <v>35</v>
      </c>
      <c r="C64" s="154">
        <f>SUM(F64:I64)</f>
        <v>0</v>
      </c>
      <c r="D64" s="1087"/>
      <c r="E64" s="1008"/>
      <c r="F64" s="106"/>
      <c r="G64" s="106"/>
      <c r="H64" s="106"/>
      <c r="I64" s="255"/>
      <c r="J64" s="709" t="s">
        <v>385</v>
      </c>
      <c r="K64" s="26"/>
      <c r="L64" s="26"/>
      <c r="M64" s="26"/>
      <c r="N64" s="26"/>
      <c r="O64" s="26"/>
      <c r="P64" s="26"/>
    </row>
    <row r="65" spans="1:16" x14ac:dyDescent="0.45">
      <c r="A65" s="150" t="s">
        <v>110</v>
      </c>
      <c r="B65" s="921">
        <f>RANK(C65,C$7:C$71,0)</f>
        <v>35</v>
      </c>
      <c r="C65" s="154">
        <f>SUM(F65:I65)</f>
        <v>0</v>
      </c>
      <c r="D65" s="1088">
        <v>2021</v>
      </c>
      <c r="E65" s="427">
        <v>2021</v>
      </c>
      <c r="F65" s="266"/>
      <c r="G65" s="106"/>
      <c r="H65" s="106"/>
      <c r="I65" s="255"/>
      <c r="J65" s="709"/>
      <c r="K65" s="26"/>
      <c r="L65" s="26"/>
      <c r="M65" s="26"/>
      <c r="N65" s="26"/>
      <c r="O65" s="26"/>
      <c r="P65" s="26"/>
    </row>
    <row r="66" spans="1:16" x14ac:dyDescent="0.45">
      <c r="A66" s="150" t="s">
        <v>325</v>
      </c>
      <c r="B66" s="921">
        <f>RANK(C66,C$7:C$71,0)</f>
        <v>35</v>
      </c>
      <c r="C66" s="154">
        <f>SUM(F66:I66)</f>
        <v>0</v>
      </c>
      <c r="D66" s="1087"/>
      <c r="E66" s="1008"/>
      <c r="F66" s="266"/>
      <c r="G66" s="106"/>
      <c r="H66" s="106"/>
      <c r="I66" s="255"/>
      <c r="J66" s="709"/>
      <c r="K66" s="26"/>
      <c r="L66" s="26"/>
      <c r="M66" s="26"/>
      <c r="N66" s="26"/>
      <c r="O66" s="26"/>
      <c r="P66" s="26"/>
    </row>
    <row r="67" spans="1:16" x14ac:dyDescent="0.45">
      <c r="A67" s="150" t="s">
        <v>252</v>
      </c>
      <c r="B67" s="921">
        <f>RANK(C67,C$7:C$71,0)</f>
        <v>35</v>
      </c>
      <c r="C67" s="154">
        <f>SUM(F67:I67)</f>
        <v>0</v>
      </c>
      <c r="D67" s="1088">
        <v>2021</v>
      </c>
      <c r="E67" s="427">
        <v>2021</v>
      </c>
      <c r="F67" s="266"/>
      <c r="G67" s="106"/>
      <c r="H67" s="106"/>
      <c r="I67" s="255"/>
      <c r="J67" s="709"/>
      <c r="K67" s="26"/>
      <c r="L67" s="26"/>
      <c r="M67" s="26"/>
      <c r="N67" s="26"/>
      <c r="O67" s="26"/>
      <c r="P67" s="26"/>
    </row>
    <row r="68" spans="1:16" x14ac:dyDescent="0.45">
      <c r="A68" s="70" t="s">
        <v>93</v>
      </c>
      <c r="B68" s="921">
        <f>RANK(C68,C$7:C$71,0)</f>
        <v>35</v>
      </c>
      <c r="C68" s="154">
        <f>SUM(F68:I68)</f>
        <v>0</v>
      </c>
      <c r="D68" s="1088">
        <v>2015</v>
      </c>
      <c r="E68" s="427">
        <v>2019</v>
      </c>
      <c r="F68" s="106"/>
      <c r="G68" s="106"/>
      <c r="H68" s="106"/>
      <c r="I68" s="255"/>
      <c r="J68" s="709"/>
      <c r="K68" s="26"/>
      <c r="L68" s="26"/>
      <c r="M68" s="26"/>
      <c r="N68" s="26"/>
      <c r="O68" s="26"/>
      <c r="P68" s="26"/>
    </row>
    <row r="69" spans="1:16" x14ac:dyDescent="0.45">
      <c r="A69" s="70" t="s">
        <v>153</v>
      </c>
      <c r="B69" s="921">
        <f>RANK(C69,C$7:C$71,0)</f>
        <v>35</v>
      </c>
      <c r="C69" s="154">
        <f>SUM(F69:I69)</f>
        <v>0</v>
      </c>
      <c r="D69" s="1088">
        <v>2017</v>
      </c>
      <c r="E69" s="427">
        <v>2017</v>
      </c>
      <c r="F69" s="106"/>
      <c r="G69" s="106"/>
      <c r="H69" s="106"/>
      <c r="I69" s="255"/>
      <c r="J69" s="709" t="s">
        <v>366</v>
      </c>
      <c r="K69" s="26"/>
      <c r="L69" s="26"/>
      <c r="M69" s="26"/>
      <c r="N69" s="26"/>
      <c r="O69" s="26"/>
      <c r="P69" s="26"/>
    </row>
    <row r="70" spans="1:16" x14ac:dyDescent="0.45">
      <c r="A70" s="640" t="s">
        <v>328</v>
      </c>
      <c r="B70" s="921">
        <f>RANK(C70,C$7:C$71,0)</f>
        <v>35</v>
      </c>
      <c r="C70" s="154">
        <f>SUM(F70:I70)</f>
        <v>0</v>
      </c>
      <c r="D70" s="1087"/>
      <c r="E70" s="1008"/>
      <c r="F70" s="646"/>
      <c r="G70" s="646"/>
      <c r="H70" s="646"/>
      <c r="I70" s="647"/>
      <c r="J70" s="710"/>
      <c r="K70" s="26"/>
      <c r="L70" s="26"/>
      <c r="M70" s="26"/>
      <c r="N70" s="26"/>
      <c r="O70" s="26"/>
      <c r="P70" s="26"/>
    </row>
    <row r="71" spans="1:16" ht="19" thickBot="1" x14ac:dyDescent="0.5">
      <c r="A71" s="123" t="s">
        <v>154</v>
      </c>
      <c r="B71" s="921">
        <f>RANK(C71,C$7:C$71,0)</f>
        <v>35</v>
      </c>
      <c r="C71" s="953">
        <f>SUM(F71:I71)</f>
        <v>0</v>
      </c>
      <c r="D71" s="1088">
        <v>2017</v>
      </c>
      <c r="E71" s="427">
        <v>2017</v>
      </c>
      <c r="F71" s="107"/>
      <c r="G71" s="107"/>
      <c r="H71" s="107"/>
      <c r="I71" s="263"/>
      <c r="J71" s="711" t="s">
        <v>389</v>
      </c>
      <c r="K71" s="26"/>
      <c r="L71" s="26"/>
      <c r="M71" s="26"/>
      <c r="N71" s="26"/>
      <c r="O71" s="26"/>
      <c r="P71" s="26"/>
    </row>
    <row r="72" spans="1:16" x14ac:dyDescent="0.45">
      <c r="A72" s="268"/>
      <c r="B72" s="26"/>
      <c r="C72" s="268"/>
      <c r="D72" s="25"/>
      <c r="E72" s="25"/>
      <c r="F72" s="25"/>
      <c r="G72" s="25"/>
      <c r="H72" s="25"/>
      <c r="I72" s="25"/>
      <c r="J72" s="26"/>
      <c r="K72" s="26"/>
      <c r="L72" s="26"/>
      <c r="M72" s="26"/>
      <c r="N72" s="26"/>
      <c r="O72" s="26"/>
      <c r="P72" s="26"/>
    </row>
    <row r="73" spans="1:16" x14ac:dyDescent="0.45">
      <c r="A73" s="268"/>
      <c r="B73" s="26"/>
      <c r="C73" s="268"/>
      <c r="D73" s="25"/>
      <c r="E73" s="25"/>
      <c r="F73" s="25"/>
      <c r="G73" s="25"/>
      <c r="H73" s="25"/>
      <c r="I73" s="25"/>
      <c r="J73" s="26"/>
      <c r="K73" s="26"/>
      <c r="L73" s="26"/>
      <c r="M73" s="26"/>
      <c r="N73" s="26"/>
      <c r="O73" s="26"/>
      <c r="P73" s="26"/>
    </row>
    <row r="74" spans="1:16" x14ac:dyDescent="0.45">
      <c r="A74" s="268"/>
      <c r="B74" s="26"/>
      <c r="C74" s="268"/>
      <c r="D74" s="25"/>
      <c r="E74" s="25"/>
      <c r="F74" s="25"/>
      <c r="G74" s="25"/>
      <c r="H74" s="25"/>
      <c r="I74" s="25"/>
      <c r="J74" s="26"/>
      <c r="K74" s="26"/>
      <c r="L74" s="26"/>
      <c r="M74" s="26"/>
      <c r="N74" s="26"/>
      <c r="O74" s="26"/>
      <c r="P74" s="26"/>
    </row>
    <row r="75" spans="1:16" x14ac:dyDescent="0.45">
      <c r="A75" s="268"/>
      <c r="B75" s="26"/>
      <c r="C75" s="268"/>
      <c r="D75" s="25"/>
      <c r="E75" s="25"/>
      <c r="F75" s="25"/>
      <c r="G75" s="25"/>
      <c r="H75" s="25"/>
      <c r="I75" s="25"/>
      <c r="J75" s="26"/>
      <c r="K75" s="26"/>
      <c r="L75" s="26"/>
      <c r="M75" s="26"/>
      <c r="N75" s="26"/>
      <c r="O75" s="26"/>
      <c r="P75" s="26"/>
    </row>
    <row r="76" spans="1:16" x14ac:dyDescent="0.45">
      <c r="A76" s="268"/>
      <c r="B76" s="26"/>
      <c r="C76" s="268"/>
      <c r="D76" s="25"/>
      <c r="E76" s="25"/>
      <c r="F76" s="25"/>
      <c r="G76" s="25"/>
      <c r="H76" s="25"/>
      <c r="I76" s="25"/>
      <c r="J76" s="26"/>
      <c r="K76" s="26"/>
      <c r="L76" s="26"/>
      <c r="M76" s="26"/>
      <c r="N76" s="26"/>
      <c r="O76" s="26"/>
      <c r="P76" s="26"/>
    </row>
    <row r="77" spans="1:16" x14ac:dyDescent="0.45">
      <c r="A77" s="268"/>
      <c r="B77" s="26"/>
      <c r="C77" s="268"/>
      <c r="D77" s="25"/>
      <c r="E77" s="25"/>
      <c r="F77" s="25"/>
      <c r="G77" s="25"/>
      <c r="H77" s="25"/>
      <c r="I77" s="25"/>
      <c r="J77" s="26"/>
      <c r="K77" s="26"/>
      <c r="L77" s="26"/>
      <c r="M77" s="26"/>
      <c r="N77" s="26"/>
      <c r="O77" s="26"/>
      <c r="P77" s="26"/>
    </row>
    <row r="78" spans="1:16" x14ac:dyDescent="0.45">
      <c r="A78" s="268"/>
      <c r="B78" s="26"/>
      <c r="C78" s="268"/>
      <c r="D78" s="25"/>
      <c r="E78" s="25"/>
      <c r="F78" s="25"/>
      <c r="G78" s="25"/>
      <c r="H78" s="25"/>
      <c r="I78" s="25"/>
      <c r="J78" s="26"/>
      <c r="K78" s="26"/>
      <c r="L78" s="26"/>
      <c r="M78" s="26"/>
      <c r="N78" s="26"/>
      <c r="O78" s="26"/>
      <c r="P78" s="26"/>
    </row>
    <row r="79" spans="1:16" x14ac:dyDescent="0.45">
      <c r="A79" s="268"/>
      <c r="B79" s="26"/>
      <c r="C79" s="268"/>
      <c r="D79" s="25"/>
      <c r="E79" s="25"/>
      <c r="F79" s="25"/>
      <c r="G79" s="25"/>
      <c r="H79" s="25"/>
      <c r="I79" s="25"/>
      <c r="J79" s="26"/>
      <c r="K79" s="26"/>
      <c r="L79" s="26"/>
      <c r="M79" s="26"/>
      <c r="N79" s="26"/>
      <c r="O79" s="26"/>
      <c r="P79" s="26"/>
    </row>
    <row r="80" spans="1:16" x14ac:dyDescent="0.45">
      <c r="A80" s="268"/>
      <c r="B80" s="26"/>
      <c r="C80" s="268"/>
      <c r="D80" s="25"/>
      <c r="E80" s="25"/>
      <c r="F80" s="25"/>
      <c r="G80" s="25"/>
      <c r="H80" s="25"/>
      <c r="I80" s="25"/>
      <c r="J80" s="26"/>
      <c r="K80" s="26"/>
      <c r="L80" s="26"/>
      <c r="M80" s="26"/>
      <c r="N80" s="26"/>
      <c r="O80" s="26"/>
      <c r="P80" s="26"/>
    </row>
    <row r="81" spans="1:16" x14ac:dyDescent="0.45">
      <c r="A81" s="268"/>
      <c r="B81" s="26"/>
      <c r="C81" s="268"/>
      <c r="D81" s="25"/>
      <c r="E81" s="25"/>
      <c r="F81" s="25"/>
      <c r="G81" s="25"/>
      <c r="H81" s="25"/>
      <c r="I81" s="25"/>
      <c r="J81" s="26"/>
      <c r="K81" s="26"/>
      <c r="L81" s="26"/>
      <c r="M81" s="26"/>
      <c r="N81" s="26"/>
      <c r="O81" s="26"/>
      <c r="P81" s="26"/>
    </row>
    <row r="82" spans="1:16" x14ac:dyDescent="0.45">
      <c r="A82" s="268"/>
      <c r="B82" s="26"/>
      <c r="C82" s="268"/>
      <c r="D82" s="25"/>
      <c r="E82" s="25"/>
      <c r="F82" s="25"/>
      <c r="G82" s="25"/>
      <c r="H82" s="25"/>
      <c r="I82" s="25"/>
      <c r="J82" s="26"/>
      <c r="K82" s="26"/>
      <c r="L82" s="26"/>
      <c r="M82" s="26"/>
      <c r="N82" s="26"/>
      <c r="O82" s="26"/>
      <c r="P82" s="26"/>
    </row>
  </sheetData>
  <sortState xmlns:xlrd2="http://schemas.microsoft.com/office/spreadsheetml/2017/richdata2" ref="A7:J71">
    <sortCondition ref="B7:B71"/>
  </sortState>
  <conditionalFormatting sqref="D7:D71">
    <cfRule type="colorScale" priority="7">
      <colorScale>
        <cfvo type="min"/>
        <cfvo type="percentile" val="50"/>
        <cfvo type="max"/>
        <color rgb="FFE4389A"/>
        <color theme="0"/>
        <color rgb="FF55A424"/>
      </colorScale>
    </cfRule>
  </conditionalFormatting>
  <conditionalFormatting sqref="B7:B71">
    <cfRule type="colorScale" priority="6">
      <colorScale>
        <cfvo type="min"/>
        <cfvo type="percentile" val="50"/>
        <cfvo type="max"/>
        <color rgb="FF55A424"/>
        <color theme="0"/>
        <color rgb="FFE4389A"/>
      </colorScale>
    </cfRule>
  </conditionalFormatting>
  <conditionalFormatting sqref="C7:C71">
    <cfRule type="cellIs" dxfId="2" priority="3" operator="greaterThan">
      <formula>0</formula>
    </cfRule>
    <cfRule type="cellIs" dxfId="1" priority="4" stopIfTrue="1" operator="equal">
      <formula>0</formula>
    </cfRule>
    <cfRule type="colorScale" priority="5">
      <colorScale>
        <cfvo type="min"/>
        <cfvo type="percentile" val="50"/>
        <cfvo type="max"/>
        <color rgb="FFE4389A"/>
        <color theme="0"/>
        <color rgb="FF55A424"/>
      </colorScale>
    </cfRule>
  </conditionalFormatting>
  <conditionalFormatting sqref="E7:E34 E36:E71">
    <cfRule type="colorScale" priority="2">
      <colorScale>
        <cfvo type="min"/>
        <cfvo type="percentile" val="50"/>
        <cfvo type="max"/>
        <color rgb="FFE4389A"/>
        <color theme="0"/>
        <color rgb="FF55A424"/>
      </colorScale>
    </cfRule>
  </conditionalFormatting>
  <conditionalFormatting sqref="E35">
    <cfRule type="colorScale" priority="1">
      <colorScale>
        <cfvo type="min"/>
        <cfvo type="percentile" val="50"/>
        <cfvo type="max"/>
        <color rgb="FFE4389A"/>
        <color theme="0"/>
        <color rgb="FF55A424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6">
    <tabColor theme="0"/>
  </sheetPr>
  <dimension ref="A1:BI80"/>
  <sheetViews>
    <sheetView zoomScale="85" zoomScaleNormal="8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H23" sqref="H23"/>
    </sheetView>
  </sheetViews>
  <sheetFormatPr defaultColWidth="8.90625" defaultRowHeight="18.5" x14ac:dyDescent="0.45"/>
  <cols>
    <col min="1" max="1" width="45.453125" style="2" customWidth="1"/>
    <col min="2" max="2" width="8.7265625" customWidth="1"/>
    <col min="3" max="3" width="10" style="1" customWidth="1"/>
    <col min="4" max="4" width="10.54296875" style="3" customWidth="1"/>
    <col min="5" max="5" width="10.54296875" style="1015" customWidth="1"/>
    <col min="6" max="6" width="10.6328125" style="69" customWidth="1"/>
    <col min="7" max="7" width="10.36328125" style="49" customWidth="1"/>
    <col min="8" max="8" width="9.81640625" style="3" customWidth="1"/>
    <col min="9" max="9" width="10.08984375" style="3" customWidth="1"/>
    <col min="10" max="11" width="10.08984375" style="1" customWidth="1"/>
    <col min="12" max="12" width="12.08984375" style="2" customWidth="1"/>
    <col min="13" max="13" width="10.6328125" style="3" customWidth="1"/>
    <col min="14" max="14" width="8.54296875" style="9" customWidth="1"/>
    <col min="15" max="15" width="10.1796875" style="1" customWidth="1"/>
    <col min="16" max="16" width="12.08984375" style="1" customWidth="1"/>
    <col min="17" max="17" width="12.90625" style="1" customWidth="1"/>
    <col min="18" max="18" width="9.6328125" style="1" customWidth="1"/>
    <col min="19" max="19" width="9.90625" style="1" customWidth="1"/>
    <col min="20" max="20" width="10.36328125" style="1" customWidth="1"/>
    <col min="21" max="21" width="10.453125" customWidth="1"/>
    <col min="22" max="22" width="10.08984375" customWidth="1"/>
    <col min="23" max="23" width="5" style="1015" customWidth="1"/>
    <col min="24" max="24" width="37.54296875" style="1" customWidth="1"/>
    <col min="25" max="25" width="13.6328125" style="1" customWidth="1"/>
    <col min="26" max="26" width="13.08984375" style="1" bestFit="1" customWidth="1"/>
    <col min="27" max="16384" width="8.90625" style="1"/>
  </cols>
  <sheetData>
    <row r="1" spans="1:61" ht="19" thickBot="1" x14ac:dyDescent="0.5">
      <c r="A1" s="273" t="s">
        <v>200</v>
      </c>
      <c r="B1" s="826"/>
      <c r="C1" s="26"/>
      <c r="D1" s="25"/>
      <c r="E1" s="1010"/>
      <c r="F1" s="270"/>
      <c r="G1" s="267"/>
      <c r="H1" s="25"/>
      <c r="I1" s="25"/>
      <c r="J1" s="26"/>
      <c r="K1" s="26"/>
      <c r="L1" s="268"/>
      <c r="M1" s="25"/>
      <c r="N1" s="291"/>
      <c r="O1" s="362"/>
      <c r="P1" s="1054">
        <v>-4</v>
      </c>
      <c r="Q1" s="1055" t="s">
        <v>250</v>
      </c>
      <c r="R1" s="1056"/>
      <c r="S1" s="1056"/>
      <c r="T1" s="1056"/>
      <c r="U1" s="131"/>
      <c r="V1" s="131"/>
      <c r="W1" s="1010"/>
      <c r="X1" s="26"/>
      <c r="Y1" s="26"/>
      <c r="Z1" s="26"/>
      <c r="AA1" s="26"/>
      <c r="AB1" s="26"/>
      <c r="AC1" s="26"/>
      <c r="AD1" s="26"/>
      <c r="AE1" s="26"/>
    </row>
    <row r="2" spans="1:61" x14ac:dyDescent="0.45">
      <c r="A2" s="268"/>
      <c r="B2" s="1016"/>
      <c r="C2" s="26"/>
      <c r="D2" s="25"/>
      <c r="E2" s="1011"/>
      <c r="F2" s="274" t="s">
        <v>201</v>
      </c>
      <c r="G2" s="296"/>
      <c r="H2" s="25"/>
      <c r="I2" s="25"/>
      <c r="J2" s="26"/>
      <c r="K2" s="26"/>
      <c r="L2" s="268"/>
      <c r="M2" s="25"/>
      <c r="N2" s="291"/>
      <c r="O2" s="285" t="s">
        <v>198</v>
      </c>
      <c r="P2" s="1024">
        <v>4</v>
      </c>
      <c r="Q2" s="1025" t="s">
        <v>229</v>
      </c>
      <c r="R2" s="1026"/>
      <c r="S2" s="1025"/>
      <c r="T2" s="1025"/>
      <c r="U2" s="1027"/>
      <c r="V2" s="1025"/>
      <c r="W2" s="1298"/>
      <c r="X2" s="1028"/>
      <c r="Y2" s="1028"/>
      <c r="Z2" s="26"/>
      <c r="AA2" s="26"/>
      <c r="AB2" s="26"/>
      <c r="AC2" s="26"/>
      <c r="AD2" s="26"/>
      <c r="AE2" s="26"/>
    </row>
    <row r="3" spans="1:61" x14ac:dyDescent="0.45">
      <c r="A3" s="26"/>
      <c r="B3" s="1016"/>
      <c r="C3" s="26"/>
      <c r="D3" s="25"/>
      <c r="E3" s="1012"/>
      <c r="F3" s="271"/>
      <c r="G3" s="449" t="s">
        <v>199</v>
      </c>
      <c r="I3" s="25"/>
      <c r="J3" s="53"/>
      <c r="K3" s="53"/>
      <c r="L3" s="72"/>
      <c r="M3" s="25"/>
      <c r="N3" s="291"/>
      <c r="O3" s="297" t="s">
        <v>197</v>
      </c>
      <c r="P3" s="299"/>
      <c r="Q3" s="30" t="s">
        <v>259</v>
      </c>
      <c r="R3" s="300"/>
      <c r="S3" s="1043" t="s">
        <v>248</v>
      </c>
      <c r="T3" s="1044"/>
      <c r="U3" s="1045"/>
      <c r="V3" s="1046"/>
      <c r="W3" s="1299"/>
      <c r="X3" s="1047"/>
      <c r="Y3" s="1047"/>
      <c r="Z3" s="26"/>
      <c r="AA3" s="26"/>
      <c r="AB3" s="26"/>
      <c r="AC3" s="26"/>
      <c r="AD3" s="26"/>
      <c r="AE3" s="26"/>
    </row>
    <row r="4" spans="1:61" ht="19" thickBot="1" x14ac:dyDescent="0.5">
      <c r="A4" s="268"/>
      <c r="B4" s="1017"/>
      <c r="C4" s="26"/>
      <c r="D4" s="25"/>
      <c r="E4" s="1011"/>
      <c r="F4" s="271"/>
      <c r="G4" s="449" t="s">
        <v>263</v>
      </c>
      <c r="H4" s="272"/>
      <c r="I4" s="74"/>
      <c r="J4" s="81"/>
      <c r="K4" s="269"/>
      <c r="L4" s="234" t="s">
        <v>191</v>
      </c>
      <c r="M4" s="432"/>
      <c r="N4" s="291"/>
      <c r="O4" s="286">
        <v>2023</v>
      </c>
      <c r="P4" s="435" t="s">
        <v>66</v>
      </c>
      <c r="Q4" s="446" t="s">
        <v>459</v>
      </c>
      <c r="R4" s="297"/>
      <c r="S4" s="1048"/>
      <c r="T4" s="1019">
        <v>1</v>
      </c>
      <c r="U4" s="1041"/>
      <c r="V4" s="1041"/>
      <c r="W4" s="1300"/>
      <c r="X4" s="1042"/>
      <c r="Y4" s="1042"/>
      <c r="Z4" s="26"/>
      <c r="AA4" s="26"/>
      <c r="AB4" s="26"/>
      <c r="AC4" s="26"/>
      <c r="AD4" s="26"/>
      <c r="AE4" s="26"/>
    </row>
    <row r="5" spans="1:61" x14ac:dyDescent="0.45">
      <c r="A5" s="72"/>
      <c r="B5" s="1018"/>
      <c r="C5" s="395"/>
      <c r="D5" s="1009" t="s">
        <v>455</v>
      </c>
      <c r="E5" s="1013"/>
      <c r="F5" s="450"/>
      <c r="G5" s="250">
        <v>20</v>
      </c>
      <c r="H5" s="295" t="s">
        <v>75</v>
      </c>
      <c r="I5" s="292"/>
      <c r="J5" s="293"/>
      <c r="K5" s="294"/>
      <c r="L5" s="265" t="s">
        <v>244</v>
      </c>
      <c r="M5" s="433" t="s">
        <v>196</v>
      </c>
      <c r="N5" s="101"/>
      <c r="O5" s="284"/>
      <c r="P5" s="436" t="s">
        <v>2</v>
      </c>
      <c r="Q5" s="85" t="s">
        <v>460</v>
      </c>
      <c r="R5" s="298"/>
      <c r="S5" s="1049"/>
      <c r="T5" s="1020" t="s">
        <v>246</v>
      </c>
      <c r="U5" s="1036" t="s">
        <v>393</v>
      </c>
      <c r="V5" s="437"/>
      <c r="W5" s="1301"/>
      <c r="X5" s="136"/>
      <c r="Y5" s="438"/>
      <c r="Z5" s="26"/>
      <c r="AA5" s="26"/>
      <c r="AB5" s="26"/>
      <c r="AC5" s="26"/>
      <c r="AD5" s="26"/>
      <c r="AE5" s="26"/>
    </row>
    <row r="6" spans="1:61" ht="75.650000000000006" customHeight="1" thickBot="1" x14ac:dyDescent="0.5">
      <c r="A6" s="1222" t="s">
        <v>4</v>
      </c>
      <c r="B6" s="1274" t="s">
        <v>458</v>
      </c>
      <c r="C6" s="1275" t="s">
        <v>454</v>
      </c>
      <c r="D6" s="1276" t="s">
        <v>456</v>
      </c>
      <c r="E6" s="1277" t="s">
        <v>409</v>
      </c>
      <c r="F6" s="1278" t="s">
        <v>76</v>
      </c>
      <c r="G6" s="1279">
        <v>0.38</v>
      </c>
      <c r="H6" s="1280" t="s">
        <v>457</v>
      </c>
      <c r="I6" s="1281" t="s">
        <v>408</v>
      </c>
      <c r="J6" s="1282" t="s">
        <v>409</v>
      </c>
      <c r="K6" s="1283" t="s">
        <v>410</v>
      </c>
      <c r="L6" s="1284" t="s">
        <v>113</v>
      </c>
      <c r="M6" s="1285" t="s">
        <v>77</v>
      </c>
      <c r="N6" s="1275" t="s">
        <v>78</v>
      </c>
      <c r="O6" s="1285" t="s">
        <v>79</v>
      </c>
      <c r="P6" s="1286" t="s">
        <v>462</v>
      </c>
      <c r="Q6" s="1287" t="s">
        <v>461</v>
      </c>
      <c r="R6" s="1288" t="s">
        <v>245</v>
      </c>
      <c r="S6" s="1289"/>
      <c r="T6" s="1290" t="s">
        <v>247</v>
      </c>
      <c r="U6" s="1291" t="s">
        <v>157</v>
      </c>
      <c r="V6" s="1292" t="s">
        <v>208</v>
      </c>
      <c r="W6" s="1302"/>
      <c r="X6" s="1293"/>
      <c r="Y6" s="1294"/>
      <c r="Z6" s="26"/>
      <c r="AA6" s="26"/>
      <c r="AB6" s="26"/>
      <c r="AC6" s="26"/>
      <c r="AD6" s="26"/>
      <c r="AE6" s="26"/>
    </row>
    <row r="7" spans="1:61" ht="19" thickTop="1" x14ac:dyDescent="0.45">
      <c r="A7" s="1461" t="s">
        <v>152</v>
      </c>
      <c r="B7" s="938">
        <f>RANK(U7,U$7:U$71,0)</f>
        <v>1</v>
      </c>
      <c r="C7" s="737">
        <v>1</v>
      </c>
      <c r="D7" s="56">
        <v>39</v>
      </c>
      <c r="E7" s="56">
        <v>21</v>
      </c>
      <c r="F7" s="718">
        <v>15.91</v>
      </c>
      <c r="G7" s="627">
        <f>(F7*G$5)^G$6</f>
        <v>8.9335910207891551</v>
      </c>
      <c r="H7" s="251">
        <f>IF(C7&gt;0.9,-1,IF(C7&lt;0.3,1,0))</f>
        <v>-1</v>
      </c>
      <c r="I7" s="105">
        <v>0</v>
      </c>
      <c r="J7" s="252">
        <v>-1</v>
      </c>
      <c r="K7" s="253">
        <f>SUM(H7:J7)</f>
        <v>-2</v>
      </c>
      <c r="L7" s="1467">
        <f>MIN(SUM(G7,K7),10)</f>
        <v>6.9335910207891551</v>
      </c>
      <c r="M7" s="628">
        <f>MAX(MAX(2,ROUND(L7/2,0)*2),4)</f>
        <v>6</v>
      </c>
      <c r="N7" s="1270">
        <v>2009</v>
      </c>
      <c r="O7" s="628">
        <f>O$4-N7</f>
        <v>14</v>
      </c>
      <c r="P7" s="1470">
        <f>IF(O7=2,-2,MAX(O7-M7,0))</f>
        <v>8</v>
      </c>
      <c r="Q7" s="1472"/>
      <c r="R7" s="629">
        <f>IF($O$4-N7 &gt;10, 1, 0)</f>
        <v>1</v>
      </c>
      <c r="S7" s="1271"/>
      <c r="T7" s="1021">
        <f>IF(M7&gt;0,IF(M7&lt;=O7,1," ")," ")</f>
        <v>1</v>
      </c>
      <c r="U7" s="1272">
        <f>SUM(P7:T7)</f>
        <v>10</v>
      </c>
      <c r="V7" s="1273"/>
      <c r="W7" s="1303"/>
      <c r="X7" s="1460"/>
      <c r="Y7" s="26"/>
      <c r="Z7" s="131"/>
      <c r="AA7" s="26"/>
      <c r="AB7" s="26"/>
      <c r="AC7" s="26"/>
      <c r="AD7" s="26"/>
      <c r="AE7" s="26"/>
      <c r="AF7" s="26"/>
      <c r="AG7" s="26"/>
      <c r="BA7" s="42"/>
      <c r="BB7" s="42"/>
      <c r="BC7" s="42"/>
      <c r="BD7" s="42"/>
      <c r="BE7" s="42"/>
      <c r="BF7" s="42"/>
      <c r="BG7" s="42"/>
      <c r="BH7" s="42"/>
      <c r="BI7" s="42"/>
    </row>
    <row r="8" spans="1:61" x14ac:dyDescent="0.45">
      <c r="A8" s="150" t="s">
        <v>96</v>
      </c>
      <c r="B8" s="921">
        <f>RANK(U8,U$7:U$71,0)</f>
        <v>2</v>
      </c>
      <c r="C8" s="715">
        <v>0.84</v>
      </c>
      <c r="D8" s="34">
        <v>52</v>
      </c>
      <c r="E8" s="34">
        <v>31</v>
      </c>
      <c r="F8" s="719">
        <v>16.8</v>
      </c>
      <c r="G8" s="254">
        <f>(F8*G$5)^G$6</f>
        <v>9.1202958274997812</v>
      </c>
      <c r="H8" s="251">
        <f>IF(C8&gt;0.9,-1,IF(C8&lt;0.3,1,0))</f>
        <v>0</v>
      </c>
      <c r="I8" s="106">
        <v>-1</v>
      </c>
      <c r="J8" s="255">
        <v>0</v>
      </c>
      <c r="K8" s="256">
        <f>SUM(H8:J8)</f>
        <v>-1</v>
      </c>
      <c r="L8" s="733">
        <f>MIN(SUM(G8,K8),10)</f>
        <v>8.1202958274997812</v>
      </c>
      <c r="M8" s="287">
        <f>MAX(MAX(2,ROUND(L8/2,0)*2),4)</f>
        <v>8</v>
      </c>
      <c r="N8" s="426">
        <v>2009</v>
      </c>
      <c r="O8" s="287">
        <f>O$4-N8</f>
        <v>14</v>
      </c>
      <c r="P8" s="336">
        <f>IF(O8=2,-2,MAX(O8-M8,0))</f>
        <v>6</v>
      </c>
      <c r="Q8" s="310"/>
      <c r="R8" s="629">
        <f>IF($O$4-N8 &gt;10, 1, 0)</f>
        <v>1</v>
      </c>
      <c r="S8" s="1050"/>
      <c r="T8" s="1021">
        <f>IF(M8&gt;0,IF(M8&lt;=O8,1," ")," ")</f>
        <v>1</v>
      </c>
      <c r="U8" s="1037">
        <f>SUM(P8:T8)</f>
        <v>8</v>
      </c>
      <c r="V8" s="1031"/>
      <c r="W8" s="1303"/>
      <c r="X8" s="53"/>
      <c r="Y8" s="26"/>
      <c r="Z8" s="26"/>
      <c r="AA8" s="26"/>
      <c r="AB8" s="26"/>
      <c r="AC8" s="26"/>
      <c r="AD8" s="26"/>
      <c r="AE8" s="26"/>
      <c r="AF8" s="26"/>
      <c r="AG8" s="26"/>
      <c r="AS8" s="42"/>
      <c r="AT8" s="42"/>
      <c r="BA8" s="42"/>
      <c r="BB8" s="42"/>
      <c r="BC8" s="42"/>
      <c r="BD8" s="42"/>
      <c r="BE8" s="42"/>
      <c r="BF8" s="42"/>
      <c r="BG8" s="42"/>
      <c r="BH8" s="42"/>
      <c r="BI8" s="42"/>
    </row>
    <row r="9" spans="1:61" x14ac:dyDescent="0.45">
      <c r="A9" s="70" t="s">
        <v>16</v>
      </c>
      <c r="B9" s="921">
        <f>RANK(U9,U$7:U$71,0)</f>
        <v>3</v>
      </c>
      <c r="C9" s="715">
        <v>0.8</v>
      </c>
      <c r="D9" s="34">
        <v>27</v>
      </c>
      <c r="E9" s="34">
        <v>28</v>
      </c>
      <c r="F9" s="719">
        <v>7.14</v>
      </c>
      <c r="G9" s="254">
        <f>(F9*G$5)^G$6</f>
        <v>6.5886542646874489</v>
      </c>
      <c r="H9" s="251">
        <f>IF(C9&gt;0.9,-1,IF(C9&lt;0.3,1,0))</f>
        <v>0</v>
      </c>
      <c r="I9" s="106">
        <v>0</v>
      </c>
      <c r="J9" s="255">
        <v>0</v>
      </c>
      <c r="K9" s="256">
        <f>SUM(H9:J9)</f>
        <v>0</v>
      </c>
      <c r="L9" s="732">
        <f>MIN(SUM(G9,K9),10)</f>
        <v>6.5886542646874489</v>
      </c>
      <c r="M9" s="287">
        <f>MAX(MAX(2,ROUND(L9/2,0)*2),4)</f>
        <v>6</v>
      </c>
      <c r="N9" s="427">
        <v>2013</v>
      </c>
      <c r="O9" s="287">
        <f>O$4-N9</f>
        <v>10</v>
      </c>
      <c r="P9" s="336">
        <f>IF(O9=2,-2,MAX(O9-M9,0))</f>
        <v>4</v>
      </c>
      <c r="Q9" s="310"/>
      <c r="R9" s="629">
        <f>IF($O$4-N9 &gt;10, 1, 0)</f>
        <v>0</v>
      </c>
      <c r="S9" s="1050"/>
      <c r="T9" s="1021">
        <f>IF(M9&gt;0,IF(M9&lt;=O9,1," ")," ")</f>
        <v>1</v>
      </c>
      <c r="U9" s="1037">
        <f>SUM(P9:T9)</f>
        <v>5</v>
      </c>
      <c r="V9" s="1031"/>
      <c r="W9" s="1010"/>
      <c r="X9" s="26"/>
      <c r="Y9" s="26"/>
      <c r="Z9" s="26"/>
      <c r="AA9" s="26"/>
      <c r="AB9" s="26"/>
      <c r="AC9" s="26"/>
      <c r="AD9" s="26"/>
      <c r="AE9" s="26"/>
      <c r="AF9" s="26"/>
      <c r="AG9" s="26"/>
    </row>
    <row r="10" spans="1:61" x14ac:dyDescent="0.45">
      <c r="A10" s="150" t="s">
        <v>101</v>
      </c>
      <c r="B10" s="921">
        <f>RANK(U10,U$7:U$71,0)</f>
        <v>3</v>
      </c>
      <c r="C10" s="714"/>
      <c r="D10" s="34">
        <v>61</v>
      </c>
      <c r="E10" s="34">
        <v>43</v>
      </c>
      <c r="F10" s="716"/>
      <c r="G10" s="262"/>
      <c r="H10" s="251"/>
      <c r="I10" s="106">
        <v>-1</v>
      </c>
      <c r="J10" s="255">
        <v>0</v>
      </c>
      <c r="K10" s="256">
        <f>SUM(H10:J10)</f>
        <v>-1</v>
      </c>
      <c r="L10" s="733"/>
      <c r="M10" s="434"/>
      <c r="N10" s="1008"/>
      <c r="O10" s="288"/>
      <c r="P10" s="1029">
        <f>P$2</f>
        <v>4</v>
      </c>
      <c r="Q10" s="1030">
        <f>-K10</f>
        <v>1</v>
      </c>
      <c r="R10" s="629"/>
      <c r="S10" s="1051"/>
      <c r="T10" s="1021" t="str">
        <f>IF(M10&gt;0,IF(M10&lt;=O10,1," ")," ")</f>
        <v xml:space="preserve"> </v>
      </c>
      <c r="U10" s="1038">
        <f>SUM(P10:T10)</f>
        <v>5</v>
      </c>
      <c r="V10" s="1031"/>
      <c r="W10" s="1010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X10" s="1" t="s">
        <v>31</v>
      </c>
    </row>
    <row r="11" spans="1:61" x14ac:dyDescent="0.45">
      <c r="A11" s="150" t="s">
        <v>104</v>
      </c>
      <c r="B11" s="921">
        <f>RANK(U11,U$7:U$71,0)</f>
        <v>3</v>
      </c>
      <c r="C11" s="714"/>
      <c r="D11" s="34">
        <v>49</v>
      </c>
      <c r="E11" s="34">
        <v>41</v>
      </c>
      <c r="F11" s="716"/>
      <c r="G11" s="262"/>
      <c r="H11" s="251"/>
      <c r="I11" s="106">
        <v>-1</v>
      </c>
      <c r="J11" s="255">
        <v>0</v>
      </c>
      <c r="K11" s="256">
        <f>SUM(H11:J11)</f>
        <v>-1</v>
      </c>
      <c r="L11" s="733"/>
      <c r="M11" s="434"/>
      <c r="N11" s="1008"/>
      <c r="O11" s="288"/>
      <c r="P11" s="1029">
        <f>P$2</f>
        <v>4</v>
      </c>
      <c r="Q11" s="1030">
        <f>-K11</f>
        <v>1</v>
      </c>
      <c r="R11" s="629"/>
      <c r="S11" s="1051"/>
      <c r="T11" s="1021" t="str">
        <f>IF(M11&gt;0,IF(M11&lt;=O11,1," ")," ")</f>
        <v xml:space="preserve"> </v>
      </c>
      <c r="U11" s="1038">
        <f>SUM(P11:T11)</f>
        <v>5</v>
      </c>
      <c r="V11" s="1033"/>
      <c r="W11" s="1303"/>
      <c r="X11" s="53"/>
      <c r="Y11" s="26"/>
      <c r="Z11" s="26"/>
      <c r="AA11" s="26"/>
      <c r="AB11" s="26"/>
      <c r="AC11" s="26"/>
      <c r="AD11" s="26"/>
      <c r="AE11" s="26"/>
      <c r="AF11" s="26"/>
      <c r="AG11" s="26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</row>
    <row r="12" spans="1:61" x14ac:dyDescent="0.45">
      <c r="A12" s="70" t="s">
        <v>88</v>
      </c>
      <c r="B12" s="921">
        <f>RANK(U12,U$7:U$71,0)</f>
        <v>3</v>
      </c>
      <c r="C12" s="714"/>
      <c r="D12" s="34">
        <v>29</v>
      </c>
      <c r="E12" s="34">
        <v>17</v>
      </c>
      <c r="F12" s="717"/>
      <c r="G12" s="262"/>
      <c r="H12" s="251"/>
      <c r="I12" s="106">
        <v>0</v>
      </c>
      <c r="J12" s="255">
        <v>-1</v>
      </c>
      <c r="K12" s="256">
        <f>SUM(H12:J12)</f>
        <v>-1</v>
      </c>
      <c r="L12" s="733"/>
      <c r="M12" s="434"/>
      <c r="N12" s="1008"/>
      <c r="O12" s="288"/>
      <c r="P12" s="1029">
        <f>P$2</f>
        <v>4</v>
      </c>
      <c r="Q12" s="1030">
        <f>-K12</f>
        <v>1</v>
      </c>
      <c r="R12" s="629"/>
      <c r="S12" s="1051"/>
      <c r="T12" s="1021" t="str">
        <f>IF(M12&gt;0,IF(M12&lt;=O12,1," ")," ")</f>
        <v xml:space="preserve"> </v>
      </c>
      <c r="U12" s="1038">
        <f>SUM(P12:T12)</f>
        <v>5</v>
      </c>
      <c r="V12" s="1031"/>
      <c r="W12" s="1303"/>
      <c r="X12" s="53"/>
      <c r="Y12" s="26"/>
      <c r="Z12" s="26"/>
      <c r="AA12" s="26"/>
      <c r="AB12" s="26"/>
      <c r="AC12" s="26"/>
      <c r="AD12" s="26"/>
      <c r="AE12" s="26"/>
      <c r="AF12" s="26"/>
      <c r="AG12" s="26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</row>
    <row r="13" spans="1:61" x14ac:dyDescent="0.45">
      <c r="A13" s="150" t="s">
        <v>11</v>
      </c>
      <c r="B13" s="921">
        <f>RANK(U13,U$7:U$71,0)</f>
        <v>3</v>
      </c>
      <c r="C13" s="715">
        <v>0.8</v>
      </c>
      <c r="D13" s="34">
        <v>15</v>
      </c>
      <c r="E13" s="34">
        <v>22</v>
      </c>
      <c r="F13" s="720">
        <v>7.63</v>
      </c>
      <c r="G13" s="254">
        <f>(F13*G$5)^G$6</f>
        <v>6.7569502726705437</v>
      </c>
      <c r="H13" s="251">
        <f>IF(C13&gt;0.9,-1,IF(C13&lt;0.3,1,0))</f>
        <v>0</v>
      </c>
      <c r="I13" s="106">
        <v>1</v>
      </c>
      <c r="J13" s="255">
        <v>-1</v>
      </c>
      <c r="K13" s="256">
        <f>SUM(H13:J13)</f>
        <v>0</v>
      </c>
      <c r="L13" s="732">
        <f>MIN(SUM(G13,K13),10)</f>
        <v>6.7569502726705437</v>
      </c>
      <c r="M13" s="287">
        <f>MAX(MAX(2,ROUND(L13/2,0)*2),4)</f>
        <v>6</v>
      </c>
      <c r="N13" s="427">
        <v>2013</v>
      </c>
      <c r="O13" s="287">
        <f>O$4-N13</f>
        <v>10</v>
      </c>
      <c r="P13" s="336">
        <f>IF(O13=2,-2,MAX(O13-M13,0))</f>
        <v>4</v>
      </c>
      <c r="Q13" s="310"/>
      <c r="R13" s="629">
        <f>IF($O$4-N13 &gt;10, 1, 0)</f>
        <v>0</v>
      </c>
      <c r="S13" s="1050"/>
      <c r="T13" s="1021">
        <f>IF(M13&gt;0,IF(M13&lt;=O13,1," ")," ")</f>
        <v>1</v>
      </c>
      <c r="U13" s="1037">
        <f>SUM(P13:T13)</f>
        <v>5</v>
      </c>
      <c r="V13" s="1031"/>
      <c r="W13" s="1010"/>
      <c r="X13" s="26"/>
      <c r="Y13" s="26"/>
      <c r="Z13" s="26"/>
      <c r="AA13" s="26"/>
      <c r="AB13" s="26"/>
      <c r="AC13" s="26"/>
      <c r="AD13" s="26"/>
      <c r="AE13" s="26"/>
      <c r="AF13" s="26"/>
      <c r="AG13" s="26"/>
    </row>
    <row r="14" spans="1:61" x14ac:dyDescent="0.45">
      <c r="A14" s="150" t="s">
        <v>109</v>
      </c>
      <c r="B14" s="921">
        <f>RANK(U14,U$7:U$71,0)</f>
        <v>3</v>
      </c>
      <c r="C14" s="714"/>
      <c r="D14" s="34">
        <v>56</v>
      </c>
      <c r="E14" s="34">
        <v>44</v>
      </c>
      <c r="F14" s="717"/>
      <c r="G14" s="262"/>
      <c r="H14" s="251"/>
      <c r="I14" s="106">
        <v>-1</v>
      </c>
      <c r="J14" s="255">
        <v>0</v>
      </c>
      <c r="K14" s="256">
        <f>SUM(H14:J14)</f>
        <v>-1</v>
      </c>
      <c r="L14" s="733"/>
      <c r="M14" s="434"/>
      <c r="N14" s="1008"/>
      <c r="O14" s="288"/>
      <c r="P14" s="1029">
        <f>P$2</f>
        <v>4</v>
      </c>
      <c r="Q14" s="1030">
        <f>-K14</f>
        <v>1</v>
      </c>
      <c r="R14" s="629"/>
      <c r="S14" s="1051"/>
      <c r="T14" s="1021" t="str">
        <f>IF(M14&gt;0,IF(M14&lt;=O14,1," ")," ")</f>
        <v xml:space="preserve"> </v>
      </c>
      <c r="U14" s="1038">
        <f>SUM(P14:T14)</f>
        <v>5</v>
      </c>
      <c r="V14" s="1031"/>
      <c r="W14" s="1303"/>
      <c r="X14" s="53"/>
      <c r="Y14" s="26"/>
      <c r="Z14" s="26"/>
      <c r="AA14" s="26"/>
      <c r="AB14" s="26"/>
      <c r="AC14" s="26"/>
      <c r="AD14" s="26"/>
      <c r="AE14" s="26"/>
      <c r="AF14" s="26"/>
      <c r="AG14" s="26"/>
    </row>
    <row r="15" spans="1:61" x14ac:dyDescent="0.45">
      <c r="A15" s="150" t="s">
        <v>111</v>
      </c>
      <c r="B15" s="921">
        <f>RANK(U15,U$7:U$71,0)</f>
        <v>3</v>
      </c>
      <c r="C15" s="714"/>
      <c r="D15" s="34">
        <v>45</v>
      </c>
      <c r="E15" s="34">
        <v>34</v>
      </c>
      <c r="F15" s="717"/>
      <c r="G15" s="262"/>
      <c r="H15" s="251"/>
      <c r="I15" s="106">
        <v>-1</v>
      </c>
      <c r="J15" s="255">
        <v>0</v>
      </c>
      <c r="K15" s="256">
        <f>SUM(H15:J15)</f>
        <v>-1</v>
      </c>
      <c r="L15" s="733"/>
      <c r="M15" s="434"/>
      <c r="N15" s="1008"/>
      <c r="O15" s="288"/>
      <c r="P15" s="1029">
        <f>P$2</f>
        <v>4</v>
      </c>
      <c r="Q15" s="1030">
        <f>-K15</f>
        <v>1</v>
      </c>
      <c r="R15" s="629"/>
      <c r="S15" s="1051"/>
      <c r="T15" s="1021" t="str">
        <f>IF(M15&gt;0,IF(M15&lt;=O15,1," ")," ")</f>
        <v xml:space="preserve"> </v>
      </c>
      <c r="U15" s="1038">
        <f>SUM(P15:T15)</f>
        <v>5</v>
      </c>
      <c r="V15" s="1031"/>
      <c r="W15" s="1303"/>
      <c r="X15" s="53"/>
      <c r="Y15" s="26"/>
      <c r="Z15" s="26"/>
      <c r="AA15" s="26"/>
      <c r="AB15" s="26"/>
      <c r="AC15" s="26"/>
      <c r="AD15" s="26"/>
      <c r="AE15" s="26"/>
      <c r="AF15" s="26"/>
      <c r="AG15" s="26"/>
      <c r="AS15" s="42"/>
      <c r="AT15" s="42"/>
    </row>
    <row r="16" spans="1:61" x14ac:dyDescent="0.45">
      <c r="A16" s="70" t="s">
        <v>22</v>
      </c>
      <c r="B16" s="921">
        <f>RANK(U16,U$7:U$71,0)</f>
        <v>10</v>
      </c>
      <c r="C16" s="714"/>
      <c r="D16" s="34">
        <v>59</v>
      </c>
      <c r="E16" s="34">
        <v>65</v>
      </c>
      <c r="F16" s="717"/>
      <c r="G16" s="254"/>
      <c r="H16" s="251"/>
      <c r="I16" s="106">
        <v>-1</v>
      </c>
      <c r="J16" s="255">
        <v>1</v>
      </c>
      <c r="K16" s="256"/>
      <c r="L16" s="732"/>
      <c r="M16" s="287"/>
      <c r="N16" s="1008"/>
      <c r="O16" s="287"/>
      <c r="P16" s="1029">
        <f>P$2</f>
        <v>4</v>
      </c>
      <c r="Q16" s="1030">
        <f>-K16</f>
        <v>0</v>
      </c>
      <c r="R16" s="629"/>
      <c r="S16" s="1051"/>
      <c r="T16" s="1021"/>
      <c r="U16" s="1038">
        <f>SUM(P16:T16)</f>
        <v>4</v>
      </c>
      <c r="V16" s="1032"/>
      <c r="W16" s="1304"/>
      <c r="X16" s="99"/>
      <c r="Y16" s="26"/>
      <c r="Z16" s="26"/>
      <c r="AA16" s="26"/>
      <c r="AB16" s="26"/>
      <c r="AC16" s="26"/>
      <c r="AD16" s="26"/>
      <c r="AE16" s="26"/>
      <c r="AF16" s="26"/>
      <c r="AG16" s="26"/>
    </row>
    <row r="17" spans="1:61" x14ac:dyDescent="0.45">
      <c r="A17" s="150" t="s">
        <v>335</v>
      </c>
      <c r="B17" s="921">
        <f>RANK(U17,U$7:U$71,0)</f>
        <v>10</v>
      </c>
      <c r="C17" s="714"/>
      <c r="D17" s="34">
        <v>54</v>
      </c>
      <c r="E17" s="34">
        <v>49</v>
      </c>
      <c r="F17" s="717"/>
      <c r="G17" s="262"/>
      <c r="H17" s="251"/>
      <c r="I17" s="106">
        <v>-1</v>
      </c>
      <c r="J17" s="255">
        <v>1</v>
      </c>
      <c r="K17" s="256">
        <f>SUM(H17:J17)</f>
        <v>0</v>
      </c>
      <c r="L17" s="733"/>
      <c r="M17" s="434"/>
      <c r="N17" s="1008"/>
      <c r="O17" s="288"/>
      <c r="P17" s="1029">
        <f>P$2</f>
        <v>4</v>
      </c>
      <c r="Q17" s="1030">
        <f>-K17</f>
        <v>0</v>
      </c>
      <c r="R17" s="629"/>
      <c r="S17" s="1051"/>
      <c r="T17" s="1021" t="str">
        <f>IF(M17&gt;0,IF(M17&lt;=O17,1," ")," ")</f>
        <v xml:space="preserve"> </v>
      </c>
      <c r="U17" s="1038">
        <f>SUM(P17:T17)</f>
        <v>4</v>
      </c>
      <c r="V17" s="1031"/>
      <c r="W17" s="1303"/>
      <c r="X17" s="53"/>
      <c r="Y17" s="26"/>
      <c r="Z17" s="26"/>
      <c r="AA17" s="26"/>
      <c r="AB17" s="26"/>
      <c r="AC17" s="26"/>
      <c r="AD17" s="26"/>
      <c r="AE17" s="26"/>
      <c r="AF17" s="26"/>
      <c r="AG17" s="26"/>
      <c r="BA17" s="42"/>
      <c r="BB17" s="42"/>
      <c r="BC17" s="42"/>
      <c r="BD17" s="42"/>
      <c r="BE17" s="42"/>
      <c r="BF17" s="42"/>
      <c r="BG17" s="42"/>
      <c r="BH17" s="42"/>
      <c r="BI17" s="42"/>
    </row>
    <row r="18" spans="1:61" x14ac:dyDescent="0.45">
      <c r="A18" s="150" t="s">
        <v>95</v>
      </c>
      <c r="B18" s="921">
        <f>RANK(U18,U$7:U$71,0)</f>
        <v>10</v>
      </c>
      <c r="C18" s="715">
        <v>0.7</v>
      </c>
      <c r="D18" s="34">
        <v>44</v>
      </c>
      <c r="E18" s="34">
        <v>53</v>
      </c>
      <c r="F18" s="720">
        <v>19.216000000000001</v>
      </c>
      <c r="G18" s="254">
        <f>(F18*G$5)^G$6</f>
        <v>9.5980572171383685</v>
      </c>
      <c r="H18" s="251">
        <f>IF(C18&gt;0.9,-1,IF(C18&lt;0.3,1,0))</f>
        <v>0</v>
      </c>
      <c r="I18" s="106">
        <v>-1</v>
      </c>
      <c r="J18" s="255">
        <v>1</v>
      </c>
      <c r="K18" s="256">
        <f>SUM(H18:J18)</f>
        <v>0</v>
      </c>
      <c r="L18" s="732">
        <f>MIN(SUM(G18,K18),10)</f>
        <v>9.5980572171383685</v>
      </c>
      <c r="M18" s="287">
        <f>MAX(MAX(2,ROUND(L18/2,0)*2),4)</f>
        <v>10</v>
      </c>
      <c r="N18" s="427">
        <v>2011</v>
      </c>
      <c r="O18" s="287">
        <f>O$4-N18</f>
        <v>12</v>
      </c>
      <c r="P18" s="336">
        <f>IF(O18=2,-2,MAX(O18-M18,0))</f>
        <v>2</v>
      </c>
      <c r="Q18" s="310"/>
      <c r="R18" s="629">
        <f>IF($O$4-N18 &gt;10, 1, 0)</f>
        <v>1</v>
      </c>
      <c r="S18" s="1050"/>
      <c r="T18" s="1021">
        <f>IF(M18&gt;0,IF(M18&lt;=O18,1," ")," ")</f>
        <v>1</v>
      </c>
      <c r="U18" s="1037">
        <f>SUM(P18:T18)</f>
        <v>4</v>
      </c>
      <c r="V18" s="1031"/>
      <c r="W18" s="1303"/>
      <c r="X18" s="53"/>
      <c r="Y18" s="26"/>
      <c r="Z18" s="26"/>
      <c r="AA18" s="26"/>
      <c r="AB18" s="26"/>
      <c r="AC18" s="26"/>
      <c r="AD18" s="26"/>
      <c r="AE18" s="26"/>
      <c r="AF18" s="26"/>
      <c r="AG18" s="26"/>
      <c r="AS18" s="42"/>
      <c r="AT18" s="42"/>
    </row>
    <row r="19" spans="1:61" x14ac:dyDescent="0.45">
      <c r="A19" s="150" t="s">
        <v>103</v>
      </c>
      <c r="B19" s="921">
        <f>RANK(U19,U$7:U$71,0)</f>
        <v>10</v>
      </c>
      <c r="C19" s="714"/>
      <c r="D19" s="34">
        <v>64</v>
      </c>
      <c r="E19" s="34">
        <v>54</v>
      </c>
      <c r="F19" s="717"/>
      <c r="G19" s="262"/>
      <c r="H19" s="251"/>
      <c r="I19" s="106">
        <v>-1</v>
      </c>
      <c r="J19" s="255">
        <v>1</v>
      </c>
      <c r="K19" s="256">
        <f>SUM(H19:J19)</f>
        <v>0</v>
      </c>
      <c r="L19" s="733"/>
      <c r="M19" s="434"/>
      <c r="N19" s="1008"/>
      <c r="O19" s="288"/>
      <c r="P19" s="1029">
        <f>P$2</f>
        <v>4</v>
      </c>
      <c r="Q19" s="1030">
        <f>-K19</f>
        <v>0</v>
      </c>
      <c r="R19" s="629"/>
      <c r="S19" s="1051"/>
      <c r="T19" s="1021" t="str">
        <f>IF(M19&gt;0,IF(M19&lt;=O19,1," ")," ")</f>
        <v xml:space="preserve"> </v>
      </c>
      <c r="U19" s="1038">
        <f>SUM(P19:T19)</f>
        <v>4</v>
      </c>
      <c r="V19" s="1031"/>
      <c r="W19" s="1303"/>
      <c r="X19" s="53"/>
      <c r="Y19" s="26"/>
      <c r="Z19" s="26"/>
      <c r="AA19" s="26"/>
      <c r="AB19" s="26"/>
      <c r="AC19" s="26"/>
      <c r="AD19" s="26"/>
      <c r="AE19" s="26"/>
      <c r="AF19" s="26"/>
      <c r="AG19" s="26"/>
      <c r="AS19" s="42"/>
      <c r="AT19" s="42"/>
      <c r="BA19" s="42"/>
      <c r="BB19" s="42"/>
      <c r="BC19" s="42"/>
      <c r="BD19" s="42"/>
      <c r="BE19" s="42"/>
      <c r="BF19" s="42"/>
      <c r="BG19" s="42"/>
      <c r="BH19" s="42"/>
      <c r="BI19" s="42"/>
    </row>
    <row r="20" spans="1:61" x14ac:dyDescent="0.45">
      <c r="A20" s="150" t="s">
        <v>231</v>
      </c>
      <c r="B20" s="921">
        <f>RANK(U20,U$7:U$71,0)</f>
        <v>10</v>
      </c>
      <c r="C20" s="714"/>
      <c r="D20" s="34">
        <v>47</v>
      </c>
      <c r="E20" s="34">
        <v>63</v>
      </c>
      <c r="F20" s="717"/>
      <c r="G20" s="262"/>
      <c r="H20" s="251"/>
      <c r="I20" s="106">
        <v>-1</v>
      </c>
      <c r="J20" s="255">
        <v>1</v>
      </c>
      <c r="K20" s="256">
        <f>SUM(H20:J20)</f>
        <v>0</v>
      </c>
      <c r="L20" s="733"/>
      <c r="M20" s="434"/>
      <c r="N20" s="904"/>
      <c r="O20" s="288"/>
      <c r="P20" s="1029">
        <f>P$2</f>
        <v>4</v>
      </c>
      <c r="Q20" s="1030">
        <f>-K20</f>
        <v>0</v>
      </c>
      <c r="R20" s="629"/>
      <c r="S20" s="1051"/>
      <c r="T20" s="1021" t="str">
        <f>IF(M20&gt;0,IF(M20&lt;=O20,1," ")," ")</f>
        <v xml:space="preserve"> </v>
      </c>
      <c r="U20" s="1038">
        <f>SUM(P20:T20)</f>
        <v>4</v>
      </c>
      <c r="V20" s="1031"/>
      <c r="W20" s="1303"/>
      <c r="X20" s="53"/>
      <c r="Y20" s="26"/>
      <c r="Z20" s="26"/>
      <c r="AA20" s="26"/>
      <c r="AB20" s="26"/>
      <c r="AC20" s="26"/>
      <c r="AD20" s="26"/>
      <c r="AE20" s="26"/>
      <c r="AF20" s="26"/>
      <c r="AG20" s="26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</row>
    <row r="21" spans="1:61" x14ac:dyDescent="0.45">
      <c r="A21" s="150" t="s">
        <v>316</v>
      </c>
      <c r="B21" s="921">
        <f>RANK(U21,U$7:U$71,0)</f>
        <v>10</v>
      </c>
      <c r="C21" s="714"/>
      <c r="D21" s="34">
        <v>50</v>
      </c>
      <c r="E21" s="34">
        <v>16</v>
      </c>
      <c r="F21" s="717"/>
      <c r="G21" s="262"/>
      <c r="H21" s="251"/>
      <c r="I21" s="106">
        <v>-1</v>
      </c>
      <c r="J21" s="255">
        <v>-1</v>
      </c>
      <c r="K21" s="256"/>
      <c r="L21" s="733"/>
      <c r="M21" s="434"/>
      <c r="N21" s="1008"/>
      <c r="O21" s="288"/>
      <c r="P21" s="1029">
        <f>P$2</f>
        <v>4</v>
      </c>
      <c r="Q21" s="1030">
        <f>-K21</f>
        <v>0</v>
      </c>
      <c r="R21" s="629"/>
      <c r="S21" s="1051"/>
      <c r="T21" s="1021"/>
      <c r="U21" s="1038">
        <f>SUM(P21:T21)</f>
        <v>4</v>
      </c>
      <c r="V21" s="1031"/>
      <c r="W21" s="1303"/>
      <c r="X21" s="53"/>
      <c r="Y21" s="99"/>
      <c r="Z21" s="26"/>
      <c r="AA21" s="26"/>
      <c r="AB21" s="26"/>
      <c r="AC21" s="26"/>
      <c r="AD21" s="99"/>
      <c r="AE21" s="99"/>
      <c r="AF21" s="99"/>
      <c r="AG21" s="99"/>
      <c r="AH21" s="62"/>
      <c r="AI21" s="62"/>
      <c r="AJ21" s="62"/>
      <c r="AK21" s="62"/>
      <c r="AL21" s="79"/>
      <c r="AM21" s="79"/>
      <c r="AN21" s="79"/>
      <c r="AO21" s="79"/>
      <c r="AP21" s="79"/>
      <c r="AQ21" s="79"/>
      <c r="AR21" s="79"/>
      <c r="AU21" s="79"/>
      <c r="AV21" s="79"/>
      <c r="AW21" s="79"/>
      <c r="AX21" s="79"/>
      <c r="AY21" s="79"/>
      <c r="AZ21" s="79"/>
    </row>
    <row r="22" spans="1:61" x14ac:dyDescent="0.45">
      <c r="A22" s="150" t="s">
        <v>105</v>
      </c>
      <c r="B22" s="921">
        <f>RANK(U22,U$7:U$71,0)</f>
        <v>10</v>
      </c>
      <c r="C22" s="714"/>
      <c r="D22" s="34">
        <v>28</v>
      </c>
      <c r="E22" s="34">
        <v>36</v>
      </c>
      <c r="F22" s="717"/>
      <c r="G22" s="262"/>
      <c r="H22" s="251"/>
      <c r="I22" s="106">
        <v>0</v>
      </c>
      <c r="J22" s="255">
        <v>0</v>
      </c>
      <c r="K22" s="256">
        <f>SUM(H22:J22)</f>
        <v>0</v>
      </c>
      <c r="L22" s="735"/>
      <c r="M22" s="434"/>
      <c r="N22" s="1008"/>
      <c r="O22" s="288"/>
      <c r="P22" s="1029">
        <f>P$2</f>
        <v>4</v>
      </c>
      <c r="Q22" s="1030">
        <f>-K22</f>
        <v>0</v>
      </c>
      <c r="R22" s="629"/>
      <c r="S22" s="1051"/>
      <c r="T22" s="1021" t="str">
        <f>IF(M22&gt;0,IF(M22&lt;=O22,1," ")," ")</f>
        <v xml:space="preserve"> </v>
      </c>
      <c r="U22" s="1038">
        <f>SUM(P22:T22)</f>
        <v>4</v>
      </c>
      <c r="V22" s="1031"/>
      <c r="W22" s="1010"/>
      <c r="X22" s="26"/>
      <c r="Y22" s="99"/>
      <c r="Z22" s="99"/>
      <c r="AA22" s="99"/>
      <c r="AB22" s="99"/>
      <c r="AC22" s="99"/>
      <c r="AD22" s="99"/>
      <c r="AE22" s="99"/>
      <c r="AF22" s="99"/>
      <c r="AG22" s="99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U22" s="62"/>
      <c r="AV22" s="62"/>
      <c r="AW22" s="62"/>
      <c r="AX22" s="62"/>
      <c r="AY22" s="62"/>
      <c r="AZ22" s="62"/>
      <c r="BA22" s="42"/>
      <c r="BB22" s="42"/>
      <c r="BC22" s="42"/>
      <c r="BD22" s="42"/>
      <c r="BE22" s="42"/>
      <c r="BF22" s="42"/>
      <c r="BG22" s="42"/>
      <c r="BH22" s="42"/>
      <c r="BI22" s="42"/>
    </row>
    <row r="23" spans="1:61" x14ac:dyDescent="0.45">
      <c r="A23" s="150" t="s">
        <v>321</v>
      </c>
      <c r="B23" s="921">
        <f>RANK(U23,U$7:U$71,0)</f>
        <v>10</v>
      </c>
      <c r="C23" s="714"/>
      <c r="D23" s="34">
        <v>51</v>
      </c>
      <c r="E23" s="34">
        <v>42</v>
      </c>
      <c r="F23" s="717"/>
      <c r="G23" s="262"/>
      <c r="H23" s="251"/>
      <c r="I23" s="106">
        <v>-1</v>
      </c>
      <c r="J23" s="255">
        <v>0</v>
      </c>
      <c r="K23" s="256"/>
      <c r="L23" s="733"/>
      <c r="M23" s="434"/>
      <c r="N23" s="1008"/>
      <c r="O23" s="288"/>
      <c r="P23" s="1029">
        <f>P$2</f>
        <v>4</v>
      </c>
      <c r="Q23" s="1030">
        <f>-K23</f>
        <v>0</v>
      </c>
      <c r="R23" s="629"/>
      <c r="S23" s="1051"/>
      <c r="T23" s="1021"/>
      <c r="U23" s="1038">
        <f>SUM(P23:T23)</f>
        <v>4</v>
      </c>
      <c r="V23" s="1031"/>
      <c r="W23" s="1010"/>
      <c r="X23" s="26"/>
      <c r="Y23" s="99"/>
      <c r="Z23" s="99"/>
      <c r="AA23" s="99"/>
      <c r="AB23" s="99"/>
      <c r="AC23" s="99"/>
      <c r="AD23" s="99"/>
      <c r="AE23" s="99"/>
      <c r="AF23" s="99"/>
      <c r="AG23" s="99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U23" s="62"/>
      <c r="AV23" s="62"/>
      <c r="AW23" s="62"/>
      <c r="AX23" s="62"/>
      <c r="AY23" s="62"/>
      <c r="AZ23" s="62"/>
      <c r="BA23" s="42"/>
      <c r="BB23" s="42"/>
      <c r="BC23" s="42"/>
      <c r="BD23" s="42"/>
      <c r="BE23" s="42"/>
      <c r="BF23" s="42"/>
      <c r="BG23" s="42"/>
      <c r="BH23" s="42"/>
      <c r="BI23" s="42"/>
    </row>
    <row r="24" spans="1:61" x14ac:dyDescent="0.45">
      <c r="A24" s="150" t="s">
        <v>20</v>
      </c>
      <c r="B24" s="921">
        <f>RANK(U24,U$7:U$71,0)</f>
        <v>10</v>
      </c>
      <c r="C24" s="714"/>
      <c r="D24" s="34">
        <v>57</v>
      </c>
      <c r="E24" s="34">
        <v>64</v>
      </c>
      <c r="F24" s="717"/>
      <c r="G24" s="262"/>
      <c r="H24" s="251"/>
      <c r="I24" s="106">
        <v>-1</v>
      </c>
      <c r="J24" s="255">
        <v>1</v>
      </c>
      <c r="K24" s="256">
        <f>SUM(H24:J24)</f>
        <v>0</v>
      </c>
      <c r="L24" s="733"/>
      <c r="M24" s="434"/>
      <c r="N24" s="1008"/>
      <c r="O24" s="288"/>
      <c r="P24" s="1029">
        <f>P$2</f>
        <v>4</v>
      </c>
      <c r="Q24" s="1030">
        <f>-K24</f>
        <v>0</v>
      </c>
      <c r="R24" s="629"/>
      <c r="S24" s="1051"/>
      <c r="T24" s="1021" t="str">
        <f>IF(M24&gt;0,IF(M24&lt;=O24,1," ")," ")</f>
        <v xml:space="preserve"> </v>
      </c>
      <c r="U24" s="1038">
        <f>SUM(P24:T24)</f>
        <v>4</v>
      </c>
      <c r="V24" s="1031"/>
      <c r="W24" s="1303"/>
      <c r="X24" s="53"/>
      <c r="Y24" s="26"/>
      <c r="Z24" s="26"/>
      <c r="AA24" s="26"/>
      <c r="AB24" s="26"/>
      <c r="AC24" s="26"/>
      <c r="AD24" s="26"/>
      <c r="AE24" s="26"/>
      <c r="AF24" s="26"/>
      <c r="AG24" s="26"/>
      <c r="AL24" s="42"/>
      <c r="AM24" s="42"/>
      <c r="AN24" s="42"/>
      <c r="AO24" s="42"/>
      <c r="AP24" s="42"/>
      <c r="AQ24" s="42"/>
      <c r="AR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</row>
    <row r="25" spans="1:61" x14ac:dyDescent="0.45">
      <c r="A25" s="150" t="s">
        <v>322</v>
      </c>
      <c r="B25" s="921">
        <f>RANK(U25,U$7:U$71,0)</f>
        <v>10</v>
      </c>
      <c r="C25" s="714"/>
      <c r="D25" s="34">
        <v>47</v>
      </c>
      <c r="E25" s="34">
        <v>38</v>
      </c>
      <c r="F25" s="717"/>
      <c r="G25" s="262"/>
      <c r="H25" s="251"/>
      <c r="I25" s="106">
        <v>-1</v>
      </c>
      <c r="J25" s="255">
        <v>0</v>
      </c>
      <c r="K25" s="256"/>
      <c r="L25" s="733"/>
      <c r="M25" s="434"/>
      <c r="N25" s="1008"/>
      <c r="O25" s="288"/>
      <c r="P25" s="1029">
        <f>P$2</f>
        <v>4</v>
      </c>
      <c r="Q25" s="1030">
        <f>-K25</f>
        <v>0</v>
      </c>
      <c r="R25" s="629"/>
      <c r="S25" s="1051"/>
      <c r="T25" s="1021"/>
      <c r="U25" s="1038">
        <f>SUM(P25:T25)</f>
        <v>4</v>
      </c>
      <c r="V25" s="1031"/>
      <c r="W25" s="1303"/>
      <c r="X25" s="53"/>
      <c r="Y25" s="26"/>
      <c r="Z25" s="26"/>
      <c r="AA25" s="26"/>
      <c r="AB25" s="53"/>
      <c r="AC25" s="26"/>
      <c r="AD25" s="26"/>
      <c r="AE25" s="26"/>
      <c r="AF25" s="26"/>
      <c r="AG25" s="26"/>
      <c r="AL25" s="42"/>
      <c r="AM25" s="42"/>
      <c r="AN25" s="42"/>
      <c r="AO25" s="42"/>
      <c r="AP25" s="42"/>
      <c r="AQ25" s="42"/>
      <c r="AR25" s="42"/>
      <c r="AU25" s="42"/>
      <c r="AV25" s="42"/>
      <c r="AW25" s="42"/>
      <c r="AX25" s="42"/>
      <c r="AY25" s="42"/>
      <c r="AZ25" s="42"/>
    </row>
    <row r="26" spans="1:61" x14ac:dyDescent="0.45">
      <c r="A26" s="150" t="s">
        <v>323</v>
      </c>
      <c r="B26" s="921">
        <f>RANK(U26,U$7:U$71,0)</f>
        <v>10</v>
      </c>
      <c r="C26" s="714"/>
      <c r="D26" s="34">
        <v>57</v>
      </c>
      <c r="E26" s="34">
        <v>57</v>
      </c>
      <c r="F26" s="717"/>
      <c r="G26" s="262"/>
      <c r="H26" s="251"/>
      <c r="I26" s="106">
        <v>-1</v>
      </c>
      <c r="J26" s="255">
        <v>1</v>
      </c>
      <c r="K26" s="256"/>
      <c r="L26" s="733"/>
      <c r="M26" s="434"/>
      <c r="N26" s="1008"/>
      <c r="O26" s="288"/>
      <c r="P26" s="1029">
        <f>P$2</f>
        <v>4</v>
      </c>
      <c r="Q26" s="1030">
        <f>-K26</f>
        <v>0</v>
      </c>
      <c r="R26" s="629"/>
      <c r="S26" s="1051"/>
      <c r="T26" s="1021"/>
      <c r="U26" s="1038">
        <f>SUM(P26:T26)</f>
        <v>4</v>
      </c>
      <c r="V26" s="1031"/>
      <c r="W26" s="1303"/>
      <c r="X26" s="53"/>
      <c r="Y26" s="26"/>
      <c r="Z26" s="26"/>
      <c r="AA26" s="26"/>
      <c r="AB26" s="53"/>
      <c r="AC26" s="26"/>
      <c r="AD26" s="26"/>
      <c r="AE26" s="26"/>
      <c r="AF26" s="26"/>
      <c r="AG26" s="26"/>
      <c r="AL26" s="42"/>
      <c r="AM26" s="42"/>
      <c r="AN26" s="42"/>
      <c r="AO26" s="42"/>
      <c r="AP26" s="42"/>
      <c r="AQ26" s="42"/>
      <c r="AR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</row>
    <row r="27" spans="1:61" x14ac:dyDescent="0.45">
      <c r="A27" s="150" t="s">
        <v>108</v>
      </c>
      <c r="B27" s="921">
        <f>RANK(U27,U$7:U$71,0)</f>
        <v>10</v>
      </c>
      <c r="C27" s="714"/>
      <c r="D27" s="34">
        <v>46</v>
      </c>
      <c r="E27" s="34">
        <v>61</v>
      </c>
      <c r="F27" s="717"/>
      <c r="G27" s="262"/>
      <c r="H27" s="251"/>
      <c r="I27" s="106">
        <v>-1</v>
      </c>
      <c r="J27" s="255">
        <v>1</v>
      </c>
      <c r="K27" s="256">
        <f>SUM(H27:J27)</f>
        <v>0</v>
      </c>
      <c r="L27" s="733"/>
      <c r="M27" s="434"/>
      <c r="N27" s="1008"/>
      <c r="O27" s="288"/>
      <c r="P27" s="1029">
        <f>P$2</f>
        <v>4</v>
      </c>
      <c r="Q27" s="1030">
        <f>-K27</f>
        <v>0</v>
      </c>
      <c r="R27" s="629"/>
      <c r="S27" s="1051"/>
      <c r="T27" s="1021" t="str">
        <f>IF(M27&gt;0,IF(M27&lt;=O27,1," ")," ")</f>
        <v xml:space="preserve"> </v>
      </c>
      <c r="U27" s="1038">
        <f>SUM(P27:T27)</f>
        <v>4</v>
      </c>
      <c r="V27" s="1031"/>
      <c r="W27" s="1010"/>
      <c r="X27" s="26"/>
      <c r="Y27" s="26"/>
      <c r="Z27" s="26"/>
      <c r="AA27" s="26"/>
      <c r="AB27" s="53"/>
      <c r="AC27" s="26"/>
      <c r="AD27" s="26"/>
      <c r="AE27" s="26"/>
      <c r="AF27" s="26"/>
      <c r="AG27" s="26"/>
      <c r="BA27" s="42"/>
      <c r="BB27" s="42"/>
      <c r="BC27" s="42"/>
      <c r="BD27" s="42"/>
      <c r="BE27" s="42"/>
      <c r="BF27" s="42"/>
      <c r="BG27" s="42"/>
      <c r="BH27" s="42"/>
      <c r="BI27" s="42"/>
    </row>
    <row r="28" spans="1:61" x14ac:dyDescent="0.45">
      <c r="A28" s="70" t="s">
        <v>324</v>
      </c>
      <c r="B28" s="921">
        <f>RANK(U28,U$7:U$71,0)</f>
        <v>10</v>
      </c>
      <c r="C28" s="715"/>
      <c r="D28" s="34">
        <v>37</v>
      </c>
      <c r="E28" s="34">
        <v>27</v>
      </c>
      <c r="F28" s="720"/>
      <c r="G28" s="254"/>
      <c r="H28" s="251"/>
      <c r="I28" s="106">
        <v>0</v>
      </c>
      <c r="J28" s="255">
        <v>0</v>
      </c>
      <c r="K28" s="256"/>
      <c r="L28" s="732"/>
      <c r="M28" s="287"/>
      <c r="N28" s="1008"/>
      <c r="O28" s="287"/>
      <c r="P28" s="1029">
        <f>P$2</f>
        <v>4</v>
      </c>
      <c r="Q28" s="1030">
        <f>-K28</f>
        <v>0</v>
      </c>
      <c r="R28" s="629"/>
      <c r="S28" s="1050"/>
      <c r="T28" s="1021"/>
      <c r="U28" s="1038">
        <f>SUM(P28:T28)</f>
        <v>4</v>
      </c>
      <c r="V28" s="1031"/>
      <c r="W28" s="1303"/>
      <c r="X28" s="53"/>
      <c r="Y28" s="53"/>
      <c r="Z28" s="26"/>
      <c r="AA28" s="26"/>
      <c r="AB28" s="53"/>
      <c r="AC28" s="26"/>
      <c r="AD28" s="53"/>
      <c r="AE28" s="53"/>
      <c r="AF28" s="53"/>
      <c r="AG28" s="53"/>
      <c r="AH28" s="42"/>
      <c r="AI28" s="42"/>
      <c r="AJ28" s="42"/>
      <c r="AK28" s="42"/>
      <c r="AS28" s="62"/>
      <c r="AT28" s="62"/>
    </row>
    <row r="29" spans="1:61" x14ac:dyDescent="0.45">
      <c r="A29" s="70" t="s">
        <v>18</v>
      </c>
      <c r="B29" s="921">
        <f>RANK(U29,U$7:U$71,0)</f>
        <v>10</v>
      </c>
      <c r="C29" s="715"/>
      <c r="D29" s="34">
        <v>42</v>
      </c>
      <c r="E29" s="34">
        <v>58</v>
      </c>
      <c r="F29" s="720"/>
      <c r="G29" s="254"/>
      <c r="H29" s="251"/>
      <c r="I29" s="106">
        <v>-1</v>
      </c>
      <c r="J29" s="255">
        <v>1</v>
      </c>
      <c r="K29" s="256">
        <f>SUM(H29:J29)</f>
        <v>0</v>
      </c>
      <c r="L29" s="733"/>
      <c r="M29" s="287"/>
      <c r="N29" s="1008"/>
      <c r="O29" s="287"/>
      <c r="P29" s="1029">
        <f>P$2</f>
        <v>4</v>
      </c>
      <c r="Q29" s="1030">
        <f>-K29</f>
        <v>0</v>
      </c>
      <c r="R29" s="629"/>
      <c r="S29" s="1050"/>
      <c r="T29" s="1021" t="str">
        <f>IF(M29&gt;0,IF(M29&lt;=O29,1," ")," ")</f>
        <v xml:space="preserve"> </v>
      </c>
      <c r="U29" s="1038">
        <f>SUM(P29:T29)</f>
        <v>4</v>
      </c>
      <c r="V29" s="1031"/>
      <c r="W29" s="1303"/>
      <c r="X29" s="53"/>
      <c r="Y29" s="53"/>
      <c r="Z29" s="53"/>
      <c r="AA29" s="26"/>
      <c r="AB29" s="53"/>
      <c r="AC29" s="26"/>
      <c r="AD29" s="53"/>
      <c r="AE29" s="53"/>
      <c r="AF29" s="53"/>
      <c r="AG29" s="53"/>
      <c r="AH29" s="42"/>
      <c r="AI29" s="42"/>
      <c r="AJ29" s="42"/>
      <c r="AK29" s="42"/>
    </row>
    <row r="30" spans="1:61" x14ac:dyDescent="0.45">
      <c r="A30" s="70" t="s">
        <v>325</v>
      </c>
      <c r="B30" s="921">
        <f>RANK(U30,U$7:U$71,0)</f>
        <v>10</v>
      </c>
      <c r="C30" s="715"/>
      <c r="D30" s="34">
        <v>60</v>
      </c>
      <c r="E30" s="34">
        <v>26</v>
      </c>
      <c r="F30" s="720"/>
      <c r="G30" s="254"/>
      <c r="H30" s="251"/>
      <c r="I30" s="106">
        <v>-1</v>
      </c>
      <c r="J30" s="255">
        <v>0</v>
      </c>
      <c r="K30" s="256"/>
      <c r="L30" s="733"/>
      <c r="M30" s="287"/>
      <c r="N30" s="1008"/>
      <c r="O30" s="287"/>
      <c r="P30" s="1029">
        <f>P$2</f>
        <v>4</v>
      </c>
      <c r="Q30" s="1030">
        <f>-K30</f>
        <v>0</v>
      </c>
      <c r="R30" s="629"/>
      <c r="S30" s="1050"/>
      <c r="T30" s="1021"/>
      <c r="U30" s="1038">
        <f>SUM(P30:T30)</f>
        <v>4</v>
      </c>
      <c r="V30" s="1031"/>
      <c r="W30" s="1303"/>
      <c r="X30" s="53"/>
      <c r="Y30" s="53"/>
      <c r="Z30" s="26"/>
      <c r="AA30" s="26"/>
      <c r="AB30" s="53"/>
      <c r="AC30" s="26"/>
      <c r="AD30" s="53"/>
      <c r="AE30" s="53"/>
      <c r="AF30" s="53"/>
      <c r="AG30" s="53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U30" s="42"/>
      <c r="AV30" s="42"/>
      <c r="AW30" s="42"/>
      <c r="AX30" s="42"/>
      <c r="AY30" s="42"/>
      <c r="AZ30" s="42"/>
    </row>
    <row r="31" spans="1:61" x14ac:dyDescent="0.45">
      <c r="A31" s="70" t="s">
        <v>328</v>
      </c>
      <c r="B31" s="921">
        <f>RANK(U31,U$7:U$71,0)</f>
        <v>10</v>
      </c>
      <c r="C31" s="715"/>
      <c r="D31" s="34">
        <v>53</v>
      </c>
      <c r="E31" s="34">
        <v>56</v>
      </c>
      <c r="F31" s="720"/>
      <c r="G31" s="257"/>
      <c r="H31" s="251"/>
      <c r="I31" s="258">
        <v>-1</v>
      </c>
      <c r="J31" s="259">
        <v>1</v>
      </c>
      <c r="K31" s="260"/>
      <c r="L31" s="734"/>
      <c r="M31" s="289"/>
      <c r="N31" s="1008"/>
      <c r="O31" s="289"/>
      <c r="P31" s="1029">
        <f>P$2</f>
        <v>4</v>
      </c>
      <c r="Q31" s="1030">
        <f>-K31</f>
        <v>0</v>
      </c>
      <c r="R31" s="629"/>
      <c r="S31" s="1052"/>
      <c r="T31" s="1021"/>
      <c r="U31" s="1038">
        <f>SUM(P31:T31)</f>
        <v>4</v>
      </c>
      <c r="V31" s="1034"/>
      <c r="W31" s="1303"/>
      <c r="X31" s="53"/>
      <c r="Y31" s="53"/>
      <c r="Z31" s="53"/>
      <c r="AA31" s="26"/>
      <c r="AB31" s="53"/>
      <c r="AC31" s="26"/>
      <c r="AD31" s="53"/>
      <c r="AE31" s="53"/>
      <c r="AF31" s="53"/>
      <c r="AG31" s="53"/>
      <c r="AH31" s="42"/>
      <c r="AI31" s="42"/>
      <c r="AJ31" s="42"/>
      <c r="AK31" s="42"/>
    </row>
    <row r="32" spans="1:61" s="62" customFormat="1" x14ac:dyDescent="0.45">
      <c r="A32" s="150" t="s">
        <v>97</v>
      </c>
      <c r="B32" s="921">
        <f>RANK(U32,U$7:U$71,0)</f>
        <v>26</v>
      </c>
      <c r="C32" s="714"/>
      <c r="D32" s="34">
        <v>33</v>
      </c>
      <c r="E32" s="34">
        <v>52</v>
      </c>
      <c r="F32" s="717"/>
      <c r="G32" s="262"/>
      <c r="H32" s="251"/>
      <c r="I32" s="106">
        <v>0</v>
      </c>
      <c r="J32" s="255">
        <v>1</v>
      </c>
      <c r="K32" s="256">
        <f>SUM(H32:J32)</f>
        <v>1</v>
      </c>
      <c r="L32" s="733"/>
      <c r="M32" s="434"/>
      <c r="N32" s="1008"/>
      <c r="O32" s="287"/>
      <c r="P32" s="1029">
        <f>P$2</f>
        <v>4</v>
      </c>
      <c r="Q32" s="1030">
        <f>-K32</f>
        <v>-1</v>
      </c>
      <c r="R32" s="629"/>
      <c r="S32" s="1051"/>
      <c r="T32" s="1021" t="str">
        <f>IF(M32&gt;0,IF(M32&lt;=O32,1," ")," ")</f>
        <v xml:space="preserve"> </v>
      </c>
      <c r="U32" s="1038">
        <f>SUM(P32:T32)</f>
        <v>3</v>
      </c>
      <c r="V32" s="1031"/>
      <c r="W32" s="1010"/>
      <c r="X32" s="26"/>
      <c r="Y32" s="53"/>
      <c r="Z32" s="26"/>
      <c r="AA32" s="26"/>
      <c r="AB32" s="53"/>
      <c r="AC32" s="26"/>
      <c r="AD32" s="53"/>
      <c r="AE32" s="53"/>
      <c r="AF32" s="53"/>
      <c r="AG32" s="53"/>
      <c r="AH32" s="42"/>
      <c r="AI32" s="42"/>
      <c r="AJ32" s="42"/>
      <c r="AK32" s="42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</row>
    <row r="33" spans="1:61" s="62" customFormat="1" x14ac:dyDescent="0.45">
      <c r="A33" s="70" t="s">
        <v>5</v>
      </c>
      <c r="B33" s="921">
        <f>RANK(U33,U$7:U$71,0)</f>
        <v>26</v>
      </c>
      <c r="C33" s="738">
        <v>0.5</v>
      </c>
      <c r="D33" s="34">
        <v>8</v>
      </c>
      <c r="E33" s="34">
        <v>9</v>
      </c>
      <c r="F33" s="720">
        <v>8.0101640409999995</v>
      </c>
      <c r="G33" s="254">
        <f>(F33*G$5)^G$6</f>
        <v>6.8829582332900046</v>
      </c>
      <c r="H33" s="251">
        <f>IF(C33&gt;0.9,-1,IF(C33&lt;0.3,1,0))</f>
        <v>0</v>
      </c>
      <c r="I33" s="106">
        <v>1</v>
      </c>
      <c r="J33" s="255">
        <v>-1</v>
      </c>
      <c r="K33" s="256">
        <f>SUM(H33:J33)</f>
        <v>0</v>
      </c>
      <c r="L33" s="732">
        <f>MIN(SUM(G33,K33),10)</f>
        <v>6.8829582332900046</v>
      </c>
      <c r="M33" s="287">
        <f>MAX(MAX(2,ROUND(L33/2,0)*2),4)</f>
        <v>6</v>
      </c>
      <c r="N33" s="427">
        <v>2015</v>
      </c>
      <c r="O33" s="287">
        <f>O$4-N33</f>
        <v>8</v>
      </c>
      <c r="P33" s="336">
        <f>IF(O33=2,-2,MAX(O33-M33,0))</f>
        <v>2</v>
      </c>
      <c r="Q33" s="310"/>
      <c r="R33" s="629">
        <f>IF($O$4-N33 &gt;10, 1, 0)</f>
        <v>0</v>
      </c>
      <c r="S33" s="1050"/>
      <c r="T33" s="1021">
        <f>IF(M33&gt;0,IF(M33&lt;=O33,1," ")," ")</f>
        <v>1</v>
      </c>
      <c r="U33" s="1037">
        <f>SUM(P33:T33)</f>
        <v>3</v>
      </c>
      <c r="V33" s="1031"/>
      <c r="W33" s="1010"/>
      <c r="X33" s="346"/>
      <c r="Y33" s="53"/>
      <c r="Z33" s="53"/>
      <c r="AA33" s="26"/>
      <c r="AB33" s="53"/>
      <c r="AC33" s="26"/>
      <c r="AD33" s="53"/>
      <c r="AE33" s="53"/>
      <c r="AF33" s="53"/>
      <c r="AG33" s="53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1"/>
      <c r="AT33" s="1"/>
      <c r="AU33" s="42"/>
      <c r="AV33" s="42"/>
      <c r="AW33" s="42"/>
      <c r="AX33" s="42"/>
      <c r="AY33" s="42"/>
      <c r="AZ33" s="42"/>
    </row>
    <row r="34" spans="1:61" x14ac:dyDescent="0.45">
      <c r="A34" s="70" t="s">
        <v>89</v>
      </c>
      <c r="B34" s="921">
        <f>RANK(U34,U$7:U$71,0)</f>
        <v>26</v>
      </c>
      <c r="C34" s="715">
        <v>1</v>
      </c>
      <c r="D34" s="34">
        <v>16</v>
      </c>
      <c r="E34" s="34">
        <v>13</v>
      </c>
      <c r="F34" s="720">
        <v>2.97</v>
      </c>
      <c r="G34" s="262">
        <f>(F34*G$5)^G$6</f>
        <v>4.7210527076906148</v>
      </c>
      <c r="H34" s="251">
        <f>IF(C34&gt;0.9,-1,IF(C34&lt;0.3,1,0))</f>
        <v>-1</v>
      </c>
      <c r="I34" s="106">
        <v>1</v>
      </c>
      <c r="J34" s="255">
        <v>-1</v>
      </c>
      <c r="K34" s="256">
        <f>SUM(H34:J34)</f>
        <v>-1</v>
      </c>
      <c r="L34" s="732">
        <f>MIN(SUM(G34,K34),10)</f>
        <v>3.7210527076906148</v>
      </c>
      <c r="M34" s="287">
        <f>MAX(MAX(2,ROUND(L34/2,0)*2),4)</f>
        <v>4</v>
      </c>
      <c r="N34" s="427">
        <v>2017</v>
      </c>
      <c r="O34" s="287">
        <f>O$4-N34</f>
        <v>6</v>
      </c>
      <c r="P34" s="336">
        <f>IF(O34=2,-2,MAX(O34-M34,0))</f>
        <v>2</v>
      </c>
      <c r="Q34" s="310"/>
      <c r="R34" s="629">
        <f>IF($O$4-N34 &gt;10, 1, 0)</f>
        <v>0</v>
      </c>
      <c r="S34" s="1050">
        <f>IF(O34&lt;6,-1,0)</f>
        <v>0</v>
      </c>
      <c r="T34" s="1021">
        <f>IF(M34&gt;0,IF(M34&lt;=O34,1," ")," ")</f>
        <v>1</v>
      </c>
      <c r="U34" s="1037">
        <f>SUM(P34:T34)</f>
        <v>3</v>
      </c>
      <c r="V34" s="1034" t="s">
        <v>203</v>
      </c>
      <c r="W34" s="1010"/>
      <c r="X34" s="26"/>
      <c r="Y34" s="53"/>
      <c r="Z34" s="26"/>
      <c r="AA34" s="26"/>
      <c r="AB34" s="53"/>
      <c r="AC34" s="26"/>
      <c r="AD34" s="53"/>
      <c r="AE34" s="53"/>
      <c r="AF34" s="53"/>
      <c r="AG34" s="53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</row>
    <row r="35" spans="1:61" x14ac:dyDescent="0.45">
      <c r="A35" s="150" t="s">
        <v>99</v>
      </c>
      <c r="B35" s="921">
        <f>RANK(U35,U$7:U$71,0)</f>
        <v>26</v>
      </c>
      <c r="C35" s="714"/>
      <c r="D35" s="34">
        <v>18</v>
      </c>
      <c r="E35" s="34">
        <v>39</v>
      </c>
      <c r="F35" s="717"/>
      <c r="G35" s="262"/>
      <c r="H35" s="251"/>
      <c r="I35" s="106">
        <v>1</v>
      </c>
      <c r="J35" s="255">
        <v>0</v>
      </c>
      <c r="K35" s="256">
        <f>SUM(H35:J35)</f>
        <v>1</v>
      </c>
      <c r="L35" s="733"/>
      <c r="M35" s="434"/>
      <c r="N35" s="427"/>
      <c r="O35" s="287"/>
      <c r="P35" s="1029">
        <f>P$2</f>
        <v>4</v>
      </c>
      <c r="Q35" s="1030">
        <f>-K35</f>
        <v>-1</v>
      </c>
      <c r="R35" s="629"/>
      <c r="S35" s="1051"/>
      <c r="T35" s="1021" t="str">
        <f>IF(M35&gt;0,IF(M35&lt;=O35,1," ")," ")</f>
        <v xml:space="preserve"> </v>
      </c>
      <c r="U35" s="1038">
        <f>SUM(P35:T35)</f>
        <v>3</v>
      </c>
      <c r="V35" s="1031"/>
      <c r="W35" s="1010"/>
      <c r="X35" s="26"/>
      <c r="Y35" s="53"/>
      <c r="Z35" s="26"/>
      <c r="AA35" s="26"/>
      <c r="AB35" s="53"/>
      <c r="AC35" s="26"/>
      <c r="AD35" s="53"/>
      <c r="AE35" s="53"/>
      <c r="AF35" s="53"/>
      <c r="AG35" s="53"/>
      <c r="AH35" s="42"/>
      <c r="AI35" s="42"/>
      <c r="AJ35" s="42"/>
      <c r="AK35" s="42"/>
      <c r="AS35" s="42"/>
      <c r="AT35" s="42"/>
      <c r="BA35" s="62"/>
      <c r="BB35" s="62"/>
      <c r="BC35" s="62"/>
      <c r="BD35" s="62"/>
      <c r="BE35" s="62"/>
      <c r="BF35" s="62"/>
      <c r="BG35" s="62"/>
      <c r="BH35" s="62"/>
      <c r="BI35" s="62"/>
    </row>
    <row r="36" spans="1:61" x14ac:dyDescent="0.45">
      <c r="A36" s="70" t="s">
        <v>91</v>
      </c>
      <c r="B36" s="921">
        <f>RANK(U36,U$7:U$71,0)</f>
        <v>26</v>
      </c>
      <c r="C36" s="715">
        <v>1</v>
      </c>
      <c r="D36" s="34">
        <v>13</v>
      </c>
      <c r="E36" s="34">
        <v>10</v>
      </c>
      <c r="F36" s="720">
        <v>9.1489999999999991</v>
      </c>
      <c r="G36" s="254">
        <f>(F36*G$5)^G$6</f>
        <v>7.23958008752893</v>
      </c>
      <c r="H36" s="251">
        <f>IF(C36&gt;0.9,-1,IF(C36&lt;0.3,1,0))</f>
        <v>-1</v>
      </c>
      <c r="I36" s="106">
        <v>1</v>
      </c>
      <c r="J36" s="255">
        <v>-1</v>
      </c>
      <c r="K36" s="256">
        <f>SUM(H36:J36)</f>
        <v>-1</v>
      </c>
      <c r="L36" s="732">
        <f>MIN(SUM(G36,K36),10)</f>
        <v>6.23958008752893</v>
      </c>
      <c r="M36" s="287">
        <f>MAX(MAX(2,ROUND(L36/2,0)*2),4)</f>
        <v>6</v>
      </c>
      <c r="N36" s="427">
        <v>2015</v>
      </c>
      <c r="O36" s="287">
        <f>O$4-N36</f>
        <v>8</v>
      </c>
      <c r="P36" s="336">
        <f>IF(O36=2,-2,MAX(O36-M36,0))</f>
        <v>2</v>
      </c>
      <c r="Q36" s="310"/>
      <c r="R36" s="629">
        <f>IF($O$4-N36 &gt;10, 1, 0)</f>
        <v>0</v>
      </c>
      <c r="S36" s="1050">
        <f>IF(O36&lt;6,-1,0)</f>
        <v>0</v>
      </c>
      <c r="T36" s="1021">
        <f>IF(M36&gt;0,IF(M36&lt;=O36,1," ")," ")</f>
        <v>1</v>
      </c>
      <c r="U36" s="1037">
        <f>SUM(P36:T36)</f>
        <v>3</v>
      </c>
      <c r="V36" s="1034"/>
      <c r="W36" s="1010"/>
      <c r="X36" s="26"/>
      <c r="Y36" s="53"/>
      <c r="Z36" s="26"/>
      <c r="AA36" s="26"/>
      <c r="AB36" s="53"/>
      <c r="AC36" s="26"/>
      <c r="AD36" s="53"/>
      <c r="AE36" s="53"/>
      <c r="AF36" s="53"/>
      <c r="AG36" s="53"/>
      <c r="AH36" s="42"/>
      <c r="AI36" s="42"/>
      <c r="AJ36" s="42"/>
      <c r="AK36" s="42"/>
      <c r="AS36" s="42"/>
      <c r="AT36" s="42"/>
      <c r="BA36" s="62"/>
      <c r="BB36" s="62"/>
      <c r="BC36" s="62"/>
      <c r="BD36" s="62"/>
      <c r="BE36" s="62"/>
      <c r="BF36" s="62"/>
      <c r="BG36" s="62"/>
      <c r="BH36" s="62"/>
      <c r="BI36" s="62"/>
    </row>
    <row r="37" spans="1:61" x14ac:dyDescent="0.45">
      <c r="A37" s="70" t="s">
        <v>81</v>
      </c>
      <c r="B37" s="921">
        <f>RANK(U37,U$7:U$71,0)</f>
        <v>26</v>
      </c>
      <c r="C37" s="715">
        <v>0.6</v>
      </c>
      <c r="D37" s="34">
        <v>10</v>
      </c>
      <c r="E37" s="34">
        <v>19</v>
      </c>
      <c r="F37" s="720">
        <v>15.27</v>
      </c>
      <c r="G37" s="254">
        <f>(F37*G$5)^G$6</f>
        <v>8.7952913925753915</v>
      </c>
      <c r="H37" s="251">
        <f>IF(C37&gt;0.9,-1,IF(C37&lt;0.3,1,0))</f>
        <v>0</v>
      </c>
      <c r="I37" s="106">
        <v>1</v>
      </c>
      <c r="J37" s="255">
        <v>-1</v>
      </c>
      <c r="K37" s="256">
        <f>SUM(H37:J37)</f>
        <v>0</v>
      </c>
      <c r="L37" s="732">
        <f>MIN(SUM(G37,K37),10)</f>
        <v>8.7952913925753915</v>
      </c>
      <c r="M37" s="287">
        <f>MAX(MAX(2,ROUND(L37/2,0)*2),4)</f>
        <v>8</v>
      </c>
      <c r="N37" s="427">
        <v>2013</v>
      </c>
      <c r="O37" s="287">
        <f>O$4-N37</f>
        <v>10</v>
      </c>
      <c r="P37" s="336">
        <f>IF(O37=2,-2,MAX(O37-M37,0))</f>
        <v>2</v>
      </c>
      <c r="Q37" s="310"/>
      <c r="R37" s="629">
        <f>IF($O$4-N37 &gt;10, 1, 0)</f>
        <v>0</v>
      </c>
      <c r="S37" s="1050"/>
      <c r="T37" s="1021">
        <f>IF(M37&gt;0,IF(M37&lt;=O37,1," ")," ")</f>
        <v>1</v>
      </c>
      <c r="U37" s="1037">
        <f>SUM(P37:T37)</f>
        <v>3</v>
      </c>
      <c r="V37" s="1031"/>
      <c r="W37" s="130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42"/>
      <c r="AI37" s="42"/>
      <c r="AJ37" s="42"/>
      <c r="AK37" s="42"/>
      <c r="AS37" s="42"/>
      <c r="AT37" s="42"/>
    </row>
    <row r="38" spans="1:61" x14ac:dyDescent="0.45">
      <c r="A38" s="150" t="s">
        <v>107</v>
      </c>
      <c r="B38" s="921">
        <f>RANK(U38,U$7:U$71,0)</f>
        <v>26</v>
      </c>
      <c r="C38" s="714"/>
      <c r="D38" s="34">
        <v>34</v>
      </c>
      <c r="E38" s="34">
        <v>48</v>
      </c>
      <c r="F38" s="717"/>
      <c r="G38" s="262"/>
      <c r="H38" s="251"/>
      <c r="I38" s="106">
        <v>0</v>
      </c>
      <c r="J38" s="255">
        <v>1</v>
      </c>
      <c r="K38" s="256">
        <f>SUM(H38:J38)</f>
        <v>1</v>
      </c>
      <c r="L38" s="733"/>
      <c r="M38" s="434"/>
      <c r="N38" s="1008"/>
      <c r="O38" s="288"/>
      <c r="P38" s="1029">
        <f>P$2</f>
        <v>4</v>
      </c>
      <c r="Q38" s="1030">
        <f>-K38</f>
        <v>-1</v>
      </c>
      <c r="R38" s="629"/>
      <c r="S38" s="1051"/>
      <c r="T38" s="1021" t="str">
        <f>IF(M38&gt;0,IF(M38&lt;=O38,1," ")," ")</f>
        <v xml:space="preserve"> </v>
      </c>
      <c r="U38" s="1038">
        <f>SUM(P38:T38)</f>
        <v>3</v>
      </c>
      <c r="V38" s="1031"/>
      <c r="W38" s="1010"/>
      <c r="X38" s="26"/>
      <c r="Y38" s="53"/>
      <c r="Z38" s="53"/>
      <c r="AA38" s="53"/>
      <c r="AB38" s="53"/>
      <c r="AC38" s="53"/>
      <c r="AD38" s="53"/>
      <c r="AE38" s="53"/>
      <c r="AF38" s="53"/>
      <c r="AG38" s="53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U38" s="42"/>
      <c r="AV38" s="42"/>
      <c r="AW38" s="42"/>
      <c r="AX38" s="42"/>
      <c r="AY38" s="42"/>
      <c r="AZ38" s="42"/>
    </row>
    <row r="39" spans="1:61" x14ac:dyDescent="0.45">
      <c r="A39" s="150" t="s">
        <v>15</v>
      </c>
      <c r="B39" s="921">
        <f>RANK(U39,U$7:U$71,0)</f>
        <v>26</v>
      </c>
      <c r="C39" s="714"/>
      <c r="D39" s="34">
        <v>38</v>
      </c>
      <c r="E39" s="34">
        <v>46</v>
      </c>
      <c r="F39" s="717"/>
      <c r="G39" s="262"/>
      <c r="H39" s="251"/>
      <c r="I39" s="106">
        <v>0</v>
      </c>
      <c r="J39" s="255">
        <v>1</v>
      </c>
      <c r="K39" s="256">
        <f>SUM(H39:J39)</f>
        <v>1</v>
      </c>
      <c r="L39" s="733"/>
      <c r="M39" s="434"/>
      <c r="N39" s="1008"/>
      <c r="O39" s="288"/>
      <c r="P39" s="1029">
        <f>P$2</f>
        <v>4</v>
      </c>
      <c r="Q39" s="1030">
        <f>-K39</f>
        <v>-1</v>
      </c>
      <c r="R39" s="629"/>
      <c r="S39" s="1051"/>
      <c r="T39" s="1021" t="str">
        <f>IF(M39&gt;0,IF(M39&lt;=O39,1," ")," ")</f>
        <v xml:space="preserve"> </v>
      </c>
      <c r="U39" s="1038">
        <f>SUM(P39:T39)</f>
        <v>3</v>
      </c>
      <c r="V39" s="1031"/>
      <c r="W39" s="1010"/>
      <c r="X39" s="26"/>
      <c r="Y39" s="53"/>
      <c r="Z39" s="26"/>
      <c r="AA39" s="26"/>
      <c r="AB39" s="26"/>
      <c r="AC39" s="26"/>
      <c r="AD39" s="53"/>
      <c r="AE39" s="53"/>
      <c r="AF39" s="53"/>
      <c r="AG39" s="53"/>
      <c r="AH39" s="42"/>
      <c r="AI39" s="42"/>
      <c r="AJ39" s="42"/>
      <c r="AK39" s="42"/>
    </row>
    <row r="40" spans="1:61" x14ac:dyDescent="0.45">
      <c r="A40" s="150" t="s">
        <v>150</v>
      </c>
      <c r="B40" s="921">
        <f>RANK(U40,U$7:U$71,0)</f>
        <v>26</v>
      </c>
      <c r="C40" s="715">
        <v>0.8</v>
      </c>
      <c r="D40" s="34">
        <v>55</v>
      </c>
      <c r="E40" s="34">
        <v>55</v>
      </c>
      <c r="F40" s="720">
        <v>13.32</v>
      </c>
      <c r="G40" s="257">
        <f>(F40*G$5)^G$6</f>
        <v>8.3503177889310205</v>
      </c>
      <c r="H40" s="251">
        <f>IF(C40&gt;0.9,-1,IF(C40&lt;0.3,1,0))</f>
        <v>0</v>
      </c>
      <c r="I40" s="258">
        <v>-1</v>
      </c>
      <c r="J40" s="259">
        <v>1</v>
      </c>
      <c r="K40" s="260">
        <f>SUM(H40:J40)</f>
        <v>0</v>
      </c>
      <c r="L40" s="734">
        <f>MIN(SUM(G40,K40),10)</f>
        <v>8.3503177889310205</v>
      </c>
      <c r="M40" s="289">
        <f>MAX(MAX(2,ROUND(L40/2,0)*2),4)</f>
        <v>8</v>
      </c>
      <c r="N40" s="427">
        <v>2013</v>
      </c>
      <c r="O40" s="289">
        <f>O$4-N40</f>
        <v>10</v>
      </c>
      <c r="P40" s="425">
        <f>IF(O40=2,-2,MAX(O40-M40,0))</f>
        <v>2</v>
      </c>
      <c r="Q40" s="444"/>
      <c r="R40" s="629">
        <f>IF($O$4-N40 &gt;10, 1, 0)</f>
        <v>0</v>
      </c>
      <c r="S40" s="1052"/>
      <c r="T40" s="1021">
        <f>IF(M40&gt;0,IF(M40&lt;=O40,1," ")," ")</f>
        <v>1</v>
      </c>
      <c r="U40" s="1037">
        <f>SUM(P40:T40)</f>
        <v>3</v>
      </c>
      <c r="V40" s="1031"/>
      <c r="W40" s="1010"/>
      <c r="X40" s="26"/>
      <c r="Y40" s="53"/>
      <c r="Z40" s="26"/>
      <c r="AA40" s="26"/>
      <c r="AB40" s="26"/>
      <c r="AC40" s="26"/>
      <c r="AD40" s="53"/>
      <c r="AE40" s="53"/>
      <c r="AF40" s="53"/>
      <c r="AG40" s="53"/>
      <c r="AH40" s="42"/>
      <c r="AI40" s="42"/>
      <c r="AJ40" s="42"/>
      <c r="AK40" s="42"/>
      <c r="AS40" s="79"/>
      <c r="AT40" s="79"/>
    </row>
    <row r="41" spans="1:61" x14ac:dyDescent="0.45">
      <c r="A41" s="150" t="s">
        <v>232</v>
      </c>
      <c r="B41" s="921">
        <f>RANK(U41,U$7:U$71,0)</f>
        <v>26</v>
      </c>
      <c r="C41" s="714"/>
      <c r="D41" s="34">
        <v>36</v>
      </c>
      <c r="E41" s="34">
        <v>60</v>
      </c>
      <c r="F41" s="717"/>
      <c r="G41" s="262"/>
      <c r="H41" s="251"/>
      <c r="I41" s="106">
        <v>0</v>
      </c>
      <c r="J41" s="255">
        <v>1</v>
      </c>
      <c r="K41" s="256">
        <f>SUM(H41:J41)</f>
        <v>1</v>
      </c>
      <c r="L41" s="733"/>
      <c r="M41" s="434"/>
      <c r="N41" s="1008"/>
      <c r="O41" s="288"/>
      <c r="P41" s="1029">
        <f>P$2</f>
        <v>4</v>
      </c>
      <c r="Q41" s="1030">
        <f>-K41</f>
        <v>-1</v>
      </c>
      <c r="R41" s="629"/>
      <c r="S41" s="1051"/>
      <c r="T41" s="1021" t="str">
        <f>IF(M41&gt;0,IF(M41&lt;=O41,1," ")," ")</f>
        <v xml:space="preserve"> </v>
      </c>
      <c r="U41" s="1038">
        <f>SUM(P41:T41)</f>
        <v>3</v>
      </c>
      <c r="V41" s="1031"/>
      <c r="W41" s="1303"/>
      <c r="X41" s="53"/>
      <c r="Y41" s="53"/>
      <c r="Z41" s="26"/>
      <c r="AA41" s="26"/>
      <c r="AB41" s="26"/>
      <c r="AC41" s="26"/>
      <c r="AD41" s="53"/>
      <c r="AE41" s="53"/>
      <c r="AF41" s="53"/>
      <c r="AG41" s="53"/>
      <c r="AH41" s="42"/>
      <c r="AI41" s="42"/>
      <c r="AJ41" s="42"/>
      <c r="AK41" s="42"/>
    </row>
    <row r="42" spans="1:61" s="42" customFormat="1" x14ac:dyDescent="0.45">
      <c r="A42" s="150" t="s">
        <v>102</v>
      </c>
      <c r="B42" s="921">
        <f>RANK(U42,U$7:U$71,0)</f>
        <v>36</v>
      </c>
      <c r="C42" s="714"/>
      <c r="D42" s="34">
        <v>19</v>
      </c>
      <c r="E42" s="34">
        <v>59</v>
      </c>
      <c r="F42" s="717"/>
      <c r="G42" s="262"/>
      <c r="H42" s="251"/>
      <c r="I42" s="106">
        <v>1</v>
      </c>
      <c r="J42" s="255">
        <v>1</v>
      </c>
      <c r="K42" s="256">
        <f>SUM(H42:J42)</f>
        <v>2</v>
      </c>
      <c r="L42" s="733"/>
      <c r="M42" s="434"/>
      <c r="N42" s="1008"/>
      <c r="O42" s="288"/>
      <c r="P42" s="1029">
        <f>P$2</f>
        <v>4</v>
      </c>
      <c r="Q42" s="1030">
        <f>-K42</f>
        <v>-2</v>
      </c>
      <c r="R42" s="629"/>
      <c r="S42" s="1051"/>
      <c r="T42" s="1021" t="str">
        <f>IF(M42&gt;0,IF(M42&lt;=O42,1," ")," ")</f>
        <v xml:space="preserve"> </v>
      </c>
      <c r="U42" s="1038">
        <f>SUM(P42:T42)</f>
        <v>2</v>
      </c>
      <c r="V42" s="1031"/>
      <c r="W42" s="1303"/>
      <c r="X42" s="53"/>
      <c r="Y42" s="26"/>
      <c r="Z42" s="53"/>
      <c r="AA42" s="53"/>
      <c r="AB42" s="53"/>
      <c r="AC42" s="53"/>
      <c r="AD42" s="26"/>
      <c r="AE42" s="26"/>
      <c r="AF42" s="26"/>
      <c r="AG42" s="26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61" s="42" customFormat="1" x14ac:dyDescent="0.45">
      <c r="A43" s="150" t="s">
        <v>242</v>
      </c>
      <c r="B43" s="921">
        <f>RANK(U43,U$7:U$71,0)</f>
        <v>36</v>
      </c>
      <c r="C43" s="715">
        <v>0.65</v>
      </c>
      <c r="D43" s="34">
        <v>21</v>
      </c>
      <c r="E43" s="34">
        <v>45</v>
      </c>
      <c r="F43" s="720">
        <v>4.25</v>
      </c>
      <c r="G43" s="254">
        <f>(F43*G$5)^G$6</f>
        <v>5.4097748654134667</v>
      </c>
      <c r="H43" s="251">
        <f>IF(C43&gt;0.9,-1,IF(C43&lt;0.3,1,0))</f>
        <v>0</v>
      </c>
      <c r="I43" s="106">
        <v>0</v>
      </c>
      <c r="J43" s="255">
        <v>1</v>
      </c>
      <c r="K43" s="256">
        <f>SUM(H43:J43)</f>
        <v>1</v>
      </c>
      <c r="L43" s="732">
        <f>MIN(SUM(G43,K43),10)</f>
        <v>6.4097748654134667</v>
      </c>
      <c r="M43" s="287">
        <f>MAX(MAX(2,ROUND(L43/2,0)*2),4)</f>
        <v>6</v>
      </c>
      <c r="N43" s="427">
        <v>2015</v>
      </c>
      <c r="O43" s="287">
        <f>O$4-N43</f>
        <v>8</v>
      </c>
      <c r="P43" s="336">
        <f>IF(O43=2,-2,MAX(O43-M43,0))</f>
        <v>2</v>
      </c>
      <c r="Q43" s="310"/>
      <c r="R43" s="629">
        <f>IF($O$4-N43 &gt;10, 1, 0)</f>
        <v>0</v>
      </c>
      <c r="S43" s="1050">
        <v>-1</v>
      </c>
      <c r="T43" s="1021">
        <f>IF(M43&gt;0,IF(M43&lt;=O43,1," ")," ")</f>
        <v>1</v>
      </c>
      <c r="U43" s="1037">
        <f>SUM(P43:T43)</f>
        <v>2</v>
      </c>
      <c r="V43" s="1034" t="s">
        <v>203</v>
      </c>
      <c r="W43" s="1303"/>
      <c r="X43" s="53"/>
      <c r="Y43" s="26"/>
      <c r="Z43" s="53"/>
      <c r="AA43" s="53"/>
      <c r="AB43" s="53"/>
      <c r="AC43" s="53"/>
      <c r="AD43" s="26"/>
      <c r="AE43" s="26"/>
      <c r="AF43" s="26"/>
      <c r="AG43" s="26"/>
      <c r="AH43" s="1"/>
      <c r="AI43" s="1"/>
      <c r="AJ43" s="1"/>
      <c r="AK43" s="1"/>
      <c r="BA43" s="1"/>
      <c r="BB43" s="1"/>
      <c r="BC43" s="1"/>
      <c r="BD43" s="1"/>
      <c r="BE43" s="1"/>
      <c r="BF43" s="1"/>
      <c r="BG43" s="1"/>
      <c r="BH43" s="1"/>
      <c r="BI43" s="1"/>
    </row>
    <row r="44" spans="1:61" s="42" customFormat="1" x14ac:dyDescent="0.45">
      <c r="A44" s="70" t="s">
        <v>10</v>
      </c>
      <c r="B44" s="921">
        <f>RANK(U44,U$7:U$71,0)</f>
        <v>38</v>
      </c>
      <c r="C44" s="715">
        <v>0.8</v>
      </c>
      <c r="D44" s="34">
        <v>25</v>
      </c>
      <c r="E44" s="34">
        <v>3</v>
      </c>
      <c r="F44" s="720">
        <v>8.0500000000000007</v>
      </c>
      <c r="G44" s="254">
        <f>(F44*G$5)^G$6</f>
        <v>6.8959456965081376</v>
      </c>
      <c r="H44" s="251">
        <f>IF(C44&gt;0.9,-1,IF(C44&lt;0.3,1,0))</f>
        <v>0</v>
      </c>
      <c r="I44" s="106">
        <v>0</v>
      </c>
      <c r="J44" s="255">
        <v>-1</v>
      </c>
      <c r="K44" s="256">
        <f>SUM(H44:J44)</f>
        <v>-1</v>
      </c>
      <c r="L44" s="732">
        <f>MIN(SUM(G44,K44),10)</f>
        <v>5.8959456965081376</v>
      </c>
      <c r="M44" s="287">
        <f>MAX(MAX(2,ROUND(L44/2,0)*2),4)</f>
        <v>6</v>
      </c>
      <c r="N44" s="427">
        <v>2017</v>
      </c>
      <c r="O44" s="287">
        <f>O$4-N44</f>
        <v>6</v>
      </c>
      <c r="P44" s="104">
        <f>IF(O44=2,-2,MAX(O44-M44,0))</f>
        <v>0</v>
      </c>
      <c r="Q44" s="5"/>
      <c r="R44" s="629">
        <f>IF($O$4-N44 &gt;10, 1, 0)</f>
        <v>0</v>
      </c>
      <c r="S44" s="1050"/>
      <c r="T44" s="1021">
        <f>IF(M44&gt;0,IF(M44&lt;=O44,1," ")," ")</f>
        <v>1</v>
      </c>
      <c r="U44" s="1037">
        <f>SUM(P44:T44)</f>
        <v>1</v>
      </c>
      <c r="V44" s="1031"/>
      <c r="W44" s="1010"/>
      <c r="X44" s="53"/>
      <c r="Y44" s="26"/>
      <c r="Z44" s="53"/>
      <c r="AA44" s="53"/>
      <c r="AB44" s="53"/>
      <c r="AC44" s="53"/>
      <c r="AD44" s="26"/>
      <c r="AE44" s="26"/>
      <c r="AF44" s="26"/>
      <c r="AG44" s="26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61" s="42" customFormat="1" x14ac:dyDescent="0.45">
      <c r="A45" s="150" t="s">
        <v>148</v>
      </c>
      <c r="B45" s="921">
        <f>RANK(U45,U$7:U$71,0)</f>
        <v>38</v>
      </c>
      <c r="C45" s="715">
        <v>0.5</v>
      </c>
      <c r="D45" s="34">
        <v>41</v>
      </c>
      <c r="E45" s="34">
        <v>51</v>
      </c>
      <c r="F45" s="720">
        <v>31.13</v>
      </c>
      <c r="G45" s="254">
        <f>(F45*G$5)^G$6</f>
        <v>11.529207728995789</v>
      </c>
      <c r="H45" s="251">
        <f>IF(C45&gt;0.9,-1,IF(C45&lt;0.3,1,0))</f>
        <v>0</v>
      </c>
      <c r="I45" s="106">
        <v>-1</v>
      </c>
      <c r="J45" s="255">
        <v>1</v>
      </c>
      <c r="K45" s="256">
        <f>SUM(H45:J45)</f>
        <v>0</v>
      </c>
      <c r="L45" s="732">
        <f>MIN(SUM(G45,K45),10)</f>
        <v>10</v>
      </c>
      <c r="M45" s="287">
        <f>MAX(MAX(2,ROUND(L45/2,0)*2),4)</f>
        <v>10</v>
      </c>
      <c r="N45" s="427">
        <v>2013</v>
      </c>
      <c r="O45" s="287">
        <f>O$4-N45</f>
        <v>10</v>
      </c>
      <c r="P45" s="104">
        <f>IF(O45=2,-2,MAX(O45-M45,0))</f>
        <v>0</v>
      </c>
      <c r="Q45" s="5"/>
      <c r="R45" s="629">
        <f>IF($O$4-N45 &gt;10, 1, 0)</f>
        <v>0</v>
      </c>
      <c r="S45" s="1050"/>
      <c r="T45" s="1021">
        <f>IF(M45&gt;0,IF(M45&lt;=O45,1," ")," ")</f>
        <v>1</v>
      </c>
      <c r="U45" s="1037">
        <f>SUM(P45:T45)</f>
        <v>1</v>
      </c>
      <c r="V45" s="1031"/>
      <c r="W45" s="1010"/>
      <c r="X45" s="26"/>
      <c r="Y45" s="26"/>
      <c r="Z45" s="53"/>
      <c r="AA45" s="53"/>
      <c r="AB45" s="53"/>
      <c r="AC45" s="53"/>
      <c r="AD45" s="26"/>
      <c r="AE45" s="26"/>
      <c r="AF45" s="26"/>
      <c r="AG45" s="26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U45" s="1"/>
      <c r="AV45" s="1"/>
      <c r="AW45" s="1"/>
      <c r="AX45" s="1"/>
      <c r="AY45" s="1"/>
      <c r="AZ45" s="1"/>
    </row>
    <row r="46" spans="1:61" s="42" customFormat="1" x14ac:dyDescent="0.45">
      <c r="A46" s="70" t="s">
        <v>85</v>
      </c>
      <c r="B46" s="921">
        <f>RANK(U46,U$7:U$71,0)</f>
        <v>38</v>
      </c>
      <c r="C46" s="715">
        <v>0.6</v>
      </c>
      <c r="D46" s="34">
        <v>40</v>
      </c>
      <c r="E46" s="34">
        <v>17</v>
      </c>
      <c r="F46" s="720">
        <v>8.2409999999999997</v>
      </c>
      <c r="G46" s="254">
        <f>(F46*G$5)^G$6</f>
        <v>6.9576690270675234</v>
      </c>
      <c r="H46" s="251">
        <f>IF(C46&gt;0.9,-1,IF(C46&lt;0.3,1,0))</f>
        <v>0</v>
      </c>
      <c r="I46" s="106">
        <v>0</v>
      </c>
      <c r="J46" s="255">
        <v>-1</v>
      </c>
      <c r="K46" s="256">
        <f>SUM(H46:J46)</f>
        <v>-1</v>
      </c>
      <c r="L46" s="732">
        <f>MIN(SUM(G46,K46),10)</f>
        <v>5.9576690270675234</v>
      </c>
      <c r="M46" s="287">
        <f>MAX(MAX(2,ROUND(L46/2,0)*2),4)</f>
        <v>6</v>
      </c>
      <c r="N46" s="427">
        <v>2017</v>
      </c>
      <c r="O46" s="287">
        <f>O$4-N46</f>
        <v>6</v>
      </c>
      <c r="P46" s="336">
        <f>IF(O46=2,-2,MAX(O46-M46,0))</f>
        <v>0</v>
      </c>
      <c r="Q46" s="310"/>
      <c r="R46" s="629">
        <f>IF($O$4-N46 &gt;10, 1, 0)</f>
        <v>0</v>
      </c>
      <c r="S46" s="1050">
        <f>IF(O46&lt;6,-1,0)</f>
        <v>0</v>
      </c>
      <c r="T46" s="1021">
        <f>IF(M46&gt;0,IF(M46&lt;=O46,1," ")," ")</f>
        <v>1</v>
      </c>
      <c r="U46" s="1037">
        <f>SUM(P46:T46)</f>
        <v>1</v>
      </c>
      <c r="V46" s="1034" t="s">
        <v>203</v>
      </c>
      <c r="W46" s="1010"/>
      <c r="X46" s="26"/>
      <c r="Y46" s="26"/>
      <c r="Z46" s="53"/>
      <c r="AA46" s="53"/>
      <c r="AB46" s="53"/>
      <c r="AC46" s="53"/>
      <c r="AD46" s="26"/>
      <c r="AE46" s="26"/>
      <c r="AF46" s="26"/>
      <c r="AG46" s="26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U46" s="1"/>
      <c r="AV46" s="1"/>
      <c r="AW46" s="1"/>
      <c r="AX46" s="1"/>
      <c r="AY46" s="1"/>
      <c r="AZ46" s="1"/>
    </row>
    <row r="47" spans="1:61" s="42" customFormat="1" x14ac:dyDescent="0.45">
      <c r="A47" s="70" t="s">
        <v>14</v>
      </c>
      <c r="B47" s="921">
        <f>RANK(U47,U$7:U$71,0)</f>
        <v>38</v>
      </c>
      <c r="C47" s="715">
        <v>0.5</v>
      </c>
      <c r="D47" s="34">
        <v>17</v>
      </c>
      <c r="E47" s="34">
        <v>30</v>
      </c>
      <c r="F47" s="720">
        <v>10.148</v>
      </c>
      <c r="G47" s="254">
        <f>(F47*G$5)^G$6</f>
        <v>7.5303640541710823</v>
      </c>
      <c r="H47" s="251">
        <f>IF(C47&gt;0.9,-1,IF(C47&lt;0.3,1,0))</f>
        <v>0</v>
      </c>
      <c r="I47" s="106">
        <v>1</v>
      </c>
      <c r="J47" s="255">
        <v>0</v>
      </c>
      <c r="K47" s="256">
        <f>SUM(H47:J47)</f>
        <v>1</v>
      </c>
      <c r="L47" s="732">
        <f>MIN(SUM(G47,K47),10)</f>
        <v>8.5303640541710823</v>
      </c>
      <c r="M47" s="287">
        <f>MAX(MAX(2,ROUND(L47/2,0)*2),4)</f>
        <v>8</v>
      </c>
      <c r="N47" s="427">
        <v>2015</v>
      </c>
      <c r="O47" s="287">
        <f>O$4-N47</f>
        <v>8</v>
      </c>
      <c r="P47" s="336">
        <f>IF(O47=2,-2,MAX(O47-M47,0))</f>
        <v>0</v>
      </c>
      <c r="Q47" s="310"/>
      <c r="R47" s="629">
        <f>IF($O$4-N47 &gt;10, 1, 0)</f>
        <v>0</v>
      </c>
      <c r="S47" s="1050"/>
      <c r="T47" s="1021">
        <f>IF(M47&gt;0,IF(M47&lt;=O47,1," ")," ")</f>
        <v>1</v>
      </c>
      <c r="U47" s="1037">
        <f>SUM(P47:T47)</f>
        <v>1</v>
      </c>
      <c r="V47" s="1031"/>
      <c r="W47" s="1010"/>
      <c r="X47" s="26"/>
      <c r="Y47" s="26"/>
      <c r="Z47" s="53"/>
      <c r="AA47" s="53"/>
      <c r="AB47" s="53"/>
      <c r="AC47" s="53"/>
      <c r="AD47" s="26"/>
      <c r="AE47" s="26"/>
      <c r="AF47" s="26"/>
      <c r="AG47" s="26"/>
      <c r="AH47" s="1"/>
      <c r="AI47" s="1"/>
      <c r="AJ47" s="1"/>
      <c r="AK47" s="1"/>
      <c r="AS47" s="1"/>
      <c r="AT47" s="1"/>
    </row>
    <row r="48" spans="1:61" s="42" customFormat="1" x14ac:dyDescent="0.45">
      <c r="A48" s="150" t="s">
        <v>296</v>
      </c>
      <c r="B48" s="921">
        <f>RANK(U48,U$7:U$71,0)</f>
        <v>38</v>
      </c>
      <c r="C48" s="715">
        <v>0.4</v>
      </c>
      <c r="D48" s="34">
        <v>32</v>
      </c>
      <c r="E48" s="34">
        <v>32</v>
      </c>
      <c r="F48" s="720">
        <v>32.51</v>
      </c>
      <c r="G48" s="254">
        <f>(F48*G$5)^G$6</f>
        <v>11.720815961227053</v>
      </c>
      <c r="H48" s="251">
        <f>IF(C48&gt;0.9,-1,IF(C48&lt;0.3,1,0))</f>
        <v>0</v>
      </c>
      <c r="I48" s="106">
        <v>0</v>
      </c>
      <c r="J48" s="104">
        <v>0</v>
      </c>
      <c r="K48" s="256">
        <f>SUM(H48:J48)</f>
        <v>0</v>
      </c>
      <c r="L48" s="732">
        <f>MIN(SUM(G48,K48),10)</f>
        <v>10</v>
      </c>
      <c r="M48" s="287">
        <f>MAX(MAX(2,ROUND(L48/2,0)*2),4)</f>
        <v>10</v>
      </c>
      <c r="N48" s="427">
        <v>2013</v>
      </c>
      <c r="O48" s="287">
        <f>O$4-N48</f>
        <v>10</v>
      </c>
      <c r="P48" s="336">
        <f>IF(O48=2,-2,MAX(O48-M48,0))</f>
        <v>0</v>
      </c>
      <c r="Q48" s="310"/>
      <c r="R48" s="629">
        <f>IF($O$4-N48 &gt;10, 1, 0)</f>
        <v>0</v>
      </c>
      <c r="S48" s="1050"/>
      <c r="T48" s="1021">
        <f>IF(M48&gt;0,IF(M48&lt;=O48,1," ")," ")</f>
        <v>1</v>
      </c>
      <c r="U48" s="1037">
        <f>SUM(P48:T48)</f>
        <v>1</v>
      </c>
      <c r="V48" s="1031"/>
      <c r="W48" s="1010"/>
      <c r="X48" s="26"/>
      <c r="Y48" s="26"/>
      <c r="Z48" s="53"/>
      <c r="AA48" s="53"/>
      <c r="AB48" s="53"/>
      <c r="AC48" s="53"/>
      <c r="AD48" s="26"/>
      <c r="AE48" s="26"/>
      <c r="AF48" s="26"/>
      <c r="AG48" s="26"/>
      <c r="AH48" s="1"/>
      <c r="AI48" s="1"/>
      <c r="AJ48" s="1"/>
      <c r="AK48" s="1"/>
      <c r="AS48" s="1"/>
      <c r="AT48" s="1"/>
    </row>
    <row r="49" spans="1:61" s="42" customFormat="1" x14ac:dyDescent="0.45">
      <c r="A49" s="70" t="s">
        <v>82</v>
      </c>
      <c r="B49" s="921">
        <f>RANK(U49,U$7:U$71,0)</f>
        <v>38</v>
      </c>
      <c r="C49" s="715">
        <v>0.5</v>
      </c>
      <c r="D49" s="34">
        <v>5</v>
      </c>
      <c r="E49" s="34">
        <v>5</v>
      </c>
      <c r="F49" s="720">
        <v>25.4</v>
      </c>
      <c r="G49" s="254">
        <f>(F49*G$5)^G$6</f>
        <v>10.671567375563921</v>
      </c>
      <c r="H49" s="251">
        <f>IF(C49&gt;0.9,-1,IF(C49&lt;0.3,1,0))</f>
        <v>0</v>
      </c>
      <c r="I49" s="106">
        <v>1</v>
      </c>
      <c r="J49" s="104">
        <v>-1</v>
      </c>
      <c r="K49" s="256">
        <f>SUM(H49:J49)</f>
        <v>0</v>
      </c>
      <c r="L49" s="732">
        <f>MIN(SUM(G49,K49),10)</f>
        <v>10</v>
      </c>
      <c r="M49" s="287">
        <f>MAX(MAX(2,ROUND(L49/2,0)*2),4)</f>
        <v>10</v>
      </c>
      <c r="N49" s="427">
        <v>2013</v>
      </c>
      <c r="O49" s="287">
        <f>O$4-N49</f>
        <v>10</v>
      </c>
      <c r="P49" s="336">
        <f>IF(O49=2,-2,MAX(O49-M49,0))</f>
        <v>0</v>
      </c>
      <c r="Q49" s="310"/>
      <c r="R49" s="629">
        <f>IF($O$4-N49 &gt;10, 1, 0)</f>
        <v>0</v>
      </c>
      <c r="S49" s="1050"/>
      <c r="T49" s="1021">
        <f>IF(M49&gt;0,IF(M49&lt;=O49,1," ")," ")</f>
        <v>1</v>
      </c>
      <c r="U49" s="1037">
        <f>SUM(P49:T49)</f>
        <v>1</v>
      </c>
      <c r="V49" s="1031"/>
      <c r="W49" s="1303"/>
      <c r="X49" s="53"/>
      <c r="Y49" s="26"/>
      <c r="Z49" s="53"/>
      <c r="AA49" s="53"/>
      <c r="AB49" s="53"/>
      <c r="AC49" s="53"/>
      <c r="AD49" s="26"/>
      <c r="AE49" s="26"/>
      <c r="AF49" s="26"/>
      <c r="AG49" s="26"/>
      <c r="AH49" s="1"/>
      <c r="AI49" s="1"/>
      <c r="AJ49" s="1"/>
      <c r="AK49" s="1"/>
      <c r="AS49" s="1"/>
      <c r="AT49" s="1"/>
    </row>
    <row r="50" spans="1:61" s="42" customFormat="1" x14ac:dyDescent="0.45">
      <c r="A50" s="150" t="s">
        <v>98</v>
      </c>
      <c r="B50" s="921">
        <f>RANK(U50,U$7:U$71,0)</f>
        <v>44</v>
      </c>
      <c r="C50" s="714">
        <v>0.3</v>
      </c>
      <c r="D50" s="34">
        <v>23</v>
      </c>
      <c r="E50" s="34">
        <v>15</v>
      </c>
      <c r="F50" s="717">
        <v>4.3</v>
      </c>
      <c r="G50" s="254">
        <f>(F50*G$5)^G$6</f>
        <v>5.4338720936885707</v>
      </c>
      <c r="H50" s="251">
        <f>IF(C50&gt;0.9,-1,IF(C50&lt;0.3,1,0))</f>
        <v>0</v>
      </c>
      <c r="I50" s="106">
        <v>0</v>
      </c>
      <c r="J50" s="255">
        <v>-1</v>
      </c>
      <c r="K50" s="256">
        <f>SUM(H50:J50)</f>
        <v>-1</v>
      </c>
      <c r="L50" s="732">
        <f>MIN(SUM(G50,K50),10)</f>
        <v>4.4338720936885707</v>
      </c>
      <c r="M50" s="287">
        <f>MAX(MAX(2,ROUND(L50/2,0)*2),4)</f>
        <v>4</v>
      </c>
      <c r="N50" s="427">
        <v>2019</v>
      </c>
      <c r="O50" s="287">
        <f>O$4-N50</f>
        <v>4</v>
      </c>
      <c r="P50" s="336">
        <f>IF(O50=2,-2,MAX(O50-M50,0))</f>
        <v>0</v>
      </c>
      <c r="Q50" s="310"/>
      <c r="R50" s="629">
        <f>IF($O$4-N50 &gt;10, 1, 0)</f>
        <v>0</v>
      </c>
      <c r="S50" s="1050">
        <f>IF(O50&lt;6,-1,0)</f>
        <v>-1</v>
      </c>
      <c r="T50" s="1021">
        <f>IF(M50&gt;0,IF(M50&lt;=O50,1," ")," ")</f>
        <v>1</v>
      </c>
      <c r="U50" s="1037">
        <f>SUM(P50:T50)</f>
        <v>0</v>
      </c>
      <c r="V50" s="1034" t="s">
        <v>514</v>
      </c>
      <c r="W50" s="1010" t="s">
        <v>491</v>
      </c>
      <c r="X50" s="26"/>
      <c r="Y50" s="26"/>
      <c r="Z50" s="53"/>
      <c r="AA50" s="53"/>
      <c r="AB50" s="53"/>
      <c r="AC50" s="53"/>
      <c r="AD50" s="26"/>
      <c r="AE50" s="26"/>
      <c r="AF50" s="26"/>
      <c r="AG50" s="26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61" s="42" customFormat="1" x14ac:dyDescent="0.45">
      <c r="A51" s="150" t="s">
        <v>149</v>
      </c>
      <c r="B51" s="921">
        <f>RANK(U51,U$7:U$71,0)</f>
        <v>44</v>
      </c>
      <c r="C51" s="715">
        <v>0.5</v>
      </c>
      <c r="D51" s="34">
        <v>26</v>
      </c>
      <c r="E51" s="34">
        <v>50</v>
      </c>
      <c r="F51" s="720">
        <v>30.184000000000001</v>
      </c>
      <c r="G51" s="254">
        <f>(F51*G$5)^G$6</f>
        <v>11.394796654215606</v>
      </c>
      <c r="H51" s="251">
        <f>IF(C51&gt;0.9,-1,IF(C51&lt;0.3,1,0))</f>
        <v>0</v>
      </c>
      <c r="I51" s="106">
        <v>0</v>
      </c>
      <c r="J51" s="255">
        <v>1</v>
      </c>
      <c r="K51" s="256">
        <f>SUM(H51:J51)</f>
        <v>1</v>
      </c>
      <c r="L51" s="732">
        <f>MIN(SUM(G51,K51),10)</f>
        <v>10</v>
      </c>
      <c r="M51" s="287">
        <f>MAX(MAX(2,ROUND(L51/2,0)*2),4)</f>
        <v>10</v>
      </c>
      <c r="N51" s="427">
        <v>2017</v>
      </c>
      <c r="O51" s="287">
        <f>O$4-N51</f>
        <v>6</v>
      </c>
      <c r="P51" s="336">
        <f>IF(O51=2,-2,MAX(O51-M51,0))</f>
        <v>0</v>
      </c>
      <c r="Q51" s="310"/>
      <c r="R51" s="629">
        <f>IF($O$4-N51 &gt;10, 1, 0)</f>
        <v>0</v>
      </c>
      <c r="S51" s="1050">
        <f>IF(O51&lt;6,-1,0)</f>
        <v>0</v>
      </c>
      <c r="T51" s="1021" t="str">
        <f>IF(M51&gt;0,IF(M51&lt;=O51,1," ")," ")</f>
        <v xml:space="preserve"> </v>
      </c>
      <c r="U51" s="1037">
        <f>SUM(P51:T51)</f>
        <v>0</v>
      </c>
      <c r="V51" s="1034" t="s">
        <v>203</v>
      </c>
      <c r="W51" s="1010"/>
      <c r="X51" s="26"/>
      <c r="Y51" s="26"/>
      <c r="Z51" s="53"/>
      <c r="AA51" s="53"/>
      <c r="AB51" s="53"/>
      <c r="AC51" s="53"/>
      <c r="AD51" s="26"/>
      <c r="AE51" s="26"/>
      <c r="AF51" s="26"/>
      <c r="AG51" s="26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61" s="42" customFormat="1" x14ac:dyDescent="0.45">
      <c r="A52" s="150" t="s">
        <v>233</v>
      </c>
      <c r="B52" s="921">
        <f>RANK(U52,U$7:U$71,0)</f>
        <v>44</v>
      </c>
      <c r="C52" s="715">
        <v>0.5</v>
      </c>
      <c r="D52" s="34">
        <v>30</v>
      </c>
      <c r="E52" s="34">
        <v>25</v>
      </c>
      <c r="F52" s="720">
        <v>10.57</v>
      </c>
      <c r="G52" s="254">
        <f>(F52*G$5)^G$6</f>
        <v>7.6478593710668585</v>
      </c>
      <c r="H52" s="251">
        <f>IF(C52&gt;0.9,-1,IF(C52&lt;0.3,1,0))</f>
        <v>0</v>
      </c>
      <c r="I52" s="106">
        <v>0</v>
      </c>
      <c r="J52" s="255">
        <v>0</v>
      </c>
      <c r="K52" s="256">
        <f>SUM(H52:J52)</f>
        <v>0</v>
      </c>
      <c r="L52" s="732">
        <f>MIN(SUM(G52,K52),10)</f>
        <v>7.6478593710668585</v>
      </c>
      <c r="M52" s="287">
        <f>MAX(MAX(2,ROUND(L52/2,0)*2),4)</f>
        <v>8</v>
      </c>
      <c r="N52" s="427">
        <v>2017</v>
      </c>
      <c r="O52" s="287">
        <f>O$4-N52</f>
        <v>6</v>
      </c>
      <c r="P52" s="336">
        <f>IF(O52=2,-2,MAX(O52-M52,0))</f>
        <v>0</v>
      </c>
      <c r="Q52" s="310"/>
      <c r="R52" s="629">
        <f>IF($O$4-N52 &gt;10, 1, 0)</f>
        <v>0</v>
      </c>
      <c r="S52" s="1050">
        <f>IF(O52&lt;6,-1,0)</f>
        <v>0</v>
      </c>
      <c r="T52" s="1021" t="str">
        <f>IF(M52&gt;0,IF(M52&lt;=O52,1," ")," ")</f>
        <v xml:space="preserve"> </v>
      </c>
      <c r="U52" s="1037">
        <f>SUM(P52:T52)</f>
        <v>0</v>
      </c>
      <c r="V52" s="1034" t="s">
        <v>203</v>
      </c>
      <c r="W52" s="1303"/>
      <c r="X52" s="53"/>
      <c r="Y52" s="26"/>
      <c r="Z52" s="53"/>
      <c r="AA52" s="53"/>
      <c r="AB52" s="53"/>
      <c r="AC52" s="53"/>
      <c r="AD52" s="26"/>
      <c r="AE52" s="26"/>
      <c r="AF52" s="26"/>
      <c r="AG52" s="26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61" s="42" customFormat="1" x14ac:dyDescent="0.45">
      <c r="A53" s="150" t="s">
        <v>9</v>
      </c>
      <c r="B53" s="921">
        <f>RANK(U53,U$7:U$71,0)</f>
        <v>44</v>
      </c>
      <c r="C53" s="715">
        <v>0.5</v>
      </c>
      <c r="D53" s="34">
        <v>11</v>
      </c>
      <c r="E53" s="34">
        <v>20</v>
      </c>
      <c r="F53" s="720">
        <v>5.2</v>
      </c>
      <c r="G53" s="254">
        <f>(F53*G$5)^G$6</f>
        <v>5.8408044852337113</v>
      </c>
      <c r="H53" s="251">
        <f>IF(C53&gt;0.9,-1,IF(C53&lt;0.3,1,0))</f>
        <v>0</v>
      </c>
      <c r="I53" s="106">
        <v>1</v>
      </c>
      <c r="J53" s="255">
        <v>-1</v>
      </c>
      <c r="K53" s="256">
        <f>SUM(H53:J53)</f>
        <v>0</v>
      </c>
      <c r="L53" s="733">
        <f>MIN(SUM(G53,K53),10)</f>
        <v>5.8408044852337113</v>
      </c>
      <c r="M53" s="287">
        <f>MAX(MAX(2,ROUND(L53/2,0)*2),4)</f>
        <v>6</v>
      </c>
      <c r="N53" s="427">
        <v>2019</v>
      </c>
      <c r="O53" s="287">
        <f>O$4-N53</f>
        <v>4</v>
      </c>
      <c r="P53" s="336">
        <f>IF(O53=2,-2,MAX(O53-M53,0))</f>
        <v>0</v>
      </c>
      <c r="Q53" s="310"/>
      <c r="R53" s="629">
        <f>IF($O$4-N53 &gt;10, 1, 0)</f>
        <v>0</v>
      </c>
      <c r="S53" s="1050"/>
      <c r="T53" s="1021" t="str">
        <f>IF(M53&gt;0,IF(M53&lt;=O53,1," ")," ")</f>
        <v xml:space="preserve"> </v>
      </c>
      <c r="U53" s="1037">
        <f>SUM(P53:T53)</f>
        <v>0</v>
      </c>
      <c r="V53" s="1031"/>
      <c r="W53" s="1010"/>
      <c r="X53" s="26"/>
      <c r="Y53" s="26"/>
      <c r="Z53" s="53"/>
      <c r="AA53" s="53"/>
      <c r="AB53" s="53"/>
      <c r="AC53" s="53"/>
      <c r="AD53" s="26"/>
      <c r="AE53" s="26"/>
      <c r="AF53" s="26"/>
      <c r="AG53" s="26"/>
      <c r="AH53" s="1"/>
      <c r="AI53" s="1"/>
      <c r="AJ53" s="1"/>
      <c r="AK53" s="1"/>
      <c r="AS53" s="1"/>
      <c r="AT53" s="1"/>
    </row>
    <row r="54" spans="1:61" s="42" customFormat="1" x14ac:dyDescent="0.45">
      <c r="A54" s="150" t="s">
        <v>94</v>
      </c>
      <c r="B54" s="921">
        <f>RANK(U54,U$7:U$71,0)</f>
        <v>44</v>
      </c>
      <c r="C54" s="715">
        <v>0.5</v>
      </c>
      <c r="D54" s="34">
        <v>31</v>
      </c>
      <c r="E54" s="34">
        <v>37</v>
      </c>
      <c r="F54" s="721">
        <v>19.345702809999999</v>
      </c>
      <c r="G54" s="254">
        <f>(F54*G$5)^G$6</f>
        <v>9.62262392457537</v>
      </c>
      <c r="H54" s="251">
        <f>IF(C54&gt;0.9,-1,IF(C54&lt;0.3,1,0))</f>
        <v>0</v>
      </c>
      <c r="I54" s="106">
        <v>0</v>
      </c>
      <c r="J54" s="255">
        <v>0</v>
      </c>
      <c r="K54" s="256">
        <f>SUM(H54:J54)</f>
        <v>0</v>
      </c>
      <c r="L54" s="732">
        <f>MIN(SUM(G54,K54),10)</f>
        <v>9.62262392457537</v>
      </c>
      <c r="M54" s="287">
        <f>MAX(MAX(2,ROUND(L54/2,0)*2),4)</f>
        <v>10</v>
      </c>
      <c r="N54" s="427">
        <v>2015</v>
      </c>
      <c r="O54" s="287">
        <f>O$4-N54</f>
        <v>8</v>
      </c>
      <c r="P54" s="336">
        <f>IF(O54=2,-2,MAX(O54-M54,0))</f>
        <v>0</v>
      </c>
      <c r="Q54" s="310"/>
      <c r="R54" s="629">
        <f>IF($O$4-N54 &gt;10, 1, 0)</f>
        <v>0</v>
      </c>
      <c r="S54" s="1050"/>
      <c r="T54" s="1021" t="str">
        <f>IF(M54&gt;0,IF(M54&lt;=O54,1," ")," ")</f>
        <v xml:space="preserve"> </v>
      </c>
      <c r="U54" s="1037">
        <f>SUM(P54:T54)</f>
        <v>0</v>
      </c>
      <c r="V54" s="1031"/>
      <c r="W54" s="1303"/>
      <c r="X54" s="53"/>
      <c r="Y54" s="26"/>
      <c r="Z54" s="53"/>
      <c r="AA54" s="53"/>
      <c r="AB54" s="53"/>
      <c r="AC54" s="53"/>
      <c r="AD54" s="26"/>
      <c r="AE54" s="26"/>
      <c r="AF54" s="26"/>
      <c r="AG54" s="26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U54" s="1"/>
      <c r="AV54" s="1"/>
      <c r="AW54" s="1"/>
      <c r="AX54" s="1"/>
      <c r="AY54" s="1"/>
      <c r="AZ54" s="1"/>
    </row>
    <row r="55" spans="1:61" x14ac:dyDescent="0.45">
      <c r="A55" s="70" t="s">
        <v>13</v>
      </c>
      <c r="B55" s="921">
        <f>RANK(U55,U$7:U$71,0)</f>
        <v>44</v>
      </c>
      <c r="C55" s="715">
        <v>0.75</v>
      </c>
      <c r="D55" s="34">
        <v>20</v>
      </c>
      <c r="E55" s="34">
        <v>33</v>
      </c>
      <c r="F55" s="720">
        <v>9.3610000000000007</v>
      </c>
      <c r="G55" s="254">
        <f>(F55*G$5)^G$6</f>
        <v>7.3028747387080593</v>
      </c>
      <c r="H55" s="251">
        <f>IF(C55&gt;0.9,-1,IF(C55&lt;0.3,1,0))</f>
        <v>0</v>
      </c>
      <c r="I55" s="106">
        <v>1</v>
      </c>
      <c r="J55" s="255">
        <v>0</v>
      </c>
      <c r="K55" s="256">
        <f>SUM(H55:J55)</f>
        <v>1</v>
      </c>
      <c r="L55" s="732">
        <f>MIN(SUM(G55,K55),10)</f>
        <v>8.3028747387080593</v>
      </c>
      <c r="M55" s="287">
        <f>MAX(MAX(2,ROUND(L55/2,0)*2),4)</f>
        <v>8</v>
      </c>
      <c r="N55" s="427">
        <v>2017</v>
      </c>
      <c r="O55" s="287">
        <f>O$4-N55</f>
        <v>6</v>
      </c>
      <c r="P55" s="336">
        <f>IF(O55=2,-2,MAX(O55-M55,0))</f>
        <v>0</v>
      </c>
      <c r="Q55" s="310"/>
      <c r="R55" s="629">
        <f>IF($O$4-N55 &gt;10, 1, 0)</f>
        <v>0</v>
      </c>
      <c r="S55" s="1050">
        <f>IF(O55&lt;6,-1,0)</f>
        <v>0</v>
      </c>
      <c r="T55" s="1021" t="str">
        <f>IF(M55&gt;0,IF(M55&lt;=O55,1," ")," ")</f>
        <v xml:space="preserve"> </v>
      </c>
      <c r="U55" s="1037">
        <f>SUM(P55:T55)</f>
        <v>0</v>
      </c>
      <c r="V55" s="1034" t="s">
        <v>203</v>
      </c>
      <c r="W55" s="1010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61" s="42" customFormat="1" x14ac:dyDescent="0.45">
      <c r="A56" s="70" t="s">
        <v>243</v>
      </c>
      <c r="B56" s="921">
        <f>RANK(U56,U$7:U$71,0)</f>
        <v>44</v>
      </c>
      <c r="C56" s="715">
        <v>0.7</v>
      </c>
      <c r="D56" s="34">
        <v>22</v>
      </c>
      <c r="E56" s="34">
        <v>29</v>
      </c>
      <c r="F56" s="720">
        <v>16.32</v>
      </c>
      <c r="G56" s="257">
        <f>(F56*G$5)^G$6</f>
        <v>9.020384645351939</v>
      </c>
      <c r="H56" s="251">
        <f>IF(C56&gt;0.9,-1,IF(C56&lt;0.3,1,0))</f>
        <v>0</v>
      </c>
      <c r="I56" s="106">
        <v>0</v>
      </c>
      <c r="J56" s="259">
        <v>0</v>
      </c>
      <c r="K56" s="260">
        <f>SUM(H56:J56)</f>
        <v>0</v>
      </c>
      <c r="L56" s="734">
        <f>MIN(SUM(G56,K56),10)</f>
        <v>9.020384645351939</v>
      </c>
      <c r="M56" s="289">
        <f>MAX(MAX(2,ROUND(L56/2,0)*2),4)</f>
        <v>10</v>
      </c>
      <c r="N56" s="427">
        <v>2017</v>
      </c>
      <c r="O56" s="289">
        <f>O$4-N56</f>
        <v>6</v>
      </c>
      <c r="P56" s="425">
        <f>IF(O56=2,-2,MAX(O56-M56,0))</f>
        <v>0</v>
      </c>
      <c r="Q56" s="444"/>
      <c r="R56" s="629">
        <f>IF($O$4-N56 &gt;10, 1, 0)</f>
        <v>0</v>
      </c>
      <c r="S56" s="1052"/>
      <c r="T56" s="1021" t="str">
        <f>IF(M56&gt;0,IF(M56&lt;=O56,1," ")," ")</f>
        <v xml:space="preserve"> </v>
      </c>
      <c r="U56" s="1037">
        <f>SUM(P56:T56)</f>
        <v>0</v>
      </c>
      <c r="V56" s="1031"/>
      <c r="W56" s="1010"/>
      <c r="X56" s="26"/>
      <c r="Y56" s="26"/>
      <c r="Z56" s="53"/>
      <c r="AA56" s="53"/>
      <c r="AB56" s="53"/>
      <c r="AC56" s="53"/>
      <c r="AD56" s="26"/>
      <c r="AE56" s="26"/>
      <c r="AF56" s="26"/>
      <c r="AG56" s="26"/>
      <c r="AH56" s="1"/>
      <c r="AI56" s="1"/>
      <c r="AJ56" s="1"/>
      <c r="AK56" s="1"/>
      <c r="AS56" s="1"/>
      <c r="AT56" s="1"/>
    </row>
    <row r="57" spans="1:61" s="42" customFormat="1" x14ac:dyDescent="0.45">
      <c r="A57" s="70" t="s">
        <v>153</v>
      </c>
      <c r="B57" s="921">
        <f>RANK(U57,U$7:U$71,0)</f>
        <v>44</v>
      </c>
      <c r="C57" s="715">
        <v>0.5</v>
      </c>
      <c r="D57" s="34">
        <v>63</v>
      </c>
      <c r="E57" s="34">
        <v>24</v>
      </c>
      <c r="F57" s="720">
        <v>21.788933750000002</v>
      </c>
      <c r="G57" s="257">
        <f>(F57*G$5)^G$6</f>
        <v>10.067486829874124</v>
      </c>
      <c r="H57" s="251">
        <f>IF(C57&gt;0.9,-1,IF(C57&lt;0.3,1,0))</f>
        <v>0</v>
      </c>
      <c r="I57" s="258">
        <v>-1</v>
      </c>
      <c r="J57" s="259">
        <v>0</v>
      </c>
      <c r="K57" s="260">
        <f>SUM(H57:J57)</f>
        <v>-1</v>
      </c>
      <c r="L57" s="734">
        <f>MIN(SUM(G57,K57),10)</f>
        <v>9.0674868298741238</v>
      </c>
      <c r="M57" s="289">
        <f>MAX(MAX(2,ROUND(L57/2,0)*2),4)</f>
        <v>10</v>
      </c>
      <c r="N57" s="427">
        <v>2017</v>
      </c>
      <c r="O57" s="289">
        <f>O$4-N57</f>
        <v>6</v>
      </c>
      <c r="P57" s="261">
        <f>IF(O57=2,-2,MAX(O57-M57,0))</f>
        <v>0</v>
      </c>
      <c r="Q57" s="445"/>
      <c r="R57" s="629">
        <f>IF($O$4-N57 &gt;10, 1, 0)</f>
        <v>0</v>
      </c>
      <c r="S57" s="1052">
        <f>IF(O57&lt;6,-1,0)</f>
        <v>0</v>
      </c>
      <c r="T57" s="1021" t="str">
        <f>IF(M57&gt;0,IF(M57&lt;=O57,1," ")," ")</f>
        <v xml:space="preserve"> </v>
      </c>
      <c r="U57" s="1037">
        <f>SUM(P57:T57)</f>
        <v>0</v>
      </c>
      <c r="V57" s="1034" t="s">
        <v>203</v>
      </c>
      <c r="W57" s="1303"/>
      <c r="X57" s="53"/>
      <c r="Y57" s="26"/>
      <c r="Z57" s="53"/>
      <c r="AA57" s="53"/>
      <c r="AB57" s="53"/>
      <c r="AC57" s="53"/>
      <c r="AD57" s="26"/>
      <c r="AE57" s="26"/>
      <c r="AF57" s="26"/>
      <c r="AG57" s="26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</row>
    <row r="58" spans="1:61" x14ac:dyDescent="0.45">
      <c r="A58" s="70" t="s">
        <v>154</v>
      </c>
      <c r="B58" s="921">
        <f>RANK(U58,U$7:U$71,0)</f>
        <v>44</v>
      </c>
      <c r="C58" s="738">
        <v>0.37832249000000001</v>
      </c>
      <c r="D58" s="34">
        <v>7</v>
      </c>
      <c r="E58" s="34">
        <v>6</v>
      </c>
      <c r="F58" s="1463">
        <v>14.12</v>
      </c>
      <c r="G58" s="254">
        <f>(F58*G$5)^G$6</f>
        <v>8.5374580574003947</v>
      </c>
      <c r="H58" s="251">
        <f>IF(C58&gt;0.9,-1,IF(C58&lt;0.3,1,0))</f>
        <v>0</v>
      </c>
      <c r="I58" s="106">
        <v>1</v>
      </c>
      <c r="J58" s="255">
        <v>-1</v>
      </c>
      <c r="K58" s="256">
        <f>SUM(H58:J58)</f>
        <v>0</v>
      </c>
      <c r="L58" s="732">
        <f>MIN(SUM(G58,K58),10)</f>
        <v>8.5374580574003947</v>
      </c>
      <c r="M58" s="287">
        <f>MAX(MAX(2,ROUND(L58/2,0)*2),4)</f>
        <v>8</v>
      </c>
      <c r="N58" s="427">
        <v>2017</v>
      </c>
      <c r="O58" s="287">
        <f>O$4-N58</f>
        <v>6</v>
      </c>
      <c r="P58" s="104">
        <f>IF(O58=2,-2,MAX(O58-M58,0))</f>
        <v>0</v>
      </c>
      <c r="Q58" s="5"/>
      <c r="R58" s="629">
        <f>IF($O$4-N58 &gt;10, 1, 0)</f>
        <v>0</v>
      </c>
      <c r="S58" s="1050">
        <f>IF(O58&lt;6,-1,0)</f>
        <v>0</v>
      </c>
      <c r="T58" s="1021" t="str">
        <f>IF(M58&gt;0,IF(M58&lt;=O58,1," ")," ")</f>
        <v xml:space="preserve"> </v>
      </c>
      <c r="U58" s="1037">
        <f>SUM(P58:T58)</f>
        <v>0</v>
      </c>
      <c r="V58" s="1034" t="s">
        <v>203</v>
      </c>
      <c r="W58" s="130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42"/>
      <c r="AI58" s="42"/>
      <c r="AJ58" s="42"/>
      <c r="AK58" s="42"/>
    </row>
    <row r="59" spans="1:61" x14ac:dyDescent="0.45">
      <c r="A59" s="70" t="s">
        <v>87</v>
      </c>
      <c r="B59" s="921">
        <f>RANK(U59,U$7:U$71,0)</f>
        <v>53</v>
      </c>
      <c r="C59" s="714"/>
      <c r="D59" s="34">
        <v>62</v>
      </c>
      <c r="E59" s="34">
        <v>62</v>
      </c>
      <c r="F59" s="717">
        <v>14.2</v>
      </c>
      <c r="G59" s="254">
        <f>(F59*G$5)^G$6</f>
        <v>8.555806801550375</v>
      </c>
      <c r="H59" s="251"/>
      <c r="I59" s="106">
        <v>-1</v>
      </c>
      <c r="J59" s="255">
        <v>1</v>
      </c>
      <c r="K59" s="256">
        <f>SUM(H59:J59)</f>
        <v>0</v>
      </c>
      <c r="L59" s="732">
        <f>MIN(SUM(G59,K59),10)</f>
        <v>8.555806801550375</v>
      </c>
      <c r="M59" s="287">
        <f>MAX(MAX(2,ROUND(L59/2,0)*2),4)</f>
        <v>8</v>
      </c>
      <c r="N59" s="427">
        <v>2019</v>
      </c>
      <c r="O59" s="287">
        <f>O$4-N59</f>
        <v>4</v>
      </c>
      <c r="P59" s="336">
        <f>IF(O59=2,-2,MAX(O59-M59,0))</f>
        <v>0</v>
      </c>
      <c r="Q59" s="310"/>
      <c r="R59" s="629">
        <f>IF($O$4-N59 &gt;10, 1, 0)</f>
        <v>0</v>
      </c>
      <c r="S59" s="1050">
        <f>IF(O59&lt;6,-1,0)</f>
        <v>-1</v>
      </c>
      <c r="T59" s="1021" t="str">
        <f>IF(M59&gt;0,IF(M59&lt;=O59,1," ")," ")</f>
        <v xml:space="preserve"> </v>
      </c>
      <c r="U59" s="1037">
        <f>SUM(P59:T59)</f>
        <v>-1</v>
      </c>
      <c r="V59" s="1034" t="s">
        <v>514</v>
      </c>
      <c r="W59" s="1304" t="s">
        <v>492</v>
      </c>
      <c r="X59" s="99"/>
      <c r="Y59" s="53"/>
      <c r="Z59" s="53"/>
      <c r="AA59" s="53"/>
      <c r="AB59" s="53"/>
      <c r="AC59" s="53"/>
      <c r="AD59" s="53"/>
      <c r="AE59" s="53"/>
      <c r="AF59" s="53"/>
      <c r="AG59" s="53"/>
      <c r="AH59" s="42"/>
      <c r="AI59" s="42"/>
      <c r="AJ59" s="42"/>
      <c r="AK59" s="42"/>
    </row>
    <row r="60" spans="1:61" x14ac:dyDescent="0.45">
      <c r="A60" s="150" t="s">
        <v>300</v>
      </c>
      <c r="B60" s="921">
        <f>RANK(U60,U$7:U$71,0)</f>
        <v>53</v>
      </c>
      <c r="C60" s="715">
        <v>0.5</v>
      </c>
      <c r="D60" s="34">
        <v>9</v>
      </c>
      <c r="E60" s="34">
        <v>23</v>
      </c>
      <c r="F60" s="720">
        <v>11.6</v>
      </c>
      <c r="G60" s="254">
        <f>(F60*G$5)^G$6</f>
        <v>7.9229229828728185</v>
      </c>
      <c r="H60" s="251">
        <f>IF(C60&gt;0.9,-1,IF(C60&lt;0.3,1,0))</f>
        <v>0</v>
      </c>
      <c r="I60" s="106">
        <v>1</v>
      </c>
      <c r="J60" s="255">
        <v>-1</v>
      </c>
      <c r="K60" s="256">
        <f>SUM(H60:J60)</f>
        <v>0</v>
      </c>
      <c r="L60" s="733">
        <f>MIN(SUM(G60,K60),10)</f>
        <v>7.9229229828728185</v>
      </c>
      <c r="M60" s="287">
        <f>MAX(MAX(2,ROUND(L60/2,0)*2),4)</f>
        <v>8</v>
      </c>
      <c r="N60" s="427">
        <v>2019</v>
      </c>
      <c r="O60" s="287">
        <f>O$4-N60</f>
        <v>4</v>
      </c>
      <c r="P60" s="336">
        <f>IF(O60=2,-2,MAX(O60-M60,0))</f>
        <v>0</v>
      </c>
      <c r="Q60" s="310"/>
      <c r="R60" s="629">
        <f>IF($O$4-N60 &gt;10, 1, 0)</f>
        <v>0</v>
      </c>
      <c r="S60" s="1050">
        <v>-1</v>
      </c>
      <c r="T60" s="1021" t="str">
        <f>IF(M60&gt;0,IF(M60&lt;=O60,1," ")," ")</f>
        <v xml:space="preserve"> </v>
      </c>
      <c r="U60" s="1037">
        <f>SUM(P60:T60)</f>
        <v>-1</v>
      </c>
      <c r="V60" s="1034" t="s">
        <v>514</v>
      </c>
      <c r="W60" s="1303" t="s">
        <v>492</v>
      </c>
      <c r="X60" s="53"/>
      <c r="Y60" s="53"/>
      <c r="Z60" s="26"/>
      <c r="AA60" s="26"/>
      <c r="AB60" s="26"/>
      <c r="AC60" s="26"/>
      <c r="AD60" s="53"/>
      <c r="AE60" s="53"/>
      <c r="AF60" s="53"/>
      <c r="AG60" s="53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U60" s="42"/>
      <c r="AV60" s="42"/>
      <c r="AW60" s="42"/>
      <c r="AX60" s="42"/>
      <c r="AY60" s="42"/>
      <c r="AZ60" s="42"/>
    </row>
    <row r="61" spans="1:61" s="42" customFormat="1" x14ac:dyDescent="0.45">
      <c r="A61" s="71" t="s">
        <v>92</v>
      </c>
      <c r="B61" s="921">
        <f>RANK(U61,U$7:U$71,0)</f>
        <v>53</v>
      </c>
      <c r="C61" s="715">
        <v>0.3</v>
      </c>
      <c r="D61" s="34">
        <v>12</v>
      </c>
      <c r="E61" s="34">
        <v>8</v>
      </c>
      <c r="F61" s="720">
        <v>10.1</v>
      </c>
      <c r="G61" s="254">
        <f>(F61*G$5)^G$6</f>
        <v>7.5168090918006136</v>
      </c>
      <c r="H61" s="251">
        <f>IF(C61&gt;0.9,-1,IF(C61&lt;0.3,1,0))</f>
        <v>0</v>
      </c>
      <c r="I61" s="106">
        <v>1</v>
      </c>
      <c r="J61" s="255">
        <v>-1</v>
      </c>
      <c r="K61" s="256">
        <f>SUM(H61:J61)</f>
        <v>0</v>
      </c>
      <c r="L61" s="733">
        <f>MIN(SUM(G61,K61),10)</f>
        <v>7.5168090918006136</v>
      </c>
      <c r="M61" s="287">
        <f>MAX(MAX(2,ROUND(L61/2,0)*2),4)</f>
        <v>8</v>
      </c>
      <c r="N61" s="427">
        <v>2019</v>
      </c>
      <c r="O61" s="287">
        <f>O$4-N61</f>
        <v>4</v>
      </c>
      <c r="P61" s="336">
        <f>IF(O61=2,-2,MAX(O61-M61,0))</f>
        <v>0</v>
      </c>
      <c r="Q61" s="310"/>
      <c r="R61" s="629">
        <f>IF($O$4-N61 &gt;10, 1, 0)</f>
        <v>0</v>
      </c>
      <c r="S61" s="1050">
        <v>-1</v>
      </c>
      <c r="T61" s="1021" t="str">
        <f>IF(M61&gt;0,IF(M61&lt;=O61,1," ")," ")</f>
        <v xml:space="preserve"> </v>
      </c>
      <c r="U61" s="1037">
        <f>SUM(P61:T61)</f>
        <v>-1</v>
      </c>
      <c r="V61" s="1034" t="s">
        <v>514</v>
      </c>
      <c r="W61" s="1303" t="s">
        <v>491</v>
      </c>
      <c r="X61" s="53"/>
      <c r="Y61" s="53"/>
      <c r="Z61" s="26"/>
      <c r="AA61" s="26"/>
      <c r="AB61" s="26"/>
      <c r="AC61" s="26"/>
      <c r="AD61" s="53"/>
      <c r="AE61" s="53"/>
      <c r="AF61" s="53"/>
      <c r="AG61" s="53"/>
      <c r="AS61" s="1"/>
      <c r="AT61" s="1"/>
      <c r="BA61" s="1"/>
      <c r="BB61" s="1"/>
      <c r="BC61" s="1"/>
      <c r="BD61" s="1"/>
      <c r="BE61" s="1"/>
      <c r="BF61" s="1"/>
      <c r="BG61" s="1"/>
      <c r="BH61" s="1"/>
      <c r="BI61" s="1"/>
    </row>
    <row r="62" spans="1:61" s="42" customFormat="1" x14ac:dyDescent="0.45">
      <c r="A62" s="70" t="s">
        <v>7</v>
      </c>
      <c r="B62" s="921">
        <f>RANK(U62,U$7:U$71,0)</f>
        <v>53</v>
      </c>
      <c r="C62" s="715">
        <v>0.4</v>
      </c>
      <c r="D62" s="34">
        <v>2</v>
      </c>
      <c r="E62" s="34">
        <v>11</v>
      </c>
      <c r="F62" s="720">
        <v>7</v>
      </c>
      <c r="G62" s="254">
        <f>(F62*G$5)^G$6</f>
        <v>6.5392607282869077</v>
      </c>
      <c r="H62" s="251">
        <f>IF(C62&gt;0.9,-1,IF(C62&lt;0.3,1,0))</f>
        <v>0</v>
      </c>
      <c r="I62" s="106">
        <v>1</v>
      </c>
      <c r="J62" s="255">
        <v>-1</v>
      </c>
      <c r="K62" s="256">
        <f>SUM(H62:J62)</f>
        <v>0</v>
      </c>
      <c r="L62" s="732">
        <f>MIN(SUM(G62,K62),10)</f>
        <v>6.5392607282869077</v>
      </c>
      <c r="M62" s="287">
        <f>MAX(MAX(2,ROUND(L62/2,0)*2),4)</f>
        <v>6</v>
      </c>
      <c r="N62" s="427">
        <v>2019</v>
      </c>
      <c r="O62" s="287">
        <f>O$4-N62</f>
        <v>4</v>
      </c>
      <c r="P62" s="336">
        <f>IF(O62=2,-2,MAX(O62-M62,0))</f>
        <v>0</v>
      </c>
      <c r="Q62" s="310"/>
      <c r="R62" s="629">
        <f>IF($O$4-N62 &gt;10, 1, 0)</f>
        <v>0</v>
      </c>
      <c r="S62" s="1050">
        <f>IF(O62&lt;6,-1,0)</f>
        <v>-1</v>
      </c>
      <c r="T62" s="1021" t="str">
        <f>IF(M62&gt;0,IF(M62&lt;=O62,1," ")," ")</f>
        <v xml:space="preserve"> </v>
      </c>
      <c r="U62" s="1037">
        <f>SUM(P62:T62)</f>
        <v>-1</v>
      </c>
      <c r="V62" s="1034" t="s">
        <v>203</v>
      </c>
      <c r="W62" s="1010"/>
      <c r="X62" s="26"/>
      <c r="Y62" s="53"/>
      <c r="Z62" s="26"/>
      <c r="AA62" s="26"/>
      <c r="AB62" s="26"/>
      <c r="AC62" s="26"/>
      <c r="AD62" s="53"/>
      <c r="AE62" s="53"/>
      <c r="AF62" s="53"/>
      <c r="AG62" s="53"/>
      <c r="AL62" s="1"/>
      <c r="AM62" s="1"/>
      <c r="AN62" s="1"/>
      <c r="AO62" s="1"/>
      <c r="AP62" s="1"/>
      <c r="AQ62" s="1"/>
      <c r="AR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</row>
    <row r="63" spans="1:61" s="42" customFormat="1" x14ac:dyDescent="0.45">
      <c r="A63" s="70" t="s">
        <v>93</v>
      </c>
      <c r="B63" s="921">
        <f>RANK(U63,U$7:U$71,0)</f>
        <v>53</v>
      </c>
      <c r="C63" s="715">
        <v>0.6</v>
      </c>
      <c r="D63" s="34">
        <v>4</v>
      </c>
      <c r="E63" s="34">
        <v>12</v>
      </c>
      <c r="F63" s="720">
        <v>9.6999999999999993</v>
      </c>
      <c r="G63" s="254">
        <f>(F63*G$5)^G$6</f>
        <v>7.4022654884467434</v>
      </c>
      <c r="H63" s="251">
        <f>IF(C63&gt;0.9,-1,IF(C63&lt;0.3,1,0))</f>
        <v>0</v>
      </c>
      <c r="I63" s="106">
        <v>1</v>
      </c>
      <c r="J63" s="255">
        <v>-1</v>
      </c>
      <c r="K63" s="256">
        <f>SUM(H63:J63)</f>
        <v>0</v>
      </c>
      <c r="L63" s="732">
        <f>MIN(SUM(G63,K63),10)</f>
        <v>7.4022654884467434</v>
      </c>
      <c r="M63" s="287">
        <f>MAX(MAX(2,ROUND(L63/2,0)*2),4)</f>
        <v>8</v>
      </c>
      <c r="N63" s="427">
        <v>2019</v>
      </c>
      <c r="O63" s="287">
        <f>O$4-N63</f>
        <v>4</v>
      </c>
      <c r="P63" s="104">
        <f>IF(O63=2,-2,MAX(O63-M63,0))</f>
        <v>0</v>
      </c>
      <c r="Q63" s="5"/>
      <c r="R63" s="629">
        <f>IF($O$4-N63 &gt;10, 1, 0)</f>
        <v>0</v>
      </c>
      <c r="S63" s="1050">
        <f>IF(O63&lt;6,-1,0)</f>
        <v>-1</v>
      </c>
      <c r="T63" s="1021" t="str">
        <f>IF(M63&gt;0,IF(M63&lt;=O63,1," ")," ")</f>
        <v xml:space="preserve"> </v>
      </c>
      <c r="U63" s="1037">
        <f>SUM(P63:T63)</f>
        <v>-1</v>
      </c>
      <c r="V63" s="1034" t="s">
        <v>514</v>
      </c>
      <c r="W63" s="1303" t="s">
        <v>494</v>
      </c>
      <c r="X63" s="53"/>
      <c r="Y63" s="53"/>
      <c r="Z63" s="26"/>
      <c r="AA63" s="26"/>
      <c r="AB63" s="26"/>
      <c r="AC63" s="26"/>
      <c r="AD63" s="53"/>
      <c r="AE63" s="53"/>
      <c r="AF63" s="53"/>
      <c r="AG63" s="53"/>
      <c r="AL63" s="1"/>
      <c r="AM63" s="1"/>
      <c r="AN63" s="1"/>
      <c r="AO63" s="1"/>
      <c r="AP63" s="1"/>
      <c r="AQ63" s="1"/>
      <c r="AR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</row>
    <row r="64" spans="1:61" s="42" customFormat="1" x14ac:dyDescent="0.45">
      <c r="A64" s="150" t="s">
        <v>100</v>
      </c>
      <c r="B64" s="921">
        <f>RANK(U64,U$7:U$71,0)</f>
        <v>58</v>
      </c>
      <c r="C64" s="714">
        <v>0.6</v>
      </c>
      <c r="D64" s="34">
        <v>24</v>
      </c>
      <c r="E64" s="34">
        <v>35</v>
      </c>
      <c r="F64" s="717">
        <v>7.3679416849999999</v>
      </c>
      <c r="G64" s="254">
        <f>(F64*G$5)^G$6</f>
        <v>6.6678058646228653</v>
      </c>
      <c r="H64" s="251">
        <f>IF(C64&gt;0.9,-1,IF(C64&lt;0.3,1,0))</f>
        <v>0</v>
      </c>
      <c r="I64" s="106">
        <v>0</v>
      </c>
      <c r="J64" s="255">
        <v>0</v>
      </c>
      <c r="K64" s="256">
        <f>SUM(H64:J64)</f>
        <v>0</v>
      </c>
      <c r="L64" s="733"/>
      <c r="M64" s="434"/>
      <c r="N64" s="427">
        <v>2021</v>
      </c>
      <c r="O64" s="287">
        <f>O$4-N64</f>
        <v>2</v>
      </c>
      <c r="P64" s="1057">
        <f>IF(O64=2,-4,MAX(O64-M64,0))</f>
        <v>-4</v>
      </c>
      <c r="Q64" s="724"/>
      <c r="R64" s="629">
        <f>IF($O$4-N64 &gt;10, 1, 0)</f>
        <v>0</v>
      </c>
      <c r="S64" s="1050"/>
      <c r="T64" s="1021" t="str">
        <f>IF(M64&gt;0,IF(M64&lt;=O64,1," ")," ")</f>
        <v xml:space="preserve"> </v>
      </c>
      <c r="U64" s="1039">
        <f>SUM(P64:T64)</f>
        <v>-4</v>
      </c>
      <c r="V64" s="1031"/>
      <c r="W64" s="1304"/>
      <c r="X64" s="630"/>
      <c r="Y64" s="53"/>
      <c r="Z64" s="53"/>
      <c r="AA64" s="53"/>
      <c r="AB64" s="53"/>
      <c r="AC64" s="53"/>
      <c r="AD64" s="53"/>
      <c r="AE64" s="53"/>
      <c r="AF64" s="53"/>
      <c r="AG64" s="53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</row>
    <row r="65" spans="1:61" s="42" customFormat="1" x14ac:dyDescent="0.45">
      <c r="A65" s="150" t="s">
        <v>235</v>
      </c>
      <c r="B65" s="921">
        <f>RANK(U65,U$7:U$71,0)</f>
        <v>58</v>
      </c>
      <c r="C65" s="715">
        <v>0.2</v>
      </c>
      <c r="D65" s="34">
        <v>43</v>
      </c>
      <c r="E65" s="34">
        <v>1</v>
      </c>
      <c r="F65" s="720">
        <v>22.2</v>
      </c>
      <c r="G65" s="257">
        <f>(F65*G$5)^G$6</f>
        <v>10.139242930854076</v>
      </c>
      <c r="H65" s="251">
        <f>IF(C65&gt;0.9,-1,IF(C65&lt;0.3,1,0))</f>
        <v>1</v>
      </c>
      <c r="I65" s="106">
        <v>-1</v>
      </c>
      <c r="J65" s="259">
        <v>-1</v>
      </c>
      <c r="K65" s="260">
        <f>SUM(H65:J65)</f>
        <v>-1</v>
      </c>
      <c r="L65" s="734">
        <f>MIN(SUM(G65,K65),10)</f>
        <v>9.1392429308540759</v>
      </c>
      <c r="M65" s="289">
        <f>MAX(MAX(2,ROUND(L65/2,0)*2),4)</f>
        <v>10</v>
      </c>
      <c r="N65" s="427">
        <v>2021</v>
      </c>
      <c r="O65" s="289">
        <f>O$4-N65</f>
        <v>2</v>
      </c>
      <c r="P65" s="1057">
        <f>IF(O65=2,-4,MAX(O65-M65,0))</f>
        <v>-4</v>
      </c>
      <c r="Q65" s="444"/>
      <c r="R65" s="629">
        <f>IF($O$4-N65 &gt;10, 1, 0)</f>
        <v>0</v>
      </c>
      <c r="S65" s="1052"/>
      <c r="T65" s="1021" t="str">
        <f>IF(M65&gt;0,IF(M65&lt;=O65,1," ")," ")</f>
        <v xml:space="preserve"> </v>
      </c>
      <c r="U65" s="1037">
        <f>SUM(P65:T65)</f>
        <v>-4</v>
      </c>
      <c r="V65" s="1031"/>
      <c r="W65" s="1010"/>
      <c r="X65" s="26"/>
      <c r="Y65" s="53"/>
      <c r="Z65" s="26"/>
      <c r="AA65" s="26"/>
      <c r="AB65" s="26"/>
      <c r="AC65" s="26"/>
      <c r="AD65" s="53"/>
      <c r="AE65" s="53"/>
      <c r="AF65" s="53"/>
      <c r="AG65" s="53"/>
      <c r="AL65" s="1"/>
      <c r="AM65" s="1"/>
      <c r="AN65" s="1"/>
      <c r="AO65" s="1"/>
      <c r="AP65" s="1"/>
      <c r="AQ65" s="1"/>
      <c r="AR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</row>
    <row r="66" spans="1:61" x14ac:dyDescent="0.45">
      <c r="A66" s="150" t="s">
        <v>106</v>
      </c>
      <c r="B66" s="921">
        <f>RANK(U66,U$7:U$71,0)</f>
        <v>58</v>
      </c>
      <c r="C66" s="714">
        <v>0.6</v>
      </c>
      <c r="D66" s="34">
        <v>35</v>
      </c>
      <c r="E66" s="34">
        <v>47</v>
      </c>
      <c r="F66" s="717">
        <v>12.948411549999999</v>
      </c>
      <c r="G66" s="254">
        <f>(F66*G$5)^G$6</f>
        <v>8.261019860447135</v>
      </c>
      <c r="H66" s="251">
        <f>IF(C66&gt;0.9,-1,IF(C66&lt;0.3,1,0))</f>
        <v>0</v>
      </c>
      <c r="I66" s="106">
        <v>0</v>
      </c>
      <c r="J66" s="255">
        <v>1</v>
      </c>
      <c r="K66" s="256">
        <f>SUM(H66:J66)</f>
        <v>1</v>
      </c>
      <c r="L66" s="732">
        <f>MIN(SUM(G66,K66),10)</f>
        <v>9.261019860447135</v>
      </c>
      <c r="M66" s="287">
        <f>MAX(MAX(2,ROUND(L66/2,0)*2),4)</f>
        <v>10</v>
      </c>
      <c r="N66" s="427">
        <v>2021</v>
      </c>
      <c r="O66" s="289">
        <f>O$4-N66</f>
        <v>2</v>
      </c>
      <c r="P66" s="1057">
        <f>IF(O66=2,-4,MAX(O66-M66,0))</f>
        <v>-4</v>
      </c>
      <c r="Q66" s="724"/>
      <c r="R66" s="629">
        <f>IF($O$4-N66 &gt;10, 1, 0)</f>
        <v>0</v>
      </c>
      <c r="S66" s="1051"/>
      <c r="T66" s="1021" t="str">
        <f>IF(M66&gt;0,IF(M66&lt;=O66,1," ")," ")</f>
        <v xml:space="preserve"> </v>
      </c>
      <c r="U66" s="1039">
        <f>SUM(P66:T66)</f>
        <v>-4</v>
      </c>
      <c r="V66" s="1031"/>
      <c r="W66" s="1010"/>
      <c r="X66" s="26"/>
      <c r="Y66" s="53"/>
      <c r="Z66" s="53"/>
      <c r="AA66" s="53"/>
      <c r="AB66" s="53"/>
      <c r="AC66" s="53"/>
      <c r="AD66" s="53"/>
      <c r="AE66" s="53"/>
      <c r="AF66" s="53"/>
      <c r="AG66" s="53"/>
      <c r="AH66" s="42"/>
      <c r="AI66" s="42"/>
      <c r="AJ66" s="42"/>
      <c r="AK66" s="42"/>
    </row>
    <row r="67" spans="1:61" s="42" customFormat="1" x14ac:dyDescent="0.45">
      <c r="A67" s="71" t="s">
        <v>86</v>
      </c>
      <c r="B67" s="921">
        <f>RANK(U67,U$7:U$71,0)</f>
        <v>58</v>
      </c>
      <c r="C67" s="715">
        <v>1.4</v>
      </c>
      <c r="D67" s="34">
        <v>1</v>
      </c>
      <c r="E67" s="34">
        <v>2</v>
      </c>
      <c r="F67" s="722">
        <v>9.6999999999999993</v>
      </c>
      <c r="G67" s="254">
        <f>(F67*G$5)^G$6</f>
        <v>7.4022654884467434</v>
      </c>
      <c r="H67" s="251">
        <f>IF(C67&gt;0.9,-1,IF(C67&lt;0.3,1,0))</f>
        <v>-1</v>
      </c>
      <c r="I67" s="106">
        <v>1</v>
      </c>
      <c r="J67" s="255">
        <v>-1</v>
      </c>
      <c r="K67" s="256">
        <f>SUM(H67:J67)</f>
        <v>-1</v>
      </c>
      <c r="L67" s="732">
        <f>MIN(SUM(G67,K67),10)</f>
        <v>6.4022654884467434</v>
      </c>
      <c r="M67" s="287">
        <f>MAX(MAX(2,ROUND(L67/2,0)*2),4)</f>
        <v>6</v>
      </c>
      <c r="N67" s="427">
        <v>2021</v>
      </c>
      <c r="O67" s="287">
        <f>O$4-N67</f>
        <v>2</v>
      </c>
      <c r="P67" s="1057">
        <f>IF(O67=2,-4,MAX(O67-M67,0))</f>
        <v>-4</v>
      </c>
      <c r="Q67" s="310"/>
      <c r="R67" s="629">
        <f>IF($O$4-N67 &gt;10, 1, 0)</f>
        <v>0</v>
      </c>
      <c r="S67" s="1050"/>
      <c r="T67" s="1021" t="str">
        <f>IF(M67&gt;0,IF(M67&lt;=O67,1," ")," ")</f>
        <v xml:space="preserve"> </v>
      </c>
      <c r="U67" s="1037">
        <f>SUM(P67:T67)</f>
        <v>-4</v>
      </c>
      <c r="V67" s="1031"/>
      <c r="W67" s="1010"/>
      <c r="X67" s="26"/>
      <c r="Y67" s="53"/>
      <c r="Z67" s="53"/>
      <c r="AA67" s="53"/>
      <c r="AB67" s="53"/>
      <c r="AC67" s="53"/>
      <c r="AD67" s="53"/>
      <c r="AE67" s="53"/>
      <c r="AF67" s="53"/>
      <c r="AG67" s="53"/>
      <c r="AS67" s="1"/>
      <c r="AT67" s="1"/>
      <c r="BA67" s="1"/>
      <c r="BB67" s="1"/>
      <c r="BC67" s="1"/>
      <c r="BD67" s="1"/>
      <c r="BE67" s="1"/>
      <c r="BF67" s="1"/>
      <c r="BG67" s="1"/>
      <c r="BH67" s="1"/>
      <c r="BI67" s="1"/>
    </row>
    <row r="68" spans="1:61" s="42" customFormat="1" x14ac:dyDescent="0.45">
      <c r="A68" s="150" t="s">
        <v>110</v>
      </c>
      <c r="B68" s="921">
        <f>RANK(U68,U$7:U$71,0)</f>
        <v>58</v>
      </c>
      <c r="C68" s="714">
        <v>0.7</v>
      </c>
      <c r="D68" s="34">
        <v>65</v>
      </c>
      <c r="E68" s="34">
        <v>40</v>
      </c>
      <c r="F68" s="717">
        <v>11.7</v>
      </c>
      <c r="G68" s="254">
        <f>(F68*G$5)^G$6</f>
        <v>7.9488083459185859</v>
      </c>
      <c r="H68" s="251">
        <f>IF(C68&gt;0.9,-1,IF(C68&lt;0.3,1,0))</f>
        <v>0</v>
      </c>
      <c r="I68" s="106">
        <v>-1</v>
      </c>
      <c r="J68" s="255">
        <v>0</v>
      </c>
      <c r="K68" s="256">
        <f>SUM(H68:J68)</f>
        <v>-1</v>
      </c>
      <c r="L68" s="733">
        <f>MIN(SUM(G68,K68),10)</f>
        <v>6.9488083459185859</v>
      </c>
      <c r="M68" s="287">
        <f>MAX(MAX(2,ROUND(L68/2,0)*2),4)</f>
        <v>6</v>
      </c>
      <c r="N68" s="427">
        <v>2021</v>
      </c>
      <c r="O68" s="287">
        <f>O$4-N68</f>
        <v>2</v>
      </c>
      <c r="P68" s="1057">
        <f>IF(O68=2,-4,MAX(O68-M68,0))</f>
        <v>-4</v>
      </c>
      <c r="Q68" s="724"/>
      <c r="R68" s="629">
        <f>IF($O$4-N68 &gt;10, 1, 0)</f>
        <v>0</v>
      </c>
      <c r="S68" s="1051"/>
      <c r="T68" s="1021" t="str">
        <f>IF(M68&gt;0,IF(M68&lt;=O68,1," ")," ")</f>
        <v xml:space="preserve"> </v>
      </c>
      <c r="U68" s="1039">
        <f>SUM(P68:T68)</f>
        <v>-4</v>
      </c>
      <c r="V68" s="1031"/>
      <c r="W68" s="130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</row>
    <row r="69" spans="1:61" x14ac:dyDescent="0.45">
      <c r="A69" s="150" t="s">
        <v>252</v>
      </c>
      <c r="B69" s="921">
        <f>RANK(U69,U$7:U$71,0)</f>
        <v>58</v>
      </c>
      <c r="C69" s="714">
        <v>0.5</v>
      </c>
      <c r="D69" s="34">
        <v>14</v>
      </c>
      <c r="E69" s="34">
        <v>14</v>
      </c>
      <c r="F69" s="717">
        <v>7.252882466</v>
      </c>
      <c r="G69" s="254">
        <f>(F69*G$5)^G$6</f>
        <v>6.6280448949531943</v>
      </c>
      <c r="H69" s="251">
        <f>IF(C69&gt;0.9,-1,IF(C69&lt;0.3,1,0))</f>
        <v>0</v>
      </c>
      <c r="I69" s="106">
        <v>1</v>
      </c>
      <c r="J69" s="255">
        <v>-1</v>
      </c>
      <c r="K69" s="256">
        <f>SUM(H69:J69)</f>
        <v>0</v>
      </c>
      <c r="L69" s="732">
        <f>MIN(SUM(G69,K69),10)</f>
        <v>6.6280448949531943</v>
      </c>
      <c r="M69" s="287">
        <f>MAX(MAX(2,ROUND(L69/2,0)*2),4)</f>
        <v>6</v>
      </c>
      <c r="N69" s="427">
        <v>2021</v>
      </c>
      <c r="O69" s="287">
        <f>O$4-N69</f>
        <v>2</v>
      </c>
      <c r="P69" s="1057">
        <f>IF(O69=2,-4,MAX(O69-M69,0))</f>
        <v>-4</v>
      </c>
      <c r="Q69" s="724"/>
      <c r="R69" s="629">
        <f>IF($O$4-N69 &gt;10, 1, 0)</f>
        <v>0</v>
      </c>
      <c r="S69" s="1051"/>
      <c r="T69" s="1021" t="str">
        <f>IF(M69&gt;0,IF(M69&lt;=O69,1," ")," ")</f>
        <v xml:space="preserve"> </v>
      </c>
      <c r="U69" s="1039">
        <f>SUM(P69:T69)</f>
        <v>-4</v>
      </c>
      <c r="V69" s="1031"/>
      <c r="W69" s="130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42"/>
      <c r="AI69" s="42"/>
      <c r="AJ69" s="42"/>
      <c r="AK69" s="42"/>
    </row>
    <row r="70" spans="1:61" x14ac:dyDescent="0.45">
      <c r="A70" s="640" t="s">
        <v>6</v>
      </c>
      <c r="B70" s="921">
        <f>RANK(U70,U$7:U$71,0)</f>
        <v>64</v>
      </c>
      <c r="C70" s="739">
        <v>0.35</v>
      </c>
      <c r="D70" s="34">
        <v>3</v>
      </c>
      <c r="E70" s="34">
        <v>7</v>
      </c>
      <c r="F70" s="723">
        <v>13.6</v>
      </c>
      <c r="G70" s="1465">
        <f>(F70*G$5)^G$6</f>
        <v>8.4165902280188707</v>
      </c>
      <c r="H70" s="251">
        <f>IF(C70&gt;0.9,-1,IF(C70&lt;0.3,1,0))</f>
        <v>0</v>
      </c>
      <c r="I70" s="646">
        <v>1</v>
      </c>
      <c r="J70" s="647">
        <v>-1</v>
      </c>
      <c r="K70" s="1466">
        <f>SUM(H70:J70)</f>
        <v>0</v>
      </c>
      <c r="L70" s="1468">
        <f>MIN(SUM(G70,K70),10)</f>
        <v>8.4165902280188707</v>
      </c>
      <c r="M70" s="1469">
        <f>MAX(MAX(2,ROUND(L70/2,0)*2),4)</f>
        <v>8</v>
      </c>
      <c r="N70" s="427">
        <v>2021</v>
      </c>
      <c r="O70" s="1469">
        <f>O$4-N70</f>
        <v>2</v>
      </c>
      <c r="P70" s="1057">
        <f>IF(O70=2,-4,MAX(O70-M70,0))</f>
        <v>-4</v>
      </c>
      <c r="Q70" s="310"/>
      <c r="R70" s="629">
        <f>IF($O$4-N70 &gt;10, 1, 0)</f>
        <v>0</v>
      </c>
      <c r="S70" s="1474">
        <v>-1</v>
      </c>
      <c r="T70" s="1022" t="str">
        <f>IF(M70&gt;0,IF(M70&lt;=O70,1," ")," ")</f>
        <v xml:space="preserve"> </v>
      </c>
      <c r="U70" s="1037">
        <f>SUM(P70:T70)</f>
        <v>-5</v>
      </c>
      <c r="V70" s="1475" t="s">
        <v>203</v>
      </c>
      <c r="W70" s="1010" t="s">
        <v>493</v>
      </c>
      <c r="X70" s="26"/>
      <c r="Y70" s="53"/>
      <c r="Z70" s="53"/>
      <c r="AA70" s="53"/>
      <c r="AB70" s="53"/>
      <c r="AC70" s="53"/>
      <c r="AD70" s="53"/>
      <c r="AE70" s="53"/>
      <c r="AF70" s="53"/>
      <c r="AG70" s="53"/>
      <c r="AH70" s="42"/>
      <c r="AI70" s="42"/>
      <c r="AJ70" s="42"/>
      <c r="AK70" s="42"/>
    </row>
    <row r="71" spans="1:61" s="42" customFormat="1" ht="19" thickBot="1" x14ac:dyDescent="0.5">
      <c r="A71" s="123" t="s">
        <v>84</v>
      </c>
      <c r="B71" s="921">
        <f>RANK(U71,U$7:U$71,0)</f>
        <v>64</v>
      </c>
      <c r="C71" s="1462">
        <v>0.6</v>
      </c>
      <c r="D71" s="1014">
        <v>6</v>
      </c>
      <c r="E71" s="1014">
        <v>4</v>
      </c>
      <c r="F71" s="1464">
        <v>5.2916658889999999</v>
      </c>
      <c r="G71" s="283">
        <f>(F71*G$5)^G$6</f>
        <v>5.8797182578299605</v>
      </c>
      <c r="H71" s="251">
        <f>IF(C71&gt;0.9,-1,IF(C71&lt;0.3,1,0))</f>
        <v>0</v>
      </c>
      <c r="I71" s="107">
        <v>1</v>
      </c>
      <c r="J71" s="263">
        <v>-1</v>
      </c>
      <c r="K71" s="264">
        <f>SUM(H71:J71)</f>
        <v>0</v>
      </c>
      <c r="L71" s="736">
        <f>MIN(SUM(G71,K71),10)</f>
        <v>5.8797182578299605</v>
      </c>
      <c r="M71" s="290">
        <f>MAX(MAX(2,ROUND(L71/2,0)*2),4)</f>
        <v>6</v>
      </c>
      <c r="N71" s="427">
        <v>2021</v>
      </c>
      <c r="O71" s="290">
        <f>O$4-N71</f>
        <v>2</v>
      </c>
      <c r="P71" s="1471">
        <f>IF(O71=2,-4,MAX(O71-M71,0))</f>
        <v>-4</v>
      </c>
      <c r="Q71" s="1473"/>
      <c r="R71" s="629">
        <f>IF($O$4-N71 &gt;10, 1, 0)</f>
        <v>0</v>
      </c>
      <c r="S71" s="1053">
        <f>IF(O71&lt;6,-1,0)</f>
        <v>-1</v>
      </c>
      <c r="T71" s="1023" t="str">
        <f>IF(M71&gt;0,IF(M71&lt;=O71,1," ")," ")</f>
        <v xml:space="preserve"> </v>
      </c>
      <c r="U71" s="1040">
        <f>SUM(P71:T71)</f>
        <v>-5</v>
      </c>
      <c r="V71" s="1035"/>
      <c r="W71" s="130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</row>
    <row r="72" spans="1:61" s="42" customFormat="1" x14ac:dyDescent="0.45">
      <c r="A72" s="72"/>
      <c r="B72" s="120"/>
      <c r="C72" s="53"/>
      <c r="D72" s="85"/>
      <c r="E72" s="53"/>
      <c r="F72" s="315"/>
      <c r="G72" s="311"/>
      <c r="H72" s="85"/>
      <c r="I72" s="85"/>
      <c r="J72" s="53"/>
      <c r="K72" s="53"/>
      <c r="L72" s="72"/>
      <c r="M72" s="85"/>
      <c r="N72" s="101"/>
      <c r="O72" s="53"/>
      <c r="P72" s="53"/>
      <c r="Q72" s="53"/>
      <c r="R72" s="53"/>
      <c r="S72" s="53"/>
      <c r="T72" s="53"/>
      <c r="U72" s="120"/>
      <c r="V72" s="120"/>
      <c r="W72" s="130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7"/>
      <c r="AI72" s="7"/>
      <c r="AJ72" s="7"/>
      <c r="AK72" s="7"/>
    </row>
    <row r="73" spans="1:61" s="42" customFormat="1" x14ac:dyDescent="0.45">
      <c r="A73" s="72"/>
      <c r="B73" s="120"/>
      <c r="C73" s="53"/>
      <c r="D73" s="85"/>
      <c r="E73" s="53"/>
      <c r="F73" s="315"/>
      <c r="G73" s="311"/>
      <c r="H73" s="85"/>
      <c r="I73" s="85"/>
      <c r="J73" s="53"/>
      <c r="K73" s="53"/>
      <c r="L73" s="72"/>
      <c r="M73" s="85"/>
      <c r="N73" s="101"/>
      <c r="O73" s="53"/>
      <c r="P73" s="53"/>
      <c r="Q73" s="53"/>
      <c r="R73" s="53"/>
      <c r="S73" s="53"/>
      <c r="T73" s="53"/>
      <c r="U73" s="120"/>
      <c r="V73" s="120"/>
      <c r="W73" s="130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7"/>
      <c r="AI73" s="7"/>
      <c r="AJ73" s="7"/>
      <c r="AK73" s="7"/>
    </row>
    <row r="74" spans="1:61" s="42" customFormat="1" x14ac:dyDescent="0.45">
      <c r="A74" s="72"/>
      <c r="B74" s="120"/>
      <c r="C74" s="53"/>
      <c r="D74" s="85"/>
      <c r="E74" s="53"/>
      <c r="F74" s="315"/>
      <c r="G74" s="311"/>
      <c r="H74" s="85"/>
      <c r="I74" s="85"/>
      <c r="J74" s="53"/>
      <c r="K74" s="53"/>
      <c r="L74" s="72"/>
      <c r="M74" s="85"/>
      <c r="N74" s="101"/>
      <c r="O74" s="53"/>
      <c r="P74" s="53"/>
      <c r="Q74" s="53"/>
      <c r="R74" s="53"/>
      <c r="S74" s="53"/>
      <c r="T74" s="53"/>
      <c r="U74" s="120"/>
      <c r="V74" s="120"/>
      <c r="W74" s="130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7"/>
      <c r="AI74" s="7"/>
      <c r="AJ74" s="7"/>
      <c r="AK74" s="7"/>
    </row>
    <row r="75" spans="1:61" x14ac:dyDescent="0.45">
      <c r="A75" s="268"/>
      <c r="B75" s="131"/>
      <c r="C75" s="26"/>
      <c r="D75" s="25"/>
      <c r="E75" s="1010"/>
      <c r="F75" s="270"/>
      <c r="G75" s="267"/>
      <c r="H75" s="25"/>
      <c r="I75" s="25"/>
      <c r="J75" s="26"/>
      <c r="K75" s="26"/>
      <c r="L75" s="268"/>
      <c r="M75" s="25"/>
      <c r="N75" s="291"/>
      <c r="O75" s="26"/>
      <c r="P75" s="26"/>
      <c r="Q75" s="26"/>
      <c r="R75" s="26"/>
      <c r="S75" s="26"/>
      <c r="T75" s="26"/>
      <c r="U75" s="131"/>
      <c r="V75" s="131"/>
      <c r="W75" s="1010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61" x14ac:dyDescent="0.45">
      <c r="A76" s="268"/>
      <c r="B76" s="131"/>
      <c r="C76" s="26"/>
      <c r="D76" s="25"/>
      <c r="E76" s="1010"/>
      <c r="F76" s="270"/>
      <c r="G76" s="267"/>
      <c r="H76" s="25"/>
      <c r="I76" s="25"/>
      <c r="J76" s="26"/>
      <c r="K76" s="26"/>
      <c r="L76" s="268"/>
      <c r="M76" s="25"/>
      <c r="N76" s="291"/>
      <c r="O76" s="26"/>
      <c r="P76" s="26"/>
      <c r="Q76" s="26"/>
      <c r="R76" s="26"/>
      <c r="S76" s="26"/>
      <c r="T76" s="26"/>
      <c r="U76" s="131"/>
      <c r="V76" s="131"/>
      <c r="W76" s="1010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61" x14ac:dyDescent="0.45">
      <c r="A77" s="268"/>
      <c r="B77" s="131"/>
      <c r="C77" s="26"/>
      <c r="D77" s="25"/>
      <c r="E77" s="1010"/>
      <c r="F77" s="270"/>
      <c r="G77" s="267"/>
      <c r="H77" s="25"/>
      <c r="I77" s="25"/>
      <c r="J77" s="26"/>
      <c r="K77" s="26"/>
      <c r="L77" s="268"/>
      <c r="M77" s="25"/>
      <c r="N77" s="291"/>
      <c r="O77" s="26"/>
      <c r="P77" s="26"/>
      <c r="Q77" s="26"/>
      <c r="R77" s="26"/>
      <c r="S77" s="26"/>
      <c r="T77" s="26"/>
      <c r="U77" s="131"/>
      <c r="V77" s="131"/>
      <c r="W77" s="1010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61" x14ac:dyDescent="0.45">
      <c r="A78" s="268"/>
      <c r="B78" s="131"/>
      <c r="C78" s="26"/>
      <c r="D78" s="25"/>
      <c r="E78" s="1010"/>
      <c r="F78" s="270"/>
      <c r="G78" s="267"/>
      <c r="H78" s="25"/>
      <c r="I78" s="25"/>
      <c r="J78" s="26"/>
      <c r="K78" s="26"/>
      <c r="L78" s="268"/>
      <c r="M78" s="25"/>
      <c r="N78" s="291"/>
      <c r="O78" s="26"/>
      <c r="P78" s="26"/>
      <c r="Q78" s="26"/>
      <c r="R78" s="26"/>
      <c r="S78" s="26"/>
      <c r="T78" s="26"/>
      <c r="U78" s="131"/>
      <c r="V78" s="131"/>
      <c r="W78" s="1010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61" x14ac:dyDescent="0.45">
      <c r="A79" s="268"/>
      <c r="B79" s="131"/>
      <c r="C79" s="26"/>
      <c r="D79" s="25"/>
      <c r="E79" s="1010"/>
      <c r="F79" s="270"/>
      <c r="G79" s="267"/>
      <c r="H79" s="25"/>
      <c r="I79" s="25"/>
      <c r="J79" s="26"/>
      <c r="K79" s="26"/>
      <c r="L79" s="268"/>
      <c r="M79" s="25"/>
      <c r="N79" s="291"/>
      <c r="O79" s="26"/>
      <c r="P79" s="26"/>
      <c r="Q79" s="26"/>
      <c r="R79" s="26"/>
      <c r="S79" s="26"/>
      <c r="T79" s="26"/>
      <c r="U79" s="131"/>
      <c r="V79" s="131"/>
      <c r="W79" s="1010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61" x14ac:dyDescent="0.45">
      <c r="A80" s="268"/>
      <c r="B80" s="131"/>
      <c r="C80" s="26"/>
      <c r="D80" s="25"/>
      <c r="E80" s="1010"/>
      <c r="F80" s="270"/>
      <c r="G80" s="267"/>
      <c r="H80" s="25"/>
      <c r="I80" s="25"/>
      <c r="J80" s="26"/>
      <c r="K80" s="26"/>
      <c r="L80" s="268"/>
      <c r="M80" s="25"/>
      <c r="N80" s="291"/>
      <c r="O80" s="26"/>
      <c r="P80" s="26"/>
      <c r="Q80" s="26"/>
      <c r="R80" s="26"/>
      <c r="S80" s="26"/>
      <c r="T80" s="26"/>
      <c r="U80" s="131"/>
      <c r="V80" s="131"/>
      <c r="W80" s="1010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</sheetData>
  <sortState xmlns:xlrd2="http://schemas.microsoft.com/office/spreadsheetml/2017/richdata2" ref="A7:X71">
    <sortCondition ref="B7:B71"/>
  </sortState>
  <conditionalFormatting sqref="N7:N34 N36:N71">
    <cfRule type="colorScale" priority="5">
      <colorScale>
        <cfvo type="min"/>
        <cfvo type="percentile" val="50"/>
        <cfvo type="max"/>
        <color rgb="FFE4389A"/>
        <color theme="0"/>
        <color rgb="FF55A424"/>
      </colorScale>
    </cfRule>
  </conditionalFormatting>
  <conditionalFormatting sqref="D7:D71">
    <cfRule type="colorScale" priority="4">
      <colorScale>
        <cfvo type="min"/>
        <cfvo type="percentile" val="50"/>
        <cfvo type="max"/>
        <color rgb="FF55A424"/>
        <color theme="0"/>
        <color rgb="FFE4389A"/>
      </colorScale>
    </cfRule>
  </conditionalFormatting>
  <conditionalFormatting sqref="E7:E71">
    <cfRule type="colorScale" priority="3">
      <colorScale>
        <cfvo type="min"/>
        <cfvo type="percentile" val="50"/>
        <cfvo type="max"/>
        <color rgb="FF55A424"/>
        <color theme="0"/>
        <color rgb="FFE4389A"/>
      </colorScale>
    </cfRule>
  </conditionalFormatting>
  <conditionalFormatting sqref="B7:B71">
    <cfRule type="colorScale" priority="2">
      <colorScale>
        <cfvo type="min"/>
        <cfvo type="percentile" val="50"/>
        <cfvo type="max"/>
        <color rgb="FF55A424"/>
        <color theme="0"/>
        <color rgb="FFE4389A"/>
      </colorScale>
    </cfRule>
  </conditionalFormatting>
  <conditionalFormatting sqref="N35">
    <cfRule type="colorScale" priority="1">
      <colorScale>
        <cfvo type="min"/>
        <cfvo type="percentile" val="50"/>
        <cfvo type="max"/>
        <color rgb="FFE4389A"/>
        <color theme="0"/>
        <color rgb="FF55A424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/>
  </sheetPr>
  <dimension ref="A1:O79"/>
  <sheetViews>
    <sheetView zoomScale="85" zoomScaleNormal="85" workbookViewId="0">
      <pane ySplit="6" topLeftCell="A7" activePane="bottomLeft" state="frozen"/>
      <selection pane="bottomLeft" activeCell="J25" sqref="J25"/>
    </sheetView>
  </sheetViews>
  <sheetFormatPr defaultColWidth="8.90625" defaultRowHeight="18.5" x14ac:dyDescent="0.45"/>
  <cols>
    <col min="1" max="1" width="39.36328125" style="1" customWidth="1"/>
    <col min="2" max="2" width="11.36328125" style="2" customWidth="1"/>
    <col min="3" max="3" width="12.453125" style="1" customWidth="1"/>
    <col min="4" max="4" width="14.08984375" style="1" customWidth="1"/>
    <col min="5" max="5" width="11.7265625" style="1" customWidth="1"/>
    <col min="6" max="6" width="14.08984375" style="1" customWidth="1"/>
    <col min="7" max="7" width="10.54296875" style="1" customWidth="1"/>
    <col min="8" max="8" width="9.08984375" style="1" customWidth="1"/>
    <col min="9" max="9" width="27.36328125" style="3" customWidth="1"/>
    <col min="10" max="14" width="8.90625" style="1"/>
    <col min="15" max="15" width="11" style="1" customWidth="1"/>
    <col min="16" max="16384" width="8.90625" style="1"/>
  </cols>
  <sheetData>
    <row r="1" spans="1:15" ht="21" x14ac:dyDescent="0.5">
      <c r="A1" s="83" t="s">
        <v>350</v>
      </c>
      <c r="B1" s="268"/>
      <c r="C1" s="26"/>
      <c r="D1" s="26"/>
      <c r="E1" s="26"/>
      <c r="F1" s="26"/>
      <c r="G1" s="26"/>
      <c r="H1" s="26"/>
      <c r="I1" s="25"/>
      <c r="J1" s="26"/>
      <c r="K1" s="26"/>
      <c r="L1" s="26"/>
      <c r="M1" s="26"/>
      <c r="N1" s="26"/>
      <c r="O1" s="26"/>
    </row>
    <row r="2" spans="1:15" ht="21" x14ac:dyDescent="0.5">
      <c r="A2" s="83"/>
      <c r="B2" s="268" t="s">
        <v>269</v>
      </c>
      <c r="C2" s="26"/>
      <c r="D2" s="26"/>
      <c r="E2" s="26"/>
      <c r="F2" s="26"/>
      <c r="G2" s="26"/>
      <c r="H2" s="26"/>
      <c r="I2" s="25"/>
      <c r="J2" s="26"/>
      <c r="K2" s="26"/>
      <c r="L2" s="26"/>
      <c r="M2" s="26"/>
      <c r="N2" s="26"/>
      <c r="O2" s="26"/>
    </row>
    <row r="3" spans="1:15" x14ac:dyDescent="0.45">
      <c r="A3" s="26"/>
      <c r="B3" s="72" t="s">
        <v>390</v>
      </c>
      <c r="C3" s="53"/>
      <c r="D3" s="53"/>
      <c r="E3" s="53"/>
      <c r="F3" s="53"/>
      <c r="G3" s="53"/>
      <c r="H3" s="53"/>
      <c r="I3" s="25"/>
      <c r="J3" s="26"/>
      <c r="K3" s="26"/>
      <c r="L3" s="26"/>
      <c r="M3" s="26"/>
      <c r="N3" s="26"/>
      <c r="O3" s="26"/>
    </row>
    <row r="4" spans="1:15" x14ac:dyDescent="0.45">
      <c r="A4" s="53"/>
      <c r="B4" s="704"/>
      <c r="C4" s="136"/>
      <c r="D4" s="136"/>
      <c r="E4" s="136"/>
      <c r="F4" s="136"/>
      <c r="G4" s="88"/>
      <c r="H4" s="136"/>
      <c r="I4" s="25"/>
      <c r="J4" s="26"/>
      <c r="K4" s="26"/>
      <c r="L4" s="26"/>
      <c r="M4" s="26"/>
      <c r="N4" s="26"/>
      <c r="O4" s="26"/>
    </row>
    <row r="5" spans="1:15" ht="55.5" x14ac:dyDescent="0.45">
      <c r="A5" s="86"/>
      <c r="B5" s="1084"/>
      <c r="C5" s="1083" t="s">
        <v>143</v>
      </c>
      <c r="D5" s="706"/>
      <c r="E5" s="706" t="s">
        <v>293</v>
      </c>
      <c r="F5" s="702"/>
      <c r="G5" s="1090" t="s">
        <v>293</v>
      </c>
      <c r="H5" s="740" t="s">
        <v>489</v>
      </c>
      <c r="I5" s="465"/>
      <c r="J5" s="26"/>
      <c r="K5" s="26"/>
      <c r="L5" s="26"/>
      <c r="M5" s="26"/>
      <c r="N5" s="26"/>
      <c r="O5" s="26"/>
    </row>
    <row r="6" spans="1:15" ht="37.5" thickBot="1" x14ac:dyDescent="0.5">
      <c r="A6" s="314" t="s">
        <v>4</v>
      </c>
      <c r="B6" s="1079" t="s">
        <v>351</v>
      </c>
      <c r="C6" s="1074" t="s">
        <v>292</v>
      </c>
      <c r="D6" s="466" t="s">
        <v>349</v>
      </c>
      <c r="E6" s="1089" t="s">
        <v>348</v>
      </c>
      <c r="F6" s="466" t="s">
        <v>391</v>
      </c>
      <c r="G6" s="1091" t="s">
        <v>392</v>
      </c>
      <c r="H6" s="741" t="s">
        <v>490</v>
      </c>
      <c r="I6" s="705"/>
      <c r="J6" s="26"/>
      <c r="K6" s="26"/>
      <c r="L6" s="26"/>
      <c r="M6" s="26"/>
      <c r="N6" s="26"/>
      <c r="O6" s="26"/>
    </row>
    <row r="7" spans="1:15" x14ac:dyDescent="0.45">
      <c r="A7" s="1452" t="s">
        <v>106</v>
      </c>
      <c r="B7" s="1080">
        <v>4</v>
      </c>
      <c r="C7" s="1075">
        <v>27.006160184999999</v>
      </c>
      <c r="D7" s="1453">
        <v>8.3285</v>
      </c>
      <c r="E7" s="1092">
        <f>C7/D7</f>
        <v>3.2426199417662245</v>
      </c>
      <c r="F7" s="1453">
        <v>5.2872000000000003</v>
      </c>
      <c r="G7" s="1456">
        <f>C7/F7</f>
        <v>5.1078378319337263</v>
      </c>
      <c r="H7" s="1295">
        <v>2021</v>
      </c>
      <c r="I7" s="467"/>
      <c r="J7" s="26"/>
      <c r="K7" s="26"/>
      <c r="L7" s="26"/>
      <c r="M7" s="26"/>
      <c r="N7" s="26"/>
      <c r="O7" s="26"/>
    </row>
    <row r="8" spans="1:15" x14ac:dyDescent="0.45">
      <c r="A8" s="697" t="s">
        <v>322</v>
      </c>
      <c r="B8" s="1081">
        <v>4</v>
      </c>
      <c r="C8" s="1076">
        <v>21.406091520333302</v>
      </c>
      <c r="D8" s="468">
        <v>15.0276</v>
      </c>
      <c r="E8" s="1092">
        <f>C8/D8</f>
        <v>1.4244517767529947</v>
      </c>
      <c r="F8" s="468">
        <v>11.6914</v>
      </c>
      <c r="G8" s="243">
        <f>C8/F8</f>
        <v>1.8309262808845221</v>
      </c>
      <c r="H8" s="1459"/>
      <c r="I8" s="467"/>
      <c r="J8" s="26"/>
      <c r="K8" s="26"/>
      <c r="L8" s="26"/>
      <c r="M8" s="26"/>
      <c r="N8" s="26"/>
      <c r="O8" s="26"/>
    </row>
    <row r="9" spans="1:15" x14ac:dyDescent="0.45">
      <c r="A9" s="697" t="s">
        <v>110</v>
      </c>
      <c r="B9" s="1081">
        <v>4</v>
      </c>
      <c r="C9" s="1076">
        <v>16.401270479666699</v>
      </c>
      <c r="D9" s="468">
        <v>11.1</v>
      </c>
      <c r="E9" s="1092">
        <f>C9/D9</f>
        <v>1.4775919351051081</v>
      </c>
      <c r="F9" s="468">
        <v>9.6014999999999997</v>
      </c>
      <c r="G9" s="730">
        <f>C9/F9</f>
        <v>1.7081987689076394</v>
      </c>
      <c r="H9" s="1297">
        <v>2021</v>
      </c>
      <c r="I9" s="467"/>
      <c r="J9" s="26"/>
      <c r="K9" s="26"/>
      <c r="L9" s="26"/>
      <c r="M9" s="26"/>
      <c r="N9" s="26"/>
      <c r="O9" s="26"/>
    </row>
    <row r="10" spans="1:15" x14ac:dyDescent="0.45">
      <c r="A10" s="697" t="s">
        <v>325</v>
      </c>
      <c r="B10" s="1081">
        <v>4</v>
      </c>
      <c r="C10" s="1076">
        <v>79.099454166666703</v>
      </c>
      <c r="D10" s="468">
        <v>64.018699999999995</v>
      </c>
      <c r="E10" s="1092">
        <f>C10/D10</f>
        <v>1.2355679538426538</v>
      </c>
      <c r="F10" s="468">
        <v>49.8065</v>
      </c>
      <c r="G10" s="243">
        <f>C10/F10</f>
        <v>1.5881351664274082</v>
      </c>
      <c r="H10" s="1296"/>
      <c r="I10" s="467"/>
      <c r="J10" s="26"/>
      <c r="K10" s="26"/>
      <c r="L10" s="26"/>
      <c r="M10" s="26"/>
      <c r="N10" s="26"/>
      <c r="O10" s="26"/>
    </row>
    <row r="11" spans="1:15" x14ac:dyDescent="0.45">
      <c r="A11" s="697" t="s">
        <v>100</v>
      </c>
      <c r="B11" s="1081">
        <v>4</v>
      </c>
      <c r="C11" s="1076">
        <v>169.836589057</v>
      </c>
      <c r="D11" s="457">
        <v>138.018</v>
      </c>
      <c r="E11" s="1092">
        <f>C11/D11</f>
        <v>1.2305394155617384</v>
      </c>
      <c r="F11" s="457">
        <v>107.9183</v>
      </c>
      <c r="G11" s="243">
        <f>C11/F11</f>
        <v>1.5737515236711475</v>
      </c>
      <c r="H11" s="1297">
        <v>2021</v>
      </c>
      <c r="I11" s="467"/>
      <c r="J11" s="26"/>
      <c r="K11" s="26"/>
      <c r="L11" s="26"/>
      <c r="M11" s="26"/>
      <c r="N11" s="26"/>
      <c r="O11" s="26"/>
    </row>
    <row r="12" spans="1:15" x14ac:dyDescent="0.45">
      <c r="A12" s="697" t="s">
        <v>252</v>
      </c>
      <c r="B12" s="1081">
        <v>4</v>
      </c>
      <c r="C12" s="1076">
        <v>386.09212047266698</v>
      </c>
      <c r="D12" s="468">
        <v>330.37169999999998</v>
      </c>
      <c r="E12" s="1092">
        <f>C12/D12</f>
        <v>1.1686597867573616</v>
      </c>
      <c r="F12" s="468">
        <v>296.87</v>
      </c>
      <c r="G12" s="730">
        <f>C12/F12</f>
        <v>1.3005427307328694</v>
      </c>
      <c r="H12" s="1297">
        <v>2021</v>
      </c>
      <c r="I12" s="467"/>
      <c r="J12" s="26"/>
      <c r="K12" s="26"/>
      <c r="L12" s="26"/>
      <c r="M12" s="26"/>
      <c r="N12" s="26"/>
      <c r="O12" s="26"/>
    </row>
    <row r="13" spans="1:15" x14ac:dyDescent="0.45">
      <c r="A13" s="697" t="s">
        <v>107</v>
      </c>
      <c r="B13" s="1081">
        <v>3</v>
      </c>
      <c r="C13" s="1076">
        <v>46.491946964</v>
      </c>
      <c r="D13" s="468">
        <v>55.667499999999997</v>
      </c>
      <c r="E13" s="1092">
        <f>C13/D13</f>
        <v>0.83517217342255357</v>
      </c>
      <c r="F13" s="468">
        <v>43.3093</v>
      </c>
      <c r="G13" s="243">
        <f>C13/F13</f>
        <v>1.0734864558882273</v>
      </c>
      <c r="H13" s="1296"/>
      <c r="I13" s="467"/>
      <c r="J13" s="26"/>
      <c r="K13" s="26"/>
      <c r="L13" s="26"/>
      <c r="M13" s="26"/>
      <c r="N13" s="26"/>
      <c r="O13" s="26"/>
    </row>
    <row r="14" spans="1:15" x14ac:dyDescent="0.45">
      <c r="A14" s="697" t="s">
        <v>232</v>
      </c>
      <c r="B14" s="1081">
        <v>3</v>
      </c>
      <c r="C14" s="1076">
        <v>11.0624866293333</v>
      </c>
      <c r="D14" s="468">
        <v>13.446</v>
      </c>
      <c r="E14" s="1092">
        <f>C14/D14</f>
        <v>0.8227343915910531</v>
      </c>
      <c r="F14" s="468">
        <v>10.461</v>
      </c>
      <c r="G14" s="730">
        <f>C14/F14</f>
        <v>1.0574980049071121</v>
      </c>
      <c r="H14" s="1296"/>
      <c r="I14" s="467"/>
      <c r="J14" s="26"/>
      <c r="K14" s="26"/>
      <c r="L14" s="26"/>
      <c r="M14" s="26"/>
      <c r="N14" s="26"/>
      <c r="O14" s="26"/>
    </row>
    <row r="15" spans="1:15" x14ac:dyDescent="0.45">
      <c r="A15" s="697" t="s">
        <v>233</v>
      </c>
      <c r="B15" s="1081">
        <v>3</v>
      </c>
      <c r="C15" s="1076">
        <v>407.47760702333301</v>
      </c>
      <c r="D15" s="457">
        <v>463.56200000000001</v>
      </c>
      <c r="E15" s="1092">
        <f>C15/D15</f>
        <v>0.87901425704292624</v>
      </c>
      <c r="F15" s="457">
        <v>389.9171</v>
      </c>
      <c r="G15" s="243">
        <f>C15/F15</f>
        <v>1.0450365142316995</v>
      </c>
      <c r="H15" s="1297">
        <v>2017</v>
      </c>
      <c r="I15" s="467"/>
      <c r="J15" s="26"/>
      <c r="K15" s="26"/>
      <c r="L15" s="26"/>
      <c r="M15" s="26"/>
      <c r="N15" s="26"/>
      <c r="O15" s="26"/>
    </row>
    <row r="16" spans="1:15" x14ac:dyDescent="0.45">
      <c r="A16" s="697" t="s">
        <v>23</v>
      </c>
      <c r="B16" s="1081">
        <v>2</v>
      </c>
      <c r="C16" s="1076">
        <v>20.9389613333333</v>
      </c>
      <c r="D16" s="468">
        <v>35</v>
      </c>
      <c r="E16" s="1092">
        <f>C16/D16</f>
        <v>0.59825603809523709</v>
      </c>
      <c r="F16" s="468">
        <v>21.07</v>
      </c>
      <c r="G16" s="243">
        <f>C16/F16</f>
        <v>0.99378079417813481</v>
      </c>
      <c r="H16" s="1296"/>
      <c r="I16" s="467"/>
      <c r="J16" s="26"/>
      <c r="K16" s="26"/>
      <c r="L16" s="26"/>
      <c r="M16" s="26"/>
      <c r="N16" s="26"/>
      <c r="O16" s="26"/>
    </row>
    <row r="17" spans="1:15" x14ac:dyDescent="0.45">
      <c r="A17" s="697" t="s">
        <v>296</v>
      </c>
      <c r="B17" s="1081">
        <v>2</v>
      </c>
      <c r="C17" s="1076">
        <v>384.44428578066697</v>
      </c>
      <c r="D17" s="468">
        <v>476</v>
      </c>
      <c r="E17" s="1092">
        <f>C17/D17</f>
        <v>0.80765606256442646</v>
      </c>
      <c r="F17" s="468">
        <v>389.36799999999999</v>
      </c>
      <c r="G17" s="243">
        <f>C17/F17</f>
        <v>0.98735459971201278</v>
      </c>
      <c r="H17" s="1297">
        <v>2013</v>
      </c>
      <c r="I17" s="467"/>
      <c r="J17" s="26"/>
      <c r="K17" s="26"/>
      <c r="L17" s="26"/>
      <c r="M17" s="26"/>
      <c r="N17" s="26"/>
      <c r="O17" s="26"/>
    </row>
    <row r="18" spans="1:15" x14ac:dyDescent="0.45">
      <c r="A18" s="697" t="s">
        <v>235</v>
      </c>
      <c r="B18" s="1081">
        <v>2</v>
      </c>
      <c r="C18" s="1076">
        <v>1360.50982856467</v>
      </c>
      <c r="D18" s="469">
        <v>1883</v>
      </c>
      <c r="E18" s="1092">
        <f>C18/D18</f>
        <v>0.72252247932271374</v>
      </c>
      <c r="F18" s="469">
        <v>1407</v>
      </c>
      <c r="G18" s="240">
        <f>C18/F18</f>
        <v>0.96695794496422882</v>
      </c>
      <c r="H18" s="1297">
        <v>2021</v>
      </c>
      <c r="I18" s="467"/>
      <c r="J18" s="26"/>
      <c r="K18" s="26"/>
      <c r="L18" s="26"/>
      <c r="M18" s="26"/>
      <c r="N18" s="26"/>
      <c r="O18" s="26"/>
    </row>
    <row r="19" spans="1:15" x14ac:dyDescent="0.45">
      <c r="A19" s="698" t="s">
        <v>93</v>
      </c>
      <c r="B19" s="1081">
        <v>1</v>
      </c>
      <c r="C19" s="1076">
        <v>9523.2874112376703</v>
      </c>
      <c r="D19" s="246">
        <v>12453</v>
      </c>
      <c r="E19" s="1092">
        <f>C19/D19</f>
        <v>0.76473840931804948</v>
      </c>
      <c r="F19" s="246">
        <v>11482</v>
      </c>
      <c r="G19" s="240">
        <f>C19/F19</f>
        <v>0.82941015600397761</v>
      </c>
      <c r="H19" s="1297">
        <v>2019</v>
      </c>
      <c r="I19" s="467"/>
      <c r="J19" s="26"/>
      <c r="K19" s="26"/>
      <c r="L19" s="26"/>
      <c r="M19" s="26"/>
      <c r="N19" s="26"/>
      <c r="O19" s="26"/>
    </row>
    <row r="20" spans="1:15" x14ac:dyDescent="0.45">
      <c r="A20" s="698" t="s">
        <v>7</v>
      </c>
      <c r="B20" s="1081">
        <v>1</v>
      </c>
      <c r="C20" s="1076">
        <v>2567.2361505303302</v>
      </c>
      <c r="D20" s="469">
        <v>3563</v>
      </c>
      <c r="E20" s="1092">
        <f>C20/D20</f>
        <v>0.72052656484151845</v>
      </c>
      <c r="F20" s="469">
        <v>3285</v>
      </c>
      <c r="G20" s="240">
        <f>C20/F20</f>
        <v>0.78150263334256631</v>
      </c>
      <c r="H20" s="1297">
        <v>2019</v>
      </c>
      <c r="I20" s="467"/>
      <c r="J20" s="26"/>
      <c r="K20" s="26"/>
      <c r="L20" s="26"/>
      <c r="M20" s="26"/>
      <c r="N20" s="26"/>
      <c r="O20" s="26"/>
    </row>
    <row r="21" spans="1:15" x14ac:dyDescent="0.45">
      <c r="A21" s="697" t="s">
        <v>300</v>
      </c>
      <c r="B21" s="1081">
        <v>0</v>
      </c>
      <c r="C21" s="1076">
        <v>88.821788517666704</v>
      </c>
      <c r="D21" s="468">
        <v>137</v>
      </c>
      <c r="E21" s="1092">
        <f>C21/D21</f>
        <v>0.64833422275669128</v>
      </c>
      <c r="F21" s="468">
        <v>118.505</v>
      </c>
      <c r="G21" s="243">
        <f>C21/F21</f>
        <v>0.74951933266669513</v>
      </c>
      <c r="H21" s="1297">
        <v>2019</v>
      </c>
      <c r="I21" s="467"/>
      <c r="J21" s="26"/>
      <c r="K21" s="26"/>
      <c r="L21" s="26"/>
      <c r="M21" s="26"/>
      <c r="N21" s="26"/>
      <c r="O21" s="26"/>
    </row>
    <row r="22" spans="1:15" x14ac:dyDescent="0.45">
      <c r="A22" s="697" t="s">
        <v>111</v>
      </c>
      <c r="B22" s="1081">
        <v>0</v>
      </c>
      <c r="C22" s="1076">
        <v>36.346446176999997</v>
      </c>
      <c r="D22" s="468">
        <v>62.575299999999999</v>
      </c>
      <c r="E22" s="1092">
        <f>C22/D22</f>
        <v>0.58084333877744088</v>
      </c>
      <c r="F22" s="468">
        <v>48.683599999999998</v>
      </c>
      <c r="G22" s="243">
        <f>C22/F22</f>
        <v>0.74658501378287556</v>
      </c>
      <c r="H22" s="1296"/>
      <c r="I22" s="467"/>
      <c r="J22" s="26"/>
      <c r="K22" s="26"/>
      <c r="L22" s="26"/>
      <c r="M22" s="26"/>
      <c r="N22" s="26"/>
      <c r="O22" s="26"/>
    </row>
    <row r="23" spans="1:15" x14ac:dyDescent="0.45">
      <c r="A23" s="697" t="s">
        <v>108</v>
      </c>
      <c r="B23" s="1081">
        <v>0</v>
      </c>
      <c r="C23" s="1076">
        <v>10.733480725</v>
      </c>
      <c r="D23" s="468">
        <v>18.808700000000002</v>
      </c>
      <c r="E23" s="1092">
        <f>C23/D23</f>
        <v>0.57066574111980084</v>
      </c>
      <c r="F23" s="468">
        <v>14.6332</v>
      </c>
      <c r="G23" s="243">
        <f>C23/F23</f>
        <v>0.73350194933439028</v>
      </c>
      <c r="H23" s="1296"/>
      <c r="I23" s="467"/>
      <c r="J23" s="26"/>
      <c r="K23" s="26"/>
      <c r="L23" s="26"/>
      <c r="M23" s="26"/>
      <c r="N23" s="26"/>
      <c r="O23" s="26"/>
    </row>
    <row r="24" spans="1:15" x14ac:dyDescent="0.45">
      <c r="A24" s="697" t="s">
        <v>99</v>
      </c>
      <c r="B24" s="1081">
        <v>0</v>
      </c>
      <c r="C24" s="1076">
        <v>95.011801165333296</v>
      </c>
      <c r="D24" s="245">
        <v>181.1985</v>
      </c>
      <c r="E24" s="1092">
        <f>C24/D24</f>
        <v>0.52435202921289803</v>
      </c>
      <c r="F24" s="245">
        <v>145.52930000000001</v>
      </c>
      <c r="G24" s="241">
        <f>C24/F24</f>
        <v>0.65287059832853789</v>
      </c>
      <c r="H24" s="1297">
        <v>2013</v>
      </c>
      <c r="I24" s="467"/>
      <c r="J24" s="26"/>
      <c r="K24" s="26"/>
      <c r="L24" s="26"/>
      <c r="M24" s="26"/>
      <c r="N24" s="26"/>
      <c r="O24" s="26"/>
    </row>
    <row r="25" spans="1:15" x14ac:dyDescent="0.45">
      <c r="A25" s="697" t="s">
        <v>94</v>
      </c>
      <c r="B25" s="1081">
        <v>0</v>
      </c>
      <c r="C25" s="1076">
        <v>24.815723733999999</v>
      </c>
      <c r="D25" s="457">
        <v>46.82</v>
      </c>
      <c r="E25" s="1092">
        <f>C25/D25</f>
        <v>0.53002400115335324</v>
      </c>
      <c r="F25" s="457">
        <v>38.2988</v>
      </c>
      <c r="G25" s="725">
        <f>C25/F25</f>
        <v>0.64795042492192967</v>
      </c>
      <c r="H25" s="1297">
        <v>2015</v>
      </c>
      <c r="I25" s="467"/>
      <c r="J25" s="26"/>
      <c r="K25" s="26"/>
      <c r="L25" s="26"/>
      <c r="M25" s="26"/>
      <c r="N25" s="26"/>
      <c r="O25" s="26"/>
    </row>
    <row r="26" spans="1:15" x14ac:dyDescent="0.45">
      <c r="A26" s="698" t="s">
        <v>154</v>
      </c>
      <c r="B26" s="1081">
        <v>0</v>
      </c>
      <c r="C26" s="1076">
        <v>3714.0424060649998</v>
      </c>
      <c r="D26" s="246">
        <v>7154.4391999999998</v>
      </c>
      <c r="E26" s="1092">
        <f>C26/D26</f>
        <v>0.51912418321550624</v>
      </c>
      <c r="F26" s="246">
        <v>6388.1337000000003</v>
      </c>
      <c r="G26" s="242">
        <f>C26/F26</f>
        <v>0.58139709976092069</v>
      </c>
      <c r="H26" s="1297">
        <v>2017</v>
      </c>
      <c r="I26" s="467"/>
      <c r="J26" s="26"/>
      <c r="K26" s="26"/>
      <c r="L26" s="26"/>
      <c r="M26" s="26"/>
      <c r="N26" s="26"/>
      <c r="O26" s="26"/>
    </row>
    <row r="27" spans="1:15" x14ac:dyDescent="0.45">
      <c r="A27" s="698" t="s">
        <v>324</v>
      </c>
      <c r="B27" s="1081">
        <v>0</v>
      </c>
      <c r="C27" s="1076">
        <v>71.233649432333294</v>
      </c>
      <c r="D27" s="469">
        <v>159.958</v>
      </c>
      <c r="E27" s="1092">
        <f>C27/D27</f>
        <v>0.44532720734401088</v>
      </c>
      <c r="F27" s="469">
        <v>124.4474</v>
      </c>
      <c r="G27" s="240">
        <f>C27/F27</f>
        <v>0.57239965987504193</v>
      </c>
      <c r="H27" s="1296"/>
      <c r="I27" s="467"/>
      <c r="J27" s="26"/>
      <c r="K27" s="26"/>
      <c r="L27" s="26"/>
      <c r="M27" s="26"/>
      <c r="N27" s="26"/>
      <c r="O27" s="26"/>
    </row>
    <row r="28" spans="1:15" x14ac:dyDescent="0.45">
      <c r="A28" s="698" t="s">
        <v>22</v>
      </c>
      <c r="B28" s="1081">
        <v>0</v>
      </c>
      <c r="C28" s="1076">
        <v>2.5625972940000001</v>
      </c>
      <c r="D28" s="244">
        <v>8.2423000000000002</v>
      </c>
      <c r="E28" s="1092">
        <f>C28/D28</f>
        <v>0.3109080346505223</v>
      </c>
      <c r="F28" s="244">
        <v>4.9619</v>
      </c>
      <c r="G28" s="240">
        <f>C28/F28</f>
        <v>0.51645484471674163</v>
      </c>
      <c r="H28" s="1296"/>
      <c r="I28" s="467"/>
      <c r="J28" s="26"/>
      <c r="K28" s="26"/>
      <c r="L28" s="26"/>
      <c r="M28" s="26"/>
      <c r="N28" s="26"/>
      <c r="O28" s="26"/>
    </row>
    <row r="29" spans="1:15" x14ac:dyDescent="0.45">
      <c r="A29" s="698" t="s">
        <v>13</v>
      </c>
      <c r="B29" s="1081">
        <v>-2</v>
      </c>
      <c r="C29" s="1076">
        <v>367.37862562200002</v>
      </c>
      <c r="D29" s="244">
        <v>822</v>
      </c>
      <c r="E29" s="1092">
        <f>C29/D29</f>
        <v>0.44693263457664234</v>
      </c>
      <c r="F29" s="244">
        <v>750</v>
      </c>
      <c r="G29" s="240">
        <f>C29/F29</f>
        <v>0.48983816749600001</v>
      </c>
      <c r="H29" s="1297">
        <v>2017</v>
      </c>
      <c r="I29" s="467"/>
      <c r="J29" s="26"/>
      <c r="K29" s="26"/>
      <c r="L29" s="26"/>
      <c r="M29" s="26"/>
      <c r="N29" s="26"/>
      <c r="O29" s="26"/>
    </row>
    <row r="30" spans="1:15" x14ac:dyDescent="0.45">
      <c r="A30" s="698" t="s">
        <v>5</v>
      </c>
      <c r="B30" s="1081">
        <v>-2</v>
      </c>
      <c r="C30" s="1076">
        <v>781.09810975966695</v>
      </c>
      <c r="D30" s="244">
        <v>1933</v>
      </c>
      <c r="E30" s="1092">
        <f>C30/D30</f>
        <v>0.40408593365735485</v>
      </c>
      <c r="F30" s="244">
        <v>1642.1679999999999</v>
      </c>
      <c r="G30" s="240">
        <f>C30/F30</f>
        <v>0.47565054839679438</v>
      </c>
      <c r="H30" s="1297">
        <v>2015</v>
      </c>
      <c r="I30" s="467"/>
      <c r="J30" s="26"/>
      <c r="K30" s="26"/>
      <c r="L30" s="26"/>
      <c r="M30" s="26"/>
      <c r="N30" s="26"/>
      <c r="O30" s="26"/>
    </row>
    <row r="31" spans="1:15" x14ac:dyDescent="0.45">
      <c r="A31" s="697" t="s">
        <v>148</v>
      </c>
      <c r="B31" s="1081">
        <v>-2</v>
      </c>
      <c r="C31" s="1076">
        <v>38.2176660426667</v>
      </c>
      <c r="D31" s="457">
        <v>91.342600000000004</v>
      </c>
      <c r="E31" s="1092">
        <f>C31/D31</f>
        <v>0.41839914829079422</v>
      </c>
      <c r="F31" s="457">
        <v>81.843000000000004</v>
      </c>
      <c r="G31" s="243">
        <f>C31/F31</f>
        <v>0.46696316169576746</v>
      </c>
      <c r="H31" s="1297">
        <v>2013</v>
      </c>
      <c r="I31" s="467"/>
      <c r="J31" s="26"/>
      <c r="K31" s="26"/>
      <c r="L31" s="26"/>
      <c r="M31" s="26"/>
      <c r="N31" s="26"/>
      <c r="O31" s="26"/>
    </row>
    <row r="32" spans="1:15" x14ac:dyDescent="0.45">
      <c r="A32" s="697" t="s">
        <v>101</v>
      </c>
      <c r="B32" s="1081">
        <v>-2</v>
      </c>
      <c r="C32" s="1076">
        <v>8.4146731986666694</v>
      </c>
      <c r="D32" s="457">
        <v>23.496300000000002</v>
      </c>
      <c r="E32" s="1092">
        <f>C32/D32</f>
        <v>0.35812758598871602</v>
      </c>
      <c r="F32" s="457">
        <v>18.280100000000001</v>
      </c>
      <c r="G32" s="243">
        <f>C32/F32</f>
        <v>0.46031877280029482</v>
      </c>
      <c r="H32" s="1296"/>
      <c r="I32" s="467"/>
      <c r="J32" s="26"/>
      <c r="K32" s="26"/>
      <c r="L32" s="26"/>
      <c r="M32" s="26"/>
      <c r="N32" s="26"/>
      <c r="O32" s="26"/>
    </row>
    <row r="33" spans="1:15" x14ac:dyDescent="0.45">
      <c r="A33" s="698" t="s">
        <v>14</v>
      </c>
      <c r="B33" s="1081">
        <v>-2</v>
      </c>
      <c r="C33" s="1076">
        <v>556.72940134999999</v>
      </c>
      <c r="D33" s="244">
        <v>1401</v>
      </c>
      <c r="E33" s="1092">
        <f>C33/D33</f>
        <v>0.39738001523911493</v>
      </c>
      <c r="F33" s="244">
        <v>1267</v>
      </c>
      <c r="G33" s="240">
        <f>C33/F33</f>
        <v>0.43940757801894237</v>
      </c>
      <c r="H33" s="1297">
        <v>2015</v>
      </c>
      <c r="I33" s="467"/>
      <c r="J33" s="26"/>
      <c r="K33" s="26"/>
      <c r="L33" s="26"/>
      <c r="M33" s="26"/>
      <c r="N33" s="26"/>
      <c r="O33" s="26"/>
    </row>
    <row r="34" spans="1:15" x14ac:dyDescent="0.45">
      <c r="A34" s="697" t="s">
        <v>103</v>
      </c>
      <c r="B34" s="1081">
        <v>-2</v>
      </c>
      <c r="C34" s="1076">
        <v>3.26121701033333</v>
      </c>
      <c r="D34" s="468">
        <v>9.8667999999999996</v>
      </c>
      <c r="E34" s="1092">
        <f>C34/D34</f>
        <v>0.33052428450291182</v>
      </c>
      <c r="F34" s="468">
        <v>7.6764000000000001</v>
      </c>
      <c r="G34" s="725">
        <f>C34/F34</f>
        <v>0.42483677379153378</v>
      </c>
      <c r="H34" s="1296"/>
      <c r="I34" s="467"/>
      <c r="J34" s="26"/>
      <c r="K34" s="26"/>
      <c r="L34" s="26"/>
      <c r="M34" s="26"/>
      <c r="N34" s="26"/>
      <c r="O34" s="26"/>
    </row>
    <row r="35" spans="1:15" x14ac:dyDescent="0.45">
      <c r="A35" s="699" t="s">
        <v>8</v>
      </c>
      <c r="B35" s="1081">
        <v>-2</v>
      </c>
      <c r="C35" s="1076">
        <v>681.278912848</v>
      </c>
      <c r="D35" s="469">
        <v>1955</v>
      </c>
      <c r="E35" s="1092">
        <f>C35/D35</f>
        <v>0.34848026232634272</v>
      </c>
      <c r="F35" s="469">
        <v>1660</v>
      </c>
      <c r="G35" s="240">
        <f>C35/F35</f>
        <v>0.41040898364337347</v>
      </c>
      <c r="H35" s="1297">
        <v>2019</v>
      </c>
      <c r="I35" s="467"/>
      <c r="J35" s="26"/>
      <c r="K35" s="26"/>
      <c r="L35" s="26"/>
      <c r="M35" s="26"/>
      <c r="N35" s="26"/>
      <c r="O35" s="26"/>
    </row>
    <row r="36" spans="1:15" x14ac:dyDescent="0.45">
      <c r="A36" s="698" t="s">
        <v>85</v>
      </c>
      <c r="B36" s="1081">
        <v>-2</v>
      </c>
      <c r="C36" s="1076">
        <v>100.06323631766701</v>
      </c>
      <c r="D36" s="244">
        <v>280</v>
      </c>
      <c r="E36" s="1092">
        <f>C36/D36</f>
        <v>0.35736870113452501</v>
      </c>
      <c r="F36" s="244">
        <v>252</v>
      </c>
      <c r="G36" s="240">
        <f>C36/F36</f>
        <v>0.39707633459391667</v>
      </c>
      <c r="H36" s="1297">
        <v>2017</v>
      </c>
      <c r="I36" s="467"/>
      <c r="J36" s="26"/>
      <c r="K36" s="26"/>
      <c r="L36" s="26"/>
      <c r="M36" s="26"/>
      <c r="N36" s="26"/>
      <c r="O36" s="26"/>
    </row>
    <row r="37" spans="1:15" x14ac:dyDescent="0.45">
      <c r="A37" s="698" t="s">
        <v>82</v>
      </c>
      <c r="B37" s="1081">
        <v>-2</v>
      </c>
      <c r="C37" s="1076">
        <v>709.73127219100002</v>
      </c>
      <c r="D37" s="469">
        <v>3162</v>
      </c>
      <c r="E37" s="1092">
        <f>C37/D37</f>
        <v>0.22445644281815308</v>
      </c>
      <c r="F37" s="469">
        <v>2030</v>
      </c>
      <c r="G37" s="240">
        <f>C37/F37</f>
        <v>0.34962131635024629</v>
      </c>
      <c r="H37" s="1297">
        <v>2013</v>
      </c>
      <c r="I37" s="467"/>
      <c r="J37" s="26"/>
      <c r="K37" s="26"/>
      <c r="L37" s="26"/>
      <c r="M37" s="26"/>
      <c r="N37" s="26"/>
      <c r="O37" s="26"/>
    </row>
    <row r="38" spans="1:15" x14ac:dyDescent="0.45">
      <c r="A38" s="697" t="s">
        <v>323</v>
      </c>
      <c r="B38" s="1081">
        <v>-2</v>
      </c>
      <c r="C38" s="1076">
        <v>12.543001237666701</v>
      </c>
      <c r="D38" s="468">
        <v>47.542200000000001</v>
      </c>
      <c r="E38" s="1092">
        <f>C38/D38</f>
        <v>0.26382879289697786</v>
      </c>
      <c r="F38" s="468">
        <v>36.987900000000003</v>
      </c>
      <c r="G38" s="243">
        <f>C38/F38</f>
        <v>0.33911093189033981</v>
      </c>
      <c r="H38" s="1296"/>
      <c r="I38" s="467"/>
      <c r="J38" s="26"/>
      <c r="K38" s="26"/>
      <c r="L38" s="26"/>
      <c r="M38" s="26"/>
      <c r="N38" s="26"/>
      <c r="O38" s="26"/>
    </row>
    <row r="39" spans="1:15" x14ac:dyDescent="0.45">
      <c r="A39" s="698" t="s">
        <v>153</v>
      </c>
      <c r="B39" s="1081">
        <v>4</v>
      </c>
      <c r="C39" s="1076">
        <v>22.146472718999998</v>
      </c>
      <c r="D39" s="246">
        <v>123</v>
      </c>
      <c r="E39" s="1092">
        <f>C39/D39</f>
        <v>0.1800526237317073</v>
      </c>
      <c r="F39" s="246">
        <v>66</v>
      </c>
      <c r="G39" s="242">
        <f>C39/F39</f>
        <v>0.33555261695454541</v>
      </c>
      <c r="H39" s="1297">
        <v>2017</v>
      </c>
      <c r="I39" s="467"/>
      <c r="J39" s="26"/>
      <c r="K39" s="26"/>
      <c r="L39" s="26"/>
      <c r="M39" s="26"/>
      <c r="N39" s="26"/>
      <c r="O39" s="26"/>
    </row>
    <row r="40" spans="1:15" x14ac:dyDescent="0.45">
      <c r="A40" s="697" t="s">
        <v>332</v>
      </c>
      <c r="B40" s="1081">
        <v>-2</v>
      </c>
      <c r="C40" s="1076">
        <v>474.61816429599997</v>
      </c>
      <c r="D40" s="468">
        <v>2257.36</v>
      </c>
      <c r="E40" s="1092">
        <f>C40/D40</f>
        <v>0.21025364332494592</v>
      </c>
      <c r="F40" s="468">
        <v>1449.2251000000001</v>
      </c>
      <c r="G40" s="243">
        <f>C40/F40</f>
        <v>0.32749789131860879</v>
      </c>
      <c r="H40" s="1297">
        <v>2013</v>
      </c>
      <c r="I40" s="467"/>
      <c r="J40" s="26"/>
      <c r="K40" s="26"/>
      <c r="L40" s="26"/>
      <c r="M40" s="26"/>
      <c r="N40" s="26"/>
      <c r="O40" s="26"/>
    </row>
    <row r="41" spans="1:15" x14ac:dyDescent="0.45">
      <c r="A41" s="698" t="s">
        <v>84</v>
      </c>
      <c r="B41" s="1081">
        <v>-2</v>
      </c>
      <c r="C41" s="1076">
        <v>1328.3575658316699</v>
      </c>
      <c r="D41" s="469">
        <v>5310</v>
      </c>
      <c r="E41" s="1092">
        <f>C41/D41</f>
        <v>0.25016150015662336</v>
      </c>
      <c r="F41" s="469">
        <v>4576</v>
      </c>
      <c r="G41" s="240">
        <f>C41/F41</f>
        <v>0.29028792959608174</v>
      </c>
      <c r="H41" s="1297">
        <v>2021</v>
      </c>
      <c r="I41" s="467"/>
      <c r="J41" s="26"/>
      <c r="K41" s="26"/>
      <c r="L41" s="26"/>
      <c r="M41" s="26"/>
      <c r="N41" s="26"/>
      <c r="O41" s="26"/>
    </row>
    <row r="42" spans="1:15" x14ac:dyDescent="0.45">
      <c r="A42" s="697" t="s">
        <v>104</v>
      </c>
      <c r="B42" s="1081">
        <v>-2</v>
      </c>
      <c r="C42" s="1076">
        <v>50.136247276666701</v>
      </c>
      <c r="D42" s="468">
        <v>224.95779999999999</v>
      </c>
      <c r="E42" s="1092">
        <f>C42/D42</f>
        <v>0.22286956609936043</v>
      </c>
      <c r="F42" s="468">
        <v>175.0171</v>
      </c>
      <c r="G42" s="243">
        <f>C42/F42</f>
        <v>0.28646484987276499</v>
      </c>
      <c r="H42" s="1296"/>
      <c r="I42" s="467"/>
      <c r="J42" s="26"/>
      <c r="K42" s="26"/>
      <c r="L42" s="26"/>
      <c r="M42" s="26"/>
      <c r="N42" s="26"/>
      <c r="O42" s="26"/>
    </row>
    <row r="43" spans="1:15" x14ac:dyDescent="0.45">
      <c r="A43" s="698" t="s">
        <v>91</v>
      </c>
      <c r="B43" s="1081">
        <v>-2</v>
      </c>
      <c r="C43" s="1076">
        <v>606.91935543233296</v>
      </c>
      <c r="D43" s="244">
        <v>2522.61</v>
      </c>
      <c r="E43" s="1092">
        <f>C43/D43</f>
        <v>0.24059182966543893</v>
      </c>
      <c r="F43" s="244">
        <v>2280.6554000000001</v>
      </c>
      <c r="G43" s="240">
        <f>C43/F43</f>
        <v>0.26611620301441985</v>
      </c>
      <c r="H43" s="1297">
        <v>2015</v>
      </c>
      <c r="I43" s="467"/>
      <c r="J43" s="26"/>
      <c r="K43" s="26"/>
      <c r="L43" s="26"/>
      <c r="M43" s="26"/>
      <c r="N43" s="26"/>
      <c r="O43" s="26"/>
    </row>
    <row r="44" spans="1:15" x14ac:dyDescent="0.45">
      <c r="A44" s="697" t="s">
        <v>109</v>
      </c>
      <c r="B44" s="1081">
        <v>-2</v>
      </c>
      <c r="C44" s="1076">
        <v>8.0016167046666702</v>
      </c>
      <c r="D44" s="468">
        <v>39.552399999999999</v>
      </c>
      <c r="E44" s="1092">
        <f>C44/D44</f>
        <v>0.20230420163293936</v>
      </c>
      <c r="F44" s="468">
        <v>30.771799999999999</v>
      </c>
      <c r="G44" s="243">
        <f>C44/F44</f>
        <v>0.26003083032733448</v>
      </c>
      <c r="H44" s="1296"/>
      <c r="I44" s="467"/>
      <c r="J44" s="26"/>
      <c r="K44" s="26"/>
      <c r="L44" s="26"/>
      <c r="M44" s="26"/>
      <c r="N44" s="26"/>
      <c r="O44" s="26"/>
    </row>
    <row r="45" spans="1:15" x14ac:dyDescent="0.45">
      <c r="A45" s="697" t="s">
        <v>149</v>
      </c>
      <c r="B45" s="1081">
        <v>-2</v>
      </c>
      <c r="C45" s="1076">
        <v>44.780663763333301</v>
      </c>
      <c r="D45" s="457">
        <v>208.7</v>
      </c>
      <c r="E45" s="1092">
        <f>C45/D45</f>
        <v>0.21456954366714567</v>
      </c>
      <c r="F45" s="457">
        <v>173.58860000000001</v>
      </c>
      <c r="G45" s="243">
        <f>C45/F45</f>
        <v>0.25797007270830746</v>
      </c>
      <c r="H45" s="1297">
        <v>2017</v>
      </c>
      <c r="I45" s="467"/>
      <c r="J45" s="26"/>
      <c r="K45" s="26"/>
      <c r="L45" s="26"/>
      <c r="M45" s="26"/>
      <c r="N45" s="26"/>
      <c r="O45" s="26"/>
    </row>
    <row r="46" spans="1:15" x14ac:dyDescent="0.45">
      <c r="A46" s="699" t="s">
        <v>86</v>
      </c>
      <c r="B46" s="1081">
        <v>-2</v>
      </c>
      <c r="C46" s="1076">
        <v>5065.0483590169997</v>
      </c>
      <c r="D46" s="469">
        <v>10670</v>
      </c>
      <c r="E46" s="1092">
        <f>C46/D46</f>
        <v>0.47469993992661663</v>
      </c>
      <c r="F46" s="469">
        <v>19846</v>
      </c>
      <c r="G46" s="240">
        <f>C46/F46</f>
        <v>0.25521759342018541</v>
      </c>
      <c r="H46" s="1297">
        <v>2021</v>
      </c>
      <c r="I46" s="467"/>
      <c r="J46" s="26"/>
      <c r="K46" s="26"/>
      <c r="L46" s="26"/>
      <c r="M46" s="26"/>
      <c r="N46" s="26"/>
      <c r="O46" s="26"/>
    </row>
    <row r="47" spans="1:15" x14ac:dyDescent="0.45">
      <c r="A47" s="697" t="s">
        <v>102</v>
      </c>
      <c r="B47" s="1081">
        <v>-2</v>
      </c>
      <c r="C47" s="1076">
        <v>11.4293510263333</v>
      </c>
      <c r="D47" s="468">
        <v>60.2834</v>
      </c>
      <c r="E47" s="1092">
        <f>C47/D47</f>
        <v>0.18959366967246871</v>
      </c>
      <c r="F47" s="468">
        <v>46.900500000000001</v>
      </c>
      <c r="G47" s="727">
        <f>C47/F47</f>
        <v>0.24369358591770451</v>
      </c>
      <c r="H47" s="1296"/>
      <c r="I47" s="467"/>
      <c r="J47" s="26"/>
      <c r="K47" s="26"/>
      <c r="L47" s="26"/>
      <c r="M47" s="26"/>
      <c r="N47" s="26"/>
      <c r="O47" s="26"/>
    </row>
    <row r="48" spans="1:15" x14ac:dyDescent="0.45">
      <c r="A48" s="697" t="s">
        <v>95</v>
      </c>
      <c r="B48" s="1081">
        <v>-2</v>
      </c>
      <c r="C48" s="1076">
        <v>17.939762000999998</v>
      </c>
      <c r="D48" s="468">
        <v>94.519000000000005</v>
      </c>
      <c r="E48" s="1092">
        <f>C48/D48</f>
        <v>0.18980059036807412</v>
      </c>
      <c r="F48" s="468">
        <v>74.420199999999994</v>
      </c>
      <c r="G48" s="727">
        <f>C48/F48</f>
        <v>0.24106038415645215</v>
      </c>
      <c r="H48" s="1297">
        <v>2011</v>
      </c>
      <c r="I48" s="467"/>
      <c r="J48" s="26"/>
      <c r="K48" s="26"/>
      <c r="L48" s="26"/>
      <c r="M48" s="26"/>
      <c r="N48" s="26"/>
      <c r="O48" s="26"/>
    </row>
    <row r="49" spans="1:15" x14ac:dyDescent="0.45">
      <c r="A49" s="698" t="s">
        <v>89</v>
      </c>
      <c r="B49" s="1081">
        <v>-2</v>
      </c>
      <c r="C49" s="1076">
        <v>485.522911298667</v>
      </c>
      <c r="D49" s="244">
        <v>2286.0136000000002</v>
      </c>
      <c r="E49" s="1092">
        <f>C49/D49</f>
        <v>0.2123884614241433</v>
      </c>
      <c r="F49" s="244">
        <v>2048.9625999999998</v>
      </c>
      <c r="G49" s="240">
        <f>C49/F49</f>
        <v>0.23696035803614329</v>
      </c>
      <c r="H49" s="1297">
        <v>2017</v>
      </c>
      <c r="I49" s="467"/>
      <c r="J49" s="26"/>
      <c r="K49" s="26"/>
      <c r="L49" s="26"/>
      <c r="M49" s="26"/>
      <c r="N49" s="26"/>
      <c r="O49" s="26"/>
    </row>
    <row r="50" spans="1:15" x14ac:dyDescent="0.45">
      <c r="A50" s="697" t="s">
        <v>231</v>
      </c>
      <c r="B50" s="1081">
        <v>-2</v>
      </c>
      <c r="C50" s="1076">
        <v>4.4101751496666699</v>
      </c>
      <c r="D50" s="468">
        <v>27.668600000000001</v>
      </c>
      <c r="E50" s="1092">
        <f>C50/D50</f>
        <v>0.15939278278144431</v>
      </c>
      <c r="F50" s="468">
        <v>21.526199999999999</v>
      </c>
      <c r="G50" s="243">
        <f>C50/F50</f>
        <v>0.20487476422530079</v>
      </c>
      <c r="H50" s="1296"/>
      <c r="I50" s="467"/>
      <c r="J50" s="26"/>
      <c r="K50" s="26"/>
      <c r="L50" s="26"/>
      <c r="M50" s="26"/>
      <c r="N50" s="26"/>
      <c r="O50" s="26"/>
    </row>
    <row r="51" spans="1:15" x14ac:dyDescent="0.45">
      <c r="A51" s="697" t="s">
        <v>321</v>
      </c>
      <c r="B51" s="1081">
        <v>-2</v>
      </c>
      <c r="C51" s="1076">
        <v>42.221759280999997</v>
      </c>
      <c r="D51" s="468">
        <v>270.40320000000003</v>
      </c>
      <c r="E51" s="1092">
        <f>C51/D51</f>
        <v>0.15614371161657847</v>
      </c>
      <c r="F51" s="468">
        <v>210.37360000000001</v>
      </c>
      <c r="G51" s="243">
        <f>C51/F51</f>
        <v>0.20069894359843629</v>
      </c>
      <c r="H51" s="1296"/>
      <c r="I51" s="467"/>
      <c r="J51" s="26"/>
      <c r="K51" s="26"/>
      <c r="L51" s="26"/>
      <c r="M51" s="26"/>
      <c r="N51" s="26"/>
      <c r="O51" s="26"/>
    </row>
    <row r="52" spans="1:15" x14ac:dyDescent="0.45">
      <c r="A52" s="698" t="s">
        <v>328</v>
      </c>
      <c r="B52" s="1081">
        <v>-2</v>
      </c>
      <c r="C52" s="1076">
        <v>24.128705737000001</v>
      </c>
      <c r="D52" s="246">
        <v>193.29499999999999</v>
      </c>
      <c r="E52" s="1092">
        <f>C52/D52</f>
        <v>0.1248284008225769</v>
      </c>
      <c r="F52" s="246">
        <v>150.3835</v>
      </c>
      <c r="G52" s="242">
        <f>C52/F52</f>
        <v>0.16044782663656584</v>
      </c>
      <c r="H52" s="1296"/>
      <c r="I52" s="467"/>
      <c r="J52" s="26"/>
      <c r="K52" s="26"/>
      <c r="L52" s="26"/>
      <c r="M52" s="26"/>
      <c r="N52" s="26"/>
      <c r="O52" s="26"/>
    </row>
    <row r="53" spans="1:15" x14ac:dyDescent="0.45">
      <c r="A53" s="697" t="s">
        <v>9</v>
      </c>
      <c r="B53" s="1081">
        <v>-2</v>
      </c>
      <c r="C53" s="1076">
        <v>93.139825275333294</v>
      </c>
      <c r="D53" s="244">
        <v>658.6</v>
      </c>
      <c r="E53" s="1092">
        <f>C53/D53</f>
        <v>0.14142093118028135</v>
      </c>
      <c r="F53" s="244">
        <v>599.67359999999996</v>
      </c>
      <c r="G53" s="458">
        <f>C53/F53</f>
        <v>0.15531753486452179</v>
      </c>
      <c r="H53" s="1297">
        <v>2019</v>
      </c>
      <c r="I53" s="467"/>
      <c r="J53" s="26"/>
      <c r="K53" s="26"/>
      <c r="L53" s="26"/>
      <c r="M53" s="26"/>
      <c r="N53" s="26"/>
      <c r="O53" s="26"/>
    </row>
    <row r="54" spans="1:15" x14ac:dyDescent="0.45">
      <c r="A54" s="697" t="s">
        <v>316</v>
      </c>
      <c r="B54" s="1081">
        <v>-2</v>
      </c>
      <c r="C54" s="1076">
        <v>19.867618009000001</v>
      </c>
      <c r="D54" s="468">
        <v>167.1</v>
      </c>
      <c r="E54" s="1092">
        <f>C54/D54</f>
        <v>0.11889657695391982</v>
      </c>
      <c r="F54" s="468">
        <v>130</v>
      </c>
      <c r="G54" s="243">
        <f>C54/F54</f>
        <v>0.15282783083846155</v>
      </c>
      <c r="H54" s="1296"/>
      <c r="I54" s="467"/>
      <c r="J54" s="26"/>
      <c r="K54" s="26"/>
      <c r="L54" s="26"/>
      <c r="M54" s="26"/>
      <c r="N54" s="26"/>
      <c r="O54" s="26"/>
    </row>
    <row r="55" spans="1:15" x14ac:dyDescent="0.45">
      <c r="A55" s="697" t="s">
        <v>21</v>
      </c>
      <c r="B55" s="1081">
        <v>-2</v>
      </c>
      <c r="C55" s="1076">
        <v>178.72212854200001</v>
      </c>
      <c r="D55" s="457">
        <v>1492</v>
      </c>
      <c r="E55" s="1092">
        <f>C55/D55</f>
        <v>0.11978694942493298</v>
      </c>
      <c r="F55" s="457">
        <v>1267</v>
      </c>
      <c r="G55" s="243">
        <f>C55/F55</f>
        <v>0.14105929640252565</v>
      </c>
      <c r="H55" s="1297">
        <v>2019</v>
      </c>
      <c r="I55" s="467"/>
      <c r="J55" s="26"/>
      <c r="K55" s="26"/>
      <c r="L55" s="26"/>
      <c r="M55" s="26"/>
      <c r="N55" s="26"/>
      <c r="O55" s="26"/>
    </row>
    <row r="56" spans="1:15" x14ac:dyDescent="0.45">
      <c r="A56" s="698" t="s">
        <v>17</v>
      </c>
      <c r="B56" s="1081">
        <v>-2</v>
      </c>
      <c r="C56" s="1076">
        <v>434.868640088333</v>
      </c>
      <c r="D56" s="469">
        <v>4133</v>
      </c>
      <c r="E56" s="1092">
        <f>C56/D56</f>
        <v>0.105218640234293</v>
      </c>
      <c r="F56" s="469">
        <v>3443</v>
      </c>
      <c r="G56" s="240">
        <f>C56/F56</f>
        <v>0.12630515250895527</v>
      </c>
      <c r="H56" s="1297">
        <v>2017</v>
      </c>
      <c r="I56" s="467"/>
      <c r="J56" s="26"/>
      <c r="K56" s="26"/>
      <c r="L56" s="26"/>
      <c r="M56" s="26"/>
      <c r="N56" s="26"/>
      <c r="O56" s="26"/>
    </row>
    <row r="57" spans="1:15" x14ac:dyDescent="0.45">
      <c r="A57" s="698" t="s">
        <v>6</v>
      </c>
      <c r="B57" s="1081">
        <v>-2</v>
      </c>
      <c r="C57" s="1076">
        <v>5714.55349029233</v>
      </c>
      <c r="D57" s="244">
        <v>55859</v>
      </c>
      <c r="E57" s="1092">
        <f>C57/D57</f>
        <v>0.10230318284058666</v>
      </c>
      <c r="F57" s="244">
        <v>50000</v>
      </c>
      <c r="G57" s="240">
        <f>C57/F57</f>
        <v>0.11429106980584661</v>
      </c>
      <c r="H57" s="1297">
        <v>2021</v>
      </c>
      <c r="I57" s="467"/>
      <c r="J57" s="26"/>
      <c r="K57" s="26"/>
      <c r="L57" s="26"/>
      <c r="M57" s="26"/>
      <c r="N57" s="26"/>
      <c r="O57" s="26"/>
    </row>
    <row r="58" spans="1:15" x14ac:dyDescent="0.45">
      <c r="A58" s="698" t="s">
        <v>81</v>
      </c>
      <c r="B58" s="1081">
        <v>-2</v>
      </c>
      <c r="C58" s="1076">
        <v>277.57070821333298</v>
      </c>
      <c r="D58" s="469">
        <v>4433</v>
      </c>
      <c r="E58" s="1092">
        <f>C58/D58</f>
        <v>6.2614642051281977E-2</v>
      </c>
      <c r="F58" s="469">
        <v>2845</v>
      </c>
      <c r="G58" s="240">
        <f>C58/F58</f>
        <v>9.7564396560046743E-2</v>
      </c>
      <c r="H58" s="1297">
        <v>2013</v>
      </c>
      <c r="I58" s="467"/>
      <c r="J58" s="26"/>
      <c r="K58" s="26"/>
      <c r="L58" s="26"/>
      <c r="M58" s="26"/>
      <c r="N58" s="26"/>
      <c r="O58" s="26"/>
    </row>
    <row r="59" spans="1:15" x14ac:dyDescent="0.45">
      <c r="A59" s="697" t="s">
        <v>150</v>
      </c>
      <c r="B59" s="1081">
        <v>-2</v>
      </c>
      <c r="C59" s="1076">
        <v>25.352288555333299</v>
      </c>
      <c r="D59" s="468">
        <v>353.36399999999998</v>
      </c>
      <c r="E59" s="1092">
        <f>C59/D59</f>
        <v>7.1745533091467445E-2</v>
      </c>
      <c r="F59" s="468">
        <v>283.75130000000001</v>
      </c>
      <c r="G59" s="243">
        <f>C59/F59</f>
        <v>8.9346863099246762E-2</v>
      </c>
      <c r="H59" s="1297">
        <v>2013</v>
      </c>
      <c r="I59" s="467"/>
      <c r="J59" s="26"/>
      <c r="K59" s="26"/>
      <c r="L59" s="26"/>
      <c r="M59" s="26"/>
      <c r="N59" s="26"/>
      <c r="O59" s="26"/>
    </row>
    <row r="60" spans="1:15" x14ac:dyDescent="0.45">
      <c r="A60" s="697" t="s">
        <v>242</v>
      </c>
      <c r="B60" s="1081">
        <v>-2</v>
      </c>
      <c r="C60" s="1076">
        <v>37.959476385333303</v>
      </c>
      <c r="D60" s="468">
        <v>490.899</v>
      </c>
      <c r="E60" s="1092">
        <f>C60/D60</f>
        <v>7.7326448791570773E-2</v>
      </c>
      <c r="F60" s="468">
        <v>426.01670000000001</v>
      </c>
      <c r="G60" s="243">
        <f>C60/F60</f>
        <v>8.9103259063161855E-2</v>
      </c>
      <c r="H60" s="1297">
        <v>2015</v>
      </c>
      <c r="I60" s="467"/>
      <c r="J60" s="26"/>
      <c r="K60" s="26"/>
      <c r="L60" s="26"/>
      <c r="M60" s="26"/>
      <c r="N60" s="26"/>
      <c r="O60" s="26"/>
    </row>
    <row r="61" spans="1:15" x14ac:dyDescent="0.45">
      <c r="A61" s="697" t="s">
        <v>333</v>
      </c>
      <c r="B61" s="1081">
        <v>-2</v>
      </c>
      <c r="C61" s="1076">
        <v>3.4892383436666701</v>
      </c>
      <c r="D61" s="468">
        <v>66.7</v>
      </c>
      <c r="E61" s="1092">
        <f>C61/D61</f>
        <v>5.2312418945527288E-2</v>
      </c>
      <c r="F61" s="468">
        <v>40.153399999999998</v>
      </c>
      <c r="G61" s="243">
        <f>C61/F61</f>
        <v>8.6897705889580221E-2</v>
      </c>
      <c r="H61" s="1296"/>
      <c r="I61" s="467"/>
      <c r="J61" s="26"/>
      <c r="K61" s="26"/>
      <c r="L61" s="26"/>
      <c r="M61" s="26"/>
      <c r="N61" s="26"/>
      <c r="O61" s="26"/>
    </row>
    <row r="62" spans="1:15" x14ac:dyDescent="0.45">
      <c r="A62" s="697" t="s">
        <v>152</v>
      </c>
      <c r="B62" s="1081">
        <v>-2</v>
      </c>
      <c r="C62" s="1076">
        <v>202.79070928233301</v>
      </c>
      <c r="D62" s="469">
        <v>2751.0441999999998</v>
      </c>
      <c r="E62" s="1092">
        <f>C62/D62</f>
        <v>7.3714086194010639E-2</v>
      </c>
      <c r="F62" s="469">
        <v>2418.8537999999999</v>
      </c>
      <c r="G62" s="240">
        <f>C62/F62</f>
        <v>8.383752225220599E-2</v>
      </c>
      <c r="H62" s="1297">
        <v>2009</v>
      </c>
      <c r="I62" s="467"/>
      <c r="J62" s="26"/>
      <c r="K62" s="26"/>
      <c r="L62" s="26"/>
      <c r="M62" s="26"/>
      <c r="N62" s="26"/>
      <c r="O62" s="26"/>
    </row>
    <row r="63" spans="1:15" x14ac:dyDescent="0.45">
      <c r="A63" s="697" t="s">
        <v>97</v>
      </c>
      <c r="B63" s="1081">
        <v>-2</v>
      </c>
      <c r="C63" s="1076">
        <v>32.598339951</v>
      </c>
      <c r="D63" s="457">
        <v>520.45249999999999</v>
      </c>
      <c r="E63" s="1092">
        <f>C63/D63</f>
        <v>6.2634611133580875E-2</v>
      </c>
      <c r="F63" s="457">
        <v>404.91210000000001</v>
      </c>
      <c r="G63" s="243">
        <f>C63/F63</f>
        <v>8.0507201318508387E-2</v>
      </c>
      <c r="H63" s="1296"/>
      <c r="I63" s="467"/>
      <c r="J63" s="26"/>
      <c r="K63" s="26"/>
      <c r="L63" s="26"/>
      <c r="M63" s="26"/>
      <c r="N63" s="26"/>
      <c r="O63" s="26"/>
    </row>
    <row r="64" spans="1:15" x14ac:dyDescent="0.45">
      <c r="A64" s="697" t="s">
        <v>96</v>
      </c>
      <c r="B64" s="1081">
        <v>-2</v>
      </c>
      <c r="C64" s="1076">
        <v>44.969601271666697</v>
      </c>
      <c r="D64" s="468">
        <v>738</v>
      </c>
      <c r="E64" s="1092">
        <f>C64/D64</f>
        <v>6.0934419067299045E-2</v>
      </c>
      <c r="F64" s="468">
        <v>574.16399999999999</v>
      </c>
      <c r="G64" s="727">
        <f>C64/F64</f>
        <v>7.83218754078394E-2</v>
      </c>
      <c r="H64" s="1297">
        <v>2009</v>
      </c>
      <c r="I64" s="467"/>
      <c r="J64" s="26"/>
      <c r="K64" s="26"/>
      <c r="L64" s="26"/>
      <c r="M64" s="26"/>
      <c r="N64" s="26"/>
      <c r="O64" s="26"/>
    </row>
    <row r="65" spans="1:15" x14ac:dyDescent="0.45">
      <c r="A65" s="697" t="s">
        <v>334</v>
      </c>
      <c r="B65" s="1081">
        <v>-2</v>
      </c>
      <c r="C65" s="1076">
        <v>31.064340464333299</v>
      </c>
      <c r="D65" s="468">
        <v>773.2</v>
      </c>
      <c r="E65" s="1092">
        <f>C65/D65</f>
        <v>4.0176332726763186E-2</v>
      </c>
      <c r="F65" s="468">
        <v>465.46640000000002</v>
      </c>
      <c r="G65" s="243">
        <f>C65/F65</f>
        <v>6.6738094230503642E-2</v>
      </c>
      <c r="H65" s="1296"/>
      <c r="I65" s="467"/>
      <c r="J65" s="26"/>
      <c r="K65" s="26"/>
      <c r="L65" s="26"/>
      <c r="M65" s="26"/>
      <c r="N65" s="26"/>
      <c r="O65" s="26"/>
    </row>
    <row r="66" spans="1:15" x14ac:dyDescent="0.45">
      <c r="A66" s="698" t="s">
        <v>10</v>
      </c>
      <c r="B66" s="1081">
        <v>-2</v>
      </c>
      <c r="C66" s="1076">
        <v>923.29817402799995</v>
      </c>
      <c r="D66" s="244">
        <v>20459</v>
      </c>
      <c r="E66" s="1092">
        <f>C66/D66</f>
        <v>4.5129193705850723E-2</v>
      </c>
      <c r="F66" s="244">
        <v>14178</v>
      </c>
      <c r="G66" s="240">
        <f>C66/F66</f>
        <v>6.5121891241924107E-2</v>
      </c>
      <c r="H66" s="1297">
        <v>2017</v>
      </c>
      <c r="I66" s="467"/>
      <c r="J66" s="26"/>
      <c r="K66" s="26"/>
      <c r="L66" s="26"/>
      <c r="M66" s="26"/>
      <c r="N66" s="26"/>
      <c r="O66" s="26"/>
    </row>
    <row r="67" spans="1:15" x14ac:dyDescent="0.45">
      <c r="A67" s="697" t="s">
        <v>105</v>
      </c>
      <c r="B67" s="1081">
        <v>-2</v>
      </c>
      <c r="C67" s="1076">
        <v>142.17948308366701</v>
      </c>
      <c r="D67" s="470">
        <v>4801</v>
      </c>
      <c r="E67" s="1092">
        <f>C67/D67</f>
        <v>2.9614555943275778E-2</v>
      </c>
      <c r="F67" s="470">
        <v>2890.2020000000002</v>
      </c>
      <c r="G67" s="243">
        <f>C67/F67</f>
        <v>4.9193614523713909E-2</v>
      </c>
      <c r="H67" s="1296"/>
      <c r="I67" s="467"/>
      <c r="J67" s="26"/>
      <c r="K67" s="26"/>
      <c r="L67" s="26"/>
      <c r="M67" s="26"/>
      <c r="N67" s="26"/>
      <c r="O67" s="26"/>
    </row>
    <row r="68" spans="1:15" x14ac:dyDescent="0.45">
      <c r="A68" s="698" t="s">
        <v>88</v>
      </c>
      <c r="B68" s="1081">
        <v>-2</v>
      </c>
      <c r="C68" s="1076">
        <v>54.165091263333302</v>
      </c>
      <c r="D68" s="469">
        <v>3200</v>
      </c>
      <c r="E68" s="1092">
        <f>C68/D68</f>
        <v>1.6926591019791656E-2</v>
      </c>
      <c r="F68" s="469">
        <v>1600</v>
      </c>
      <c r="G68" s="240">
        <f>C68/F68</f>
        <v>3.3853182039583311E-2</v>
      </c>
      <c r="H68" s="1296"/>
      <c r="I68" s="467"/>
      <c r="J68" s="26"/>
      <c r="K68" s="26"/>
      <c r="L68" s="26"/>
      <c r="M68" s="26"/>
      <c r="N68" s="26"/>
      <c r="O68" s="26"/>
    </row>
    <row r="69" spans="1:15" x14ac:dyDescent="0.45">
      <c r="A69" s="698" t="s">
        <v>87</v>
      </c>
      <c r="B69" s="1081">
        <v>-2</v>
      </c>
      <c r="C69" s="1076">
        <v>4.9997945579999996</v>
      </c>
      <c r="D69" s="244">
        <v>225.03210000000001</v>
      </c>
      <c r="E69" s="1092">
        <f>C69/D69</f>
        <v>2.2218139358784809E-2</v>
      </c>
      <c r="F69" s="244">
        <v>158.05709999999999</v>
      </c>
      <c r="G69" s="240">
        <f>C69/F69</f>
        <v>3.16328374872119E-2</v>
      </c>
      <c r="H69" s="1297">
        <v>2019</v>
      </c>
      <c r="I69" s="467"/>
      <c r="J69" s="26"/>
      <c r="K69" s="26"/>
      <c r="L69" s="26"/>
      <c r="M69" s="26"/>
      <c r="N69" s="26"/>
      <c r="O69" s="26"/>
    </row>
    <row r="70" spans="1:15" x14ac:dyDescent="0.45">
      <c r="A70" s="700" t="s">
        <v>16</v>
      </c>
      <c r="B70" s="1081">
        <v>-2</v>
      </c>
      <c r="C70" s="1077">
        <v>241.77977643633301</v>
      </c>
      <c r="D70" s="1454">
        <v>11158</v>
      </c>
      <c r="E70" s="1092">
        <f>C70/D70</f>
        <v>2.1668737805729792E-2</v>
      </c>
      <c r="F70" s="1454">
        <v>8960</v>
      </c>
      <c r="G70" s="1457">
        <f>C70/F70</f>
        <v>2.698435004869788E-2</v>
      </c>
      <c r="H70" s="1297">
        <v>2013</v>
      </c>
      <c r="I70" s="467"/>
      <c r="J70" s="26"/>
      <c r="K70" s="26"/>
      <c r="L70" s="26"/>
      <c r="M70" s="26"/>
      <c r="N70" s="26"/>
      <c r="O70" s="26"/>
    </row>
    <row r="71" spans="1:15" ht="19" thickBot="1" x14ac:dyDescent="0.5">
      <c r="A71" s="701" t="s">
        <v>18</v>
      </c>
      <c r="B71" s="1082">
        <v>-2</v>
      </c>
      <c r="C71" s="1078">
        <v>10.187006399333301</v>
      </c>
      <c r="D71" s="1455">
        <v>652</v>
      </c>
      <c r="E71" s="1092">
        <f>C71/D71</f>
        <v>1.5624242943762731E-2</v>
      </c>
      <c r="F71" s="1455">
        <v>392</v>
      </c>
      <c r="G71" s="1458">
        <f>C71/F71</f>
        <v>2.5987261222789031E-2</v>
      </c>
      <c r="H71" s="1296"/>
      <c r="I71" s="467"/>
      <c r="J71" s="26"/>
      <c r="K71" s="26"/>
      <c r="L71" s="26"/>
      <c r="M71" s="26"/>
      <c r="N71" s="26"/>
      <c r="O71" s="26"/>
    </row>
    <row r="74" spans="1:15" x14ac:dyDescent="0.45">
      <c r="F74" s="1" t="s">
        <v>241</v>
      </c>
    </row>
    <row r="75" spans="1:15" x14ac:dyDescent="0.45">
      <c r="F75" s="1" t="s">
        <v>240</v>
      </c>
    </row>
    <row r="76" spans="1:15" x14ac:dyDescent="0.45">
      <c r="F76" s="1" t="s">
        <v>236</v>
      </c>
    </row>
    <row r="77" spans="1:15" x14ac:dyDescent="0.45">
      <c r="F77" s="1" t="s">
        <v>237</v>
      </c>
    </row>
    <row r="78" spans="1:15" x14ac:dyDescent="0.45">
      <c r="F78" s="1" t="s">
        <v>238</v>
      </c>
    </row>
    <row r="79" spans="1:15" x14ac:dyDescent="0.45">
      <c r="F79" s="1" t="s">
        <v>239</v>
      </c>
    </row>
  </sheetData>
  <sortState xmlns:xlrd2="http://schemas.microsoft.com/office/spreadsheetml/2017/richdata2" ref="A7:H71">
    <sortCondition descending="1" ref="G7:G71"/>
  </sortState>
  <conditionalFormatting sqref="G7:G71">
    <cfRule type="cellIs" dxfId="0" priority="8" operator="greaterThan">
      <formula>1</formula>
    </cfRule>
  </conditionalFormatting>
  <conditionalFormatting sqref="G7:G71">
    <cfRule type="colorScale" priority="7">
      <colorScale>
        <cfvo type="min"/>
        <cfvo type="percentile" val="50"/>
        <cfvo type="max"/>
        <color rgb="FFE4389A"/>
        <color theme="0"/>
        <color rgb="FF55A424"/>
      </colorScale>
    </cfRule>
  </conditionalFormatting>
  <conditionalFormatting sqref="B7:B71">
    <cfRule type="colorScale" priority="4">
      <colorScale>
        <cfvo type="min"/>
        <cfvo type="percentile" val="50"/>
        <cfvo type="max"/>
        <color rgb="FFE4389A"/>
        <color theme="0"/>
        <color rgb="FF55A424"/>
      </colorScale>
    </cfRule>
  </conditionalFormatting>
  <conditionalFormatting sqref="H7:H34 H36:H71">
    <cfRule type="colorScale" priority="2">
      <colorScale>
        <cfvo type="min"/>
        <cfvo type="percentile" val="50"/>
        <cfvo type="max"/>
        <color rgb="FFE4389A"/>
        <color theme="0"/>
        <color rgb="FF55A424"/>
      </colorScale>
    </cfRule>
  </conditionalFormatting>
  <conditionalFormatting sqref="H35">
    <cfRule type="colorScale" priority="1">
      <colorScale>
        <cfvo type="min"/>
        <cfvo type="percentile" val="50"/>
        <cfvo type="max"/>
        <color rgb="FFE4389A"/>
        <color theme="0"/>
        <color rgb="FF55A424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1FF"/>
  </sheetPr>
  <dimension ref="A1:AB83"/>
  <sheetViews>
    <sheetView zoomScale="85" zoomScaleNormal="85" workbookViewId="0">
      <pane xSplit="4" ySplit="7" topLeftCell="E8" activePane="bottomRight" state="frozen"/>
      <selection activeCell="F52" sqref="F52"/>
      <selection pane="topRight" activeCell="F52" sqref="F52"/>
      <selection pane="bottomLeft" activeCell="F52" sqref="F52"/>
      <selection pane="bottomRight" activeCell="H17" sqref="H17"/>
    </sheetView>
  </sheetViews>
  <sheetFormatPr defaultColWidth="9.08984375" defaultRowHeight="18.5" x14ac:dyDescent="0.45"/>
  <cols>
    <col min="1" max="1" width="35.08984375" style="588" customWidth="1"/>
    <col min="2" max="2" width="7.36328125" style="8" customWidth="1"/>
    <col min="3" max="3" width="5.90625" style="18" customWidth="1"/>
    <col min="4" max="4" width="6.36328125" style="591" customWidth="1"/>
    <col min="5" max="5" width="8.6328125" style="472" customWidth="1"/>
    <col min="6" max="6" width="8.54296875" style="477" customWidth="1"/>
    <col min="7" max="7" width="11.36328125" style="477" customWidth="1"/>
    <col min="8" max="9" width="9.54296875" style="477" customWidth="1"/>
    <col min="10" max="10" width="13.36328125" style="477" customWidth="1"/>
    <col min="11" max="11" width="10.36328125" style="477" customWidth="1"/>
    <col min="12" max="12" width="10.453125" style="589" customWidth="1"/>
    <col min="13" max="13" width="8.6328125" style="590" customWidth="1"/>
    <col min="14" max="14" width="13.453125" style="477" customWidth="1"/>
    <col min="15" max="15" width="10.6328125" style="477" customWidth="1"/>
    <col min="16" max="16" width="10.36328125" style="590" customWidth="1"/>
    <col min="17" max="17" width="8.36328125" style="477" customWidth="1"/>
    <col min="18" max="18" width="9.6328125" style="477" customWidth="1"/>
    <col min="19" max="19" width="7.453125" style="477" customWidth="1"/>
    <col min="20" max="20" width="10.453125" style="477" customWidth="1"/>
    <col min="21" max="21" width="9.36328125" style="477" customWidth="1"/>
    <col min="22" max="22" width="2.90625" style="477" customWidth="1"/>
    <col min="23" max="23" width="26.6328125" style="507" bestFit="1" customWidth="1"/>
    <col min="24" max="16384" width="9.08984375" style="477"/>
  </cols>
  <sheetData>
    <row r="1" spans="1:28" x14ac:dyDescent="0.45">
      <c r="A1" s="471" t="s">
        <v>395</v>
      </c>
      <c r="B1" s="115"/>
      <c r="C1" s="302"/>
      <c r="D1" s="280"/>
      <c r="F1" s="473"/>
      <c r="G1" s="473"/>
      <c r="H1" s="473"/>
      <c r="I1" s="473"/>
      <c r="J1" s="473"/>
      <c r="K1" s="473"/>
      <c r="L1" s="474"/>
      <c r="M1" s="475"/>
      <c r="N1" s="473"/>
      <c r="O1" s="473"/>
      <c r="P1" s="475"/>
      <c r="Q1" s="473"/>
      <c r="R1" s="473"/>
      <c r="S1" s="473"/>
      <c r="T1" s="473"/>
      <c r="U1" s="473"/>
      <c r="V1" s="473"/>
      <c r="W1" s="476"/>
      <c r="X1" s="473"/>
      <c r="Y1" s="473"/>
      <c r="AB1" s="478" t="s">
        <v>270</v>
      </c>
    </row>
    <row r="2" spans="1:28" s="488" customFormat="1" ht="18.649999999999999" customHeight="1" x14ac:dyDescent="0.35">
      <c r="A2" s="479" t="s">
        <v>271</v>
      </c>
      <c r="B2" s="480"/>
      <c r="C2" s="481"/>
      <c r="D2" s="482"/>
      <c r="E2" s="483"/>
      <c r="F2" s="484"/>
      <c r="G2" s="484"/>
      <c r="H2" s="484"/>
      <c r="I2" s="484"/>
      <c r="J2" s="484"/>
      <c r="K2" s="484"/>
      <c r="L2" s="485"/>
      <c r="M2" s="486"/>
      <c r="N2" s="484"/>
      <c r="O2" s="484"/>
      <c r="P2" s="486"/>
      <c r="Q2" s="484"/>
      <c r="R2" s="484"/>
      <c r="S2" s="484"/>
      <c r="T2" s="484"/>
      <c r="U2" s="484"/>
      <c r="V2" s="484"/>
      <c r="W2" s="487"/>
      <c r="X2" s="484"/>
      <c r="Y2" s="484"/>
    </row>
    <row r="3" spans="1:28" ht="19" thickBot="1" x14ac:dyDescent="0.5">
      <c r="A3" s="489"/>
      <c r="B3" s="490" t="s">
        <v>272</v>
      </c>
      <c r="C3" s="491"/>
      <c r="D3" s="490"/>
      <c r="E3" s="491"/>
      <c r="F3" s="492" t="s">
        <v>273</v>
      </c>
      <c r="G3" s="493"/>
      <c r="H3" s="494"/>
      <c r="I3" s="493"/>
      <c r="J3" s="493"/>
      <c r="K3" s="493"/>
      <c r="L3" s="495"/>
      <c r="M3" s="496" t="s">
        <v>274</v>
      </c>
      <c r="N3" s="497"/>
      <c r="O3" s="497"/>
      <c r="P3" s="498"/>
      <c r="Q3" s="1327" t="s">
        <v>402</v>
      </c>
      <c r="R3" s="1328"/>
      <c r="S3" s="1328"/>
      <c r="T3" s="1328"/>
      <c r="U3" s="1329"/>
      <c r="V3" s="473"/>
      <c r="W3" s="476"/>
      <c r="X3" s="473"/>
      <c r="Y3" s="473"/>
    </row>
    <row r="4" spans="1:28" s="507" customFormat="1" ht="15.5" x14ac:dyDescent="0.35">
      <c r="A4" s="499"/>
      <c r="B4" s="121"/>
      <c r="C4" s="500"/>
      <c r="D4" s="501"/>
      <c r="E4" s="502"/>
      <c r="F4" s="503"/>
      <c r="G4" s="592" t="s">
        <v>282</v>
      </c>
      <c r="H4" s="503"/>
      <c r="I4" s="503"/>
      <c r="J4" s="503"/>
      <c r="K4" s="503"/>
      <c r="L4" s="504" t="s">
        <v>54</v>
      </c>
      <c r="M4" s="505"/>
      <c r="N4" s="505"/>
      <c r="O4" s="505"/>
      <c r="P4" s="506" t="s">
        <v>54</v>
      </c>
      <c r="Q4" s="1345"/>
      <c r="R4" s="1345"/>
      <c r="S4" s="1345"/>
      <c r="T4" s="1345"/>
      <c r="U4" s="1346"/>
      <c r="V4" s="476"/>
      <c r="W4" s="476"/>
      <c r="X4" s="476"/>
      <c r="Y4" s="476"/>
    </row>
    <row r="5" spans="1:28" s="507" customFormat="1" ht="15.5" x14ac:dyDescent="0.35">
      <c r="A5" s="508"/>
      <c r="B5" s="317" t="s">
        <v>53</v>
      </c>
      <c r="C5" s="509"/>
      <c r="D5" s="501"/>
      <c r="E5" s="502"/>
      <c r="F5" s="510"/>
      <c r="G5" s="593" t="s">
        <v>283</v>
      </c>
      <c r="H5" s="510"/>
      <c r="I5" s="510"/>
      <c r="J5" s="503"/>
      <c r="K5" s="503"/>
      <c r="L5" s="511" t="s">
        <v>275</v>
      </c>
      <c r="M5" s="512"/>
      <c r="N5" s="505"/>
      <c r="O5" s="505"/>
      <c r="P5" s="513" t="s">
        <v>275</v>
      </c>
      <c r="Q5" s="1345"/>
      <c r="R5" s="1345"/>
      <c r="S5" s="1345"/>
      <c r="T5" s="1345"/>
      <c r="U5" s="1346"/>
      <c r="V5" s="476"/>
      <c r="W5" s="476"/>
      <c r="X5" s="476"/>
      <c r="Y5" s="476"/>
    </row>
    <row r="6" spans="1:28" s="507" customFormat="1" ht="16" thickBot="1" x14ac:dyDescent="0.4">
      <c r="A6" s="508"/>
      <c r="B6" s="316" t="s">
        <v>57</v>
      </c>
      <c r="C6" s="514"/>
      <c r="D6" s="515"/>
      <c r="E6" s="516"/>
      <c r="F6" s="517"/>
      <c r="G6" s="594" t="s">
        <v>284</v>
      </c>
      <c r="H6" s="518" t="s">
        <v>276</v>
      </c>
      <c r="I6" s="519"/>
      <c r="J6" s="520"/>
      <c r="K6" s="521"/>
      <c r="L6" s="522">
        <v>0.18</v>
      </c>
      <c r="M6" s="523"/>
      <c r="N6" s="524"/>
      <c r="O6" s="524"/>
      <c r="P6" s="525">
        <v>0.05</v>
      </c>
      <c r="Q6" s="1352"/>
      <c r="R6" s="1347"/>
      <c r="S6" s="1347"/>
      <c r="T6" s="1347"/>
      <c r="U6" s="1348"/>
      <c r="V6" s="476"/>
      <c r="W6" s="476"/>
      <c r="X6" s="476"/>
      <c r="Y6" s="476"/>
    </row>
    <row r="7" spans="1:28" s="507" customFormat="1" ht="72" customHeight="1" thickBot="1" x14ac:dyDescent="0.4">
      <c r="A7" s="526" t="s">
        <v>4</v>
      </c>
      <c r="B7" s="527" t="s">
        <v>197</v>
      </c>
      <c r="C7" s="528" t="s">
        <v>210</v>
      </c>
      <c r="D7" s="529" t="s">
        <v>3</v>
      </c>
      <c r="E7" s="530" t="s">
        <v>277</v>
      </c>
      <c r="F7" s="531" t="s">
        <v>403</v>
      </c>
      <c r="G7" s="532" t="s">
        <v>499</v>
      </c>
      <c r="H7" s="533" t="s">
        <v>396</v>
      </c>
      <c r="I7" s="534" t="s">
        <v>397</v>
      </c>
      <c r="J7" s="535" t="s">
        <v>404</v>
      </c>
      <c r="K7" s="536" t="s">
        <v>398</v>
      </c>
      <c r="L7" s="537" t="s">
        <v>278</v>
      </c>
      <c r="M7" s="538" t="s">
        <v>399</v>
      </c>
      <c r="N7" s="539" t="s">
        <v>400</v>
      </c>
      <c r="O7" s="539" t="s">
        <v>401</v>
      </c>
      <c r="P7" s="540" t="s">
        <v>278</v>
      </c>
      <c r="Q7" s="1330" t="s">
        <v>512</v>
      </c>
      <c r="R7" s="1349" t="s">
        <v>405</v>
      </c>
      <c r="S7" s="1350" t="s">
        <v>513</v>
      </c>
      <c r="T7" s="1349" t="s">
        <v>406</v>
      </c>
      <c r="U7" s="1351" t="s">
        <v>511</v>
      </c>
      <c r="V7" s="541"/>
      <c r="W7" s="542" t="s">
        <v>220</v>
      </c>
      <c r="X7" s="476"/>
      <c r="Y7" s="476"/>
    </row>
    <row r="8" spans="1:28" s="507" customFormat="1" x14ac:dyDescent="0.45">
      <c r="A8" s="631" t="s">
        <v>10</v>
      </c>
      <c r="B8" s="1097">
        <v>2017</v>
      </c>
      <c r="C8" s="1098" t="s">
        <v>205</v>
      </c>
      <c r="D8" s="1140">
        <v>58</v>
      </c>
      <c r="E8" s="1116">
        <v>1.4449091668820828</v>
      </c>
      <c r="F8" s="1139">
        <v>1</v>
      </c>
      <c r="G8" s="552"/>
      <c r="H8" s="553">
        <v>-2</v>
      </c>
      <c r="I8" s="1322">
        <v>3</v>
      </c>
      <c r="J8" s="543">
        <f>IF(G8="X",-2,I8)</f>
        <v>3</v>
      </c>
      <c r="K8" s="544">
        <f t="shared" ref="K8:K41" si="0">J8-F8</f>
        <v>2</v>
      </c>
      <c r="L8" s="545">
        <f t="shared" ref="L8:L41" si="1">K8*L$6</f>
        <v>0.36</v>
      </c>
      <c r="M8" s="546">
        <v>0</v>
      </c>
      <c r="N8" s="547">
        <f t="shared" ref="N8:N41" si="2">IF(G8="X",0,M8)</f>
        <v>0</v>
      </c>
      <c r="O8" s="547">
        <f t="shared" ref="O8:O41" si="3">IF(G8="X",N8-M8,0)</f>
        <v>0</v>
      </c>
      <c r="P8" s="548">
        <f t="shared" ref="P8:P41" si="4">O8*P$6</f>
        <v>0</v>
      </c>
      <c r="Q8" s="1331">
        <f t="shared" ref="Q8:Q41" si="5">E8+L8+P8</f>
        <v>1.8049091668820827</v>
      </c>
      <c r="R8" s="1335">
        <f t="shared" ref="R8:R41" si="6">Q8-E8</f>
        <v>0.35999999999999988</v>
      </c>
      <c r="S8" s="1137">
        <f t="shared" ref="S8:S41" si="7">RANK(Q8,Q$8:Q$72)</f>
        <v>53</v>
      </c>
      <c r="T8" s="549">
        <f t="shared" ref="T8:T41" si="8">D8-S8</f>
        <v>5</v>
      </c>
      <c r="U8" s="1339" t="str">
        <f t="shared" ref="U8:U41" si="9">IF(G8="X",AB$1," ")</f>
        <v xml:space="preserve"> </v>
      </c>
      <c r="V8" s="550"/>
      <c r="W8" s="551"/>
      <c r="X8" s="476"/>
      <c r="Y8" s="476"/>
    </row>
    <row r="9" spans="1:28" s="507" customFormat="1" x14ac:dyDescent="0.45">
      <c r="A9" s="421" t="s">
        <v>148</v>
      </c>
      <c r="B9" s="853">
        <v>2013</v>
      </c>
      <c r="C9" s="857" t="s">
        <v>204</v>
      </c>
      <c r="D9" s="1140">
        <v>64</v>
      </c>
      <c r="E9" s="1117">
        <v>1.1149257363819574</v>
      </c>
      <c r="F9" s="1139">
        <v>1</v>
      </c>
      <c r="G9" s="552"/>
      <c r="H9" s="553">
        <v>-2</v>
      </c>
      <c r="I9" s="1323">
        <v>4</v>
      </c>
      <c r="J9" s="554">
        <f t="shared" ref="J9:J41" si="10">IF(G9="X",-2,I9)</f>
        <v>4</v>
      </c>
      <c r="K9" s="555">
        <f t="shared" si="0"/>
        <v>3</v>
      </c>
      <c r="L9" s="556">
        <f t="shared" si="1"/>
        <v>0.54</v>
      </c>
      <c r="M9" s="557">
        <v>1</v>
      </c>
      <c r="N9" s="558">
        <f t="shared" si="2"/>
        <v>1</v>
      </c>
      <c r="O9" s="558">
        <f t="shared" si="3"/>
        <v>0</v>
      </c>
      <c r="P9" s="559">
        <f t="shared" si="4"/>
        <v>0</v>
      </c>
      <c r="Q9" s="1332">
        <f t="shared" si="5"/>
        <v>1.6549257363819574</v>
      </c>
      <c r="R9" s="1336">
        <f t="shared" si="6"/>
        <v>0.54</v>
      </c>
      <c r="S9" s="1137">
        <f t="shared" si="7"/>
        <v>56</v>
      </c>
      <c r="T9" s="549">
        <f t="shared" si="8"/>
        <v>8</v>
      </c>
      <c r="U9" s="1340" t="str">
        <f t="shared" si="9"/>
        <v xml:space="preserve"> </v>
      </c>
      <c r="V9" s="550"/>
      <c r="W9" s="560"/>
      <c r="X9" s="476"/>
      <c r="Y9" s="476"/>
    </row>
    <row r="10" spans="1:28" s="507" customFormat="1" x14ac:dyDescent="0.45">
      <c r="A10" s="421" t="s">
        <v>97</v>
      </c>
      <c r="B10" s="904"/>
      <c r="C10" s="858" t="s">
        <v>212</v>
      </c>
      <c r="D10" s="1140">
        <v>38</v>
      </c>
      <c r="E10" s="1117">
        <v>2.0832363697503409</v>
      </c>
      <c r="F10" s="1187">
        <v>3</v>
      </c>
      <c r="G10" s="552"/>
      <c r="H10" s="553">
        <v>-2</v>
      </c>
      <c r="I10" s="1324">
        <v>3</v>
      </c>
      <c r="J10" s="554">
        <f t="shared" si="10"/>
        <v>3</v>
      </c>
      <c r="K10" s="561">
        <f t="shared" si="0"/>
        <v>0</v>
      </c>
      <c r="L10" s="562">
        <f t="shared" si="1"/>
        <v>0</v>
      </c>
      <c r="M10" s="563">
        <v>5</v>
      </c>
      <c r="N10" s="564">
        <f t="shared" si="2"/>
        <v>5</v>
      </c>
      <c r="O10" s="564">
        <f t="shared" si="3"/>
        <v>0</v>
      </c>
      <c r="P10" s="565">
        <f t="shared" si="4"/>
        <v>0</v>
      </c>
      <c r="Q10" s="1333">
        <f t="shared" si="5"/>
        <v>2.0832363697503409</v>
      </c>
      <c r="R10" s="1337">
        <f t="shared" si="6"/>
        <v>0</v>
      </c>
      <c r="S10" s="1137">
        <f t="shared" si="7"/>
        <v>41</v>
      </c>
      <c r="T10" s="566">
        <f t="shared" si="8"/>
        <v>-3</v>
      </c>
      <c r="U10" s="1341" t="str">
        <f t="shared" si="9"/>
        <v xml:space="preserve"> </v>
      </c>
      <c r="V10" s="550"/>
      <c r="W10" s="567" t="s">
        <v>215</v>
      </c>
      <c r="X10" s="476"/>
      <c r="Y10" s="476"/>
    </row>
    <row r="11" spans="1:28" s="507" customFormat="1" x14ac:dyDescent="0.45">
      <c r="A11" s="421" t="s">
        <v>98</v>
      </c>
      <c r="B11" s="853">
        <v>2019</v>
      </c>
      <c r="C11" s="857" t="s">
        <v>204</v>
      </c>
      <c r="D11" s="1140">
        <v>59</v>
      </c>
      <c r="E11" s="1117">
        <v>1.4103724949038055</v>
      </c>
      <c r="F11" s="1139">
        <v>0</v>
      </c>
      <c r="G11" s="568"/>
      <c r="H11" s="553">
        <v>-3</v>
      </c>
      <c r="I11" s="1323">
        <v>3</v>
      </c>
      <c r="J11" s="554">
        <f t="shared" si="10"/>
        <v>3</v>
      </c>
      <c r="K11" s="561">
        <f t="shared" si="0"/>
        <v>3</v>
      </c>
      <c r="L11" s="562">
        <f t="shared" si="1"/>
        <v>0.54</v>
      </c>
      <c r="M11" s="563">
        <v>0</v>
      </c>
      <c r="N11" s="564">
        <f t="shared" si="2"/>
        <v>0</v>
      </c>
      <c r="O11" s="564">
        <f t="shared" si="3"/>
        <v>0</v>
      </c>
      <c r="P11" s="565">
        <f t="shared" si="4"/>
        <v>0</v>
      </c>
      <c r="Q11" s="1333">
        <f t="shared" si="5"/>
        <v>1.9503724949038055</v>
      </c>
      <c r="R11" s="1337">
        <f t="shared" si="6"/>
        <v>0.54</v>
      </c>
      <c r="S11" s="1137">
        <f t="shared" si="7"/>
        <v>47</v>
      </c>
      <c r="T11" s="566">
        <f t="shared" si="8"/>
        <v>12</v>
      </c>
      <c r="U11" s="1341" t="str">
        <f t="shared" si="9"/>
        <v xml:space="preserve"> </v>
      </c>
      <c r="V11" s="550"/>
      <c r="W11" s="560" t="s">
        <v>216</v>
      </c>
      <c r="X11" s="476"/>
      <c r="Y11" s="476"/>
    </row>
    <row r="12" spans="1:28" s="507" customFormat="1" ht="19" thickBot="1" x14ac:dyDescent="0.5">
      <c r="A12" s="422" t="s">
        <v>5</v>
      </c>
      <c r="B12" s="853">
        <v>2015</v>
      </c>
      <c r="C12" s="857" t="s">
        <v>204</v>
      </c>
      <c r="D12" s="1140">
        <v>2</v>
      </c>
      <c r="E12" s="1117">
        <v>3.3652254506908745</v>
      </c>
      <c r="F12" s="1139">
        <v>3</v>
      </c>
      <c r="G12" s="552" t="s">
        <v>500</v>
      </c>
      <c r="H12" s="553">
        <v>-2</v>
      </c>
      <c r="I12" s="1323">
        <v>5</v>
      </c>
      <c r="J12" s="554">
        <f t="shared" si="10"/>
        <v>-2</v>
      </c>
      <c r="K12" s="561">
        <f t="shared" si="0"/>
        <v>-5</v>
      </c>
      <c r="L12" s="562">
        <f t="shared" si="1"/>
        <v>-0.89999999999999991</v>
      </c>
      <c r="M12" s="563">
        <v>4</v>
      </c>
      <c r="N12" s="564">
        <f t="shared" si="2"/>
        <v>0</v>
      </c>
      <c r="O12" s="564">
        <f t="shared" si="3"/>
        <v>-4</v>
      </c>
      <c r="P12" s="565">
        <f t="shared" si="4"/>
        <v>-0.2</v>
      </c>
      <c r="Q12" s="1333">
        <f t="shared" si="5"/>
        <v>2.2652254506908744</v>
      </c>
      <c r="R12" s="1337">
        <f t="shared" si="6"/>
        <v>-1.1000000000000001</v>
      </c>
      <c r="S12" s="1137">
        <f t="shared" si="7"/>
        <v>35</v>
      </c>
      <c r="T12" s="566">
        <f t="shared" si="8"/>
        <v>-33</v>
      </c>
      <c r="U12" s="1341" t="str">
        <f t="shared" si="9"/>
        <v>√</v>
      </c>
      <c r="V12" s="550"/>
      <c r="W12" s="569" t="s">
        <v>214</v>
      </c>
      <c r="X12" s="476"/>
      <c r="Y12" s="476"/>
    </row>
    <row r="13" spans="1:28" s="507" customFormat="1" x14ac:dyDescent="0.45">
      <c r="A13" s="421" t="s">
        <v>149</v>
      </c>
      <c r="B13" s="853">
        <v>2017</v>
      </c>
      <c r="C13" s="859" t="s">
        <v>205</v>
      </c>
      <c r="D13" s="1140">
        <v>61</v>
      </c>
      <c r="E13" s="1117">
        <v>1.3329721705469324</v>
      </c>
      <c r="F13" s="1139">
        <v>0</v>
      </c>
      <c r="G13" s="1393"/>
      <c r="H13" s="553">
        <v>-3</v>
      </c>
      <c r="I13" s="1323">
        <v>0</v>
      </c>
      <c r="J13" s="554">
        <f t="shared" si="10"/>
        <v>0</v>
      </c>
      <c r="K13" s="561">
        <f t="shared" si="0"/>
        <v>0</v>
      </c>
      <c r="L13" s="562">
        <f t="shared" si="1"/>
        <v>0</v>
      </c>
      <c r="M13" s="563">
        <v>0</v>
      </c>
      <c r="N13" s="564">
        <f t="shared" si="2"/>
        <v>0</v>
      </c>
      <c r="O13" s="564">
        <f t="shared" si="3"/>
        <v>0</v>
      </c>
      <c r="P13" s="565">
        <f t="shared" si="4"/>
        <v>0</v>
      </c>
      <c r="Q13" s="1333">
        <f t="shared" si="5"/>
        <v>1.3329721705469324</v>
      </c>
      <c r="R13" s="1337">
        <f t="shared" si="6"/>
        <v>0</v>
      </c>
      <c r="S13" s="1137">
        <f t="shared" si="7"/>
        <v>62</v>
      </c>
      <c r="T13" s="566">
        <f t="shared" si="8"/>
        <v>-1</v>
      </c>
      <c r="U13" s="1341" t="str">
        <f t="shared" si="9"/>
        <v xml:space="preserve"> </v>
      </c>
      <c r="V13" s="550"/>
      <c r="W13" s="567"/>
      <c r="X13" s="476"/>
      <c r="Y13" s="476"/>
    </row>
    <row r="14" spans="1:28" s="507" customFormat="1" x14ac:dyDescent="0.45">
      <c r="A14" s="421" t="s">
        <v>233</v>
      </c>
      <c r="B14" s="853">
        <v>2017</v>
      </c>
      <c r="C14" s="857" t="s">
        <v>204</v>
      </c>
      <c r="D14" s="1140">
        <v>11</v>
      </c>
      <c r="E14" s="1117">
        <v>3.0002474188637733</v>
      </c>
      <c r="F14" s="1139">
        <v>0</v>
      </c>
      <c r="G14" s="1394"/>
      <c r="H14" s="553">
        <v>-3</v>
      </c>
      <c r="I14" s="1323">
        <v>1</v>
      </c>
      <c r="J14" s="554">
        <f t="shared" si="10"/>
        <v>1</v>
      </c>
      <c r="K14" s="561">
        <f t="shared" si="0"/>
        <v>1</v>
      </c>
      <c r="L14" s="562">
        <f t="shared" si="1"/>
        <v>0.18</v>
      </c>
      <c r="M14" s="563">
        <v>0</v>
      </c>
      <c r="N14" s="564">
        <f t="shared" si="2"/>
        <v>0</v>
      </c>
      <c r="O14" s="564">
        <f t="shared" si="3"/>
        <v>0</v>
      </c>
      <c r="P14" s="565">
        <f t="shared" si="4"/>
        <v>0</v>
      </c>
      <c r="Q14" s="1333">
        <f t="shared" si="5"/>
        <v>3.1802474188637735</v>
      </c>
      <c r="R14" s="1337">
        <f t="shared" si="6"/>
        <v>0.18000000000000016</v>
      </c>
      <c r="S14" s="1137">
        <f t="shared" si="7"/>
        <v>4</v>
      </c>
      <c r="T14" s="566">
        <f t="shared" si="8"/>
        <v>7</v>
      </c>
      <c r="U14" s="1341" t="str">
        <f t="shared" si="9"/>
        <v xml:space="preserve"> </v>
      </c>
      <c r="V14" s="550"/>
      <c r="W14" s="560"/>
      <c r="X14" s="476"/>
      <c r="Y14" s="476"/>
    </row>
    <row r="15" spans="1:28" s="507" customFormat="1" x14ac:dyDescent="0.45">
      <c r="A15" s="422" t="s">
        <v>89</v>
      </c>
      <c r="B15" s="853">
        <v>2017</v>
      </c>
      <c r="C15" s="859" t="s">
        <v>205</v>
      </c>
      <c r="D15" s="1140">
        <v>20</v>
      </c>
      <c r="E15" s="1117">
        <v>2.5476166983076083</v>
      </c>
      <c r="F15" s="1139">
        <v>3</v>
      </c>
      <c r="G15" s="1394"/>
      <c r="H15" s="553">
        <v>-3</v>
      </c>
      <c r="I15" s="1323">
        <v>5</v>
      </c>
      <c r="J15" s="554">
        <f t="shared" si="10"/>
        <v>5</v>
      </c>
      <c r="K15" s="561">
        <f t="shared" si="0"/>
        <v>2</v>
      </c>
      <c r="L15" s="562">
        <f t="shared" si="1"/>
        <v>0.36</v>
      </c>
      <c r="M15" s="563">
        <v>0</v>
      </c>
      <c r="N15" s="564">
        <f t="shared" si="2"/>
        <v>0</v>
      </c>
      <c r="O15" s="564">
        <f t="shared" si="3"/>
        <v>0</v>
      </c>
      <c r="P15" s="565">
        <f t="shared" si="4"/>
        <v>0</v>
      </c>
      <c r="Q15" s="1333">
        <f t="shared" si="5"/>
        <v>2.9076166983076082</v>
      </c>
      <c r="R15" s="1337">
        <f t="shared" si="6"/>
        <v>0.35999999999999988</v>
      </c>
      <c r="S15" s="1137">
        <f t="shared" si="7"/>
        <v>13</v>
      </c>
      <c r="T15" s="566">
        <f t="shared" si="8"/>
        <v>7</v>
      </c>
      <c r="U15" s="1341" t="str">
        <f t="shared" si="9"/>
        <v xml:space="preserve"> </v>
      </c>
      <c r="V15" s="550"/>
      <c r="W15" s="560"/>
      <c r="X15" s="476"/>
      <c r="Y15" s="476"/>
    </row>
    <row r="16" spans="1:28" s="507" customFormat="1" x14ac:dyDescent="0.45">
      <c r="A16" s="421" t="s">
        <v>99</v>
      </c>
      <c r="B16" s="853">
        <v>2013</v>
      </c>
      <c r="C16" s="860" t="s">
        <v>211</v>
      </c>
      <c r="D16" s="1140">
        <v>5</v>
      </c>
      <c r="E16" s="1117">
        <v>3.1856691449673544</v>
      </c>
      <c r="F16" s="1187">
        <v>3</v>
      </c>
      <c r="G16" s="552" t="s">
        <v>500</v>
      </c>
      <c r="H16" s="553">
        <v>-2</v>
      </c>
      <c r="I16" s="1324">
        <v>3</v>
      </c>
      <c r="J16" s="554">
        <f t="shared" si="10"/>
        <v>-2</v>
      </c>
      <c r="K16" s="561">
        <f t="shared" si="0"/>
        <v>-5</v>
      </c>
      <c r="L16" s="562">
        <f t="shared" si="1"/>
        <v>-0.89999999999999991</v>
      </c>
      <c r="M16" s="563">
        <v>6</v>
      </c>
      <c r="N16" s="564">
        <f t="shared" si="2"/>
        <v>0</v>
      </c>
      <c r="O16" s="564">
        <f t="shared" si="3"/>
        <v>-6</v>
      </c>
      <c r="P16" s="565">
        <f t="shared" si="4"/>
        <v>-0.30000000000000004</v>
      </c>
      <c r="Q16" s="1333">
        <f t="shared" si="5"/>
        <v>1.9856691449673545</v>
      </c>
      <c r="R16" s="1337">
        <f t="shared" si="6"/>
        <v>-1.2</v>
      </c>
      <c r="S16" s="1137">
        <f t="shared" si="7"/>
        <v>45</v>
      </c>
      <c r="T16" s="566">
        <f t="shared" si="8"/>
        <v>-40</v>
      </c>
      <c r="U16" s="1341" t="str">
        <f t="shared" si="9"/>
        <v>√</v>
      </c>
      <c r="V16" s="550"/>
      <c r="W16" s="570" t="s">
        <v>213</v>
      </c>
      <c r="X16" s="476"/>
      <c r="Y16" s="476"/>
    </row>
    <row r="17" spans="1:25" s="507" customFormat="1" ht="19" thickBot="1" x14ac:dyDescent="0.5">
      <c r="A17" s="421" t="s">
        <v>9</v>
      </c>
      <c r="B17" s="853">
        <v>2019</v>
      </c>
      <c r="C17" s="857" t="s">
        <v>204</v>
      </c>
      <c r="D17" s="1140">
        <v>39</v>
      </c>
      <c r="E17" s="1117">
        <v>2.0498617807421944</v>
      </c>
      <c r="F17" s="1139">
        <v>0</v>
      </c>
      <c r="G17" s="568"/>
      <c r="H17" s="553">
        <v>-2</v>
      </c>
      <c r="I17" s="1323">
        <v>1</v>
      </c>
      <c r="J17" s="554">
        <f t="shared" si="10"/>
        <v>1</v>
      </c>
      <c r="K17" s="561">
        <f t="shared" si="0"/>
        <v>1</v>
      </c>
      <c r="L17" s="562">
        <f t="shared" si="1"/>
        <v>0.18</v>
      </c>
      <c r="M17" s="563">
        <v>0</v>
      </c>
      <c r="N17" s="564">
        <f t="shared" si="2"/>
        <v>0</v>
      </c>
      <c r="O17" s="564">
        <f t="shared" si="3"/>
        <v>0</v>
      </c>
      <c r="P17" s="565">
        <f t="shared" si="4"/>
        <v>0</v>
      </c>
      <c r="Q17" s="1333">
        <f t="shared" si="5"/>
        <v>2.2298617807421945</v>
      </c>
      <c r="R17" s="1337">
        <f t="shared" si="6"/>
        <v>0.18000000000000016</v>
      </c>
      <c r="S17" s="1137">
        <f t="shared" si="7"/>
        <v>36</v>
      </c>
      <c r="T17" s="566">
        <f t="shared" si="8"/>
        <v>3</v>
      </c>
      <c r="U17" s="1341" t="str">
        <f t="shared" si="9"/>
        <v xml:space="preserve"> </v>
      </c>
      <c r="V17" s="550"/>
      <c r="W17" s="569" t="s">
        <v>230</v>
      </c>
      <c r="X17" s="476"/>
      <c r="Y17" s="476"/>
    </row>
    <row r="18" spans="1:25" s="507" customFormat="1" x14ac:dyDescent="0.45">
      <c r="A18" s="422" t="s">
        <v>85</v>
      </c>
      <c r="B18" s="853">
        <v>2017</v>
      </c>
      <c r="C18" s="857" t="s">
        <v>204</v>
      </c>
      <c r="D18" s="1140">
        <v>51</v>
      </c>
      <c r="E18" s="1117">
        <v>1.6676390625294542</v>
      </c>
      <c r="F18" s="1139">
        <v>1</v>
      </c>
      <c r="G18" s="1394"/>
      <c r="H18" s="553">
        <v>-3</v>
      </c>
      <c r="I18" s="1323">
        <v>3</v>
      </c>
      <c r="J18" s="554">
        <f t="shared" si="10"/>
        <v>3</v>
      </c>
      <c r="K18" s="561">
        <f t="shared" si="0"/>
        <v>2</v>
      </c>
      <c r="L18" s="562">
        <f t="shared" si="1"/>
        <v>0.36</v>
      </c>
      <c r="M18" s="563">
        <v>0</v>
      </c>
      <c r="N18" s="564">
        <f t="shared" si="2"/>
        <v>0</v>
      </c>
      <c r="O18" s="564">
        <f t="shared" si="3"/>
        <v>0</v>
      </c>
      <c r="P18" s="565">
        <f t="shared" si="4"/>
        <v>0</v>
      </c>
      <c r="Q18" s="1333">
        <f t="shared" si="5"/>
        <v>2.0276390625294543</v>
      </c>
      <c r="R18" s="1337">
        <f t="shared" si="6"/>
        <v>0.3600000000000001</v>
      </c>
      <c r="S18" s="1137">
        <f t="shared" si="7"/>
        <v>44</v>
      </c>
      <c r="T18" s="566">
        <f t="shared" si="8"/>
        <v>7</v>
      </c>
      <c r="U18" s="1341" t="str">
        <f t="shared" si="9"/>
        <v xml:space="preserve"> </v>
      </c>
      <c r="V18" s="550"/>
      <c r="W18" s="567"/>
      <c r="X18" s="476"/>
      <c r="Y18" s="476"/>
    </row>
    <row r="19" spans="1:25" s="507" customFormat="1" x14ac:dyDescent="0.45">
      <c r="A19" s="422" t="s">
        <v>14</v>
      </c>
      <c r="B19" s="853">
        <v>2015</v>
      </c>
      <c r="C19" s="857" t="s">
        <v>204</v>
      </c>
      <c r="D19" s="1140">
        <v>22</v>
      </c>
      <c r="E19" s="1117">
        <v>2.4984217157128716</v>
      </c>
      <c r="F19" s="1139">
        <v>1</v>
      </c>
      <c r="G19" s="1394"/>
      <c r="H19" s="553">
        <v>-2</v>
      </c>
      <c r="I19" s="1323">
        <v>3</v>
      </c>
      <c r="J19" s="554">
        <f t="shared" si="10"/>
        <v>3</v>
      </c>
      <c r="K19" s="561">
        <f t="shared" si="0"/>
        <v>2</v>
      </c>
      <c r="L19" s="562">
        <f t="shared" si="1"/>
        <v>0.36</v>
      </c>
      <c r="M19" s="563">
        <v>2</v>
      </c>
      <c r="N19" s="564">
        <f t="shared" si="2"/>
        <v>2</v>
      </c>
      <c r="O19" s="564">
        <f t="shared" si="3"/>
        <v>0</v>
      </c>
      <c r="P19" s="565">
        <f t="shared" si="4"/>
        <v>0</v>
      </c>
      <c r="Q19" s="1333">
        <f t="shared" si="5"/>
        <v>2.8584217157128715</v>
      </c>
      <c r="R19" s="1337">
        <f t="shared" si="6"/>
        <v>0.35999999999999988</v>
      </c>
      <c r="S19" s="1137">
        <f t="shared" si="7"/>
        <v>15</v>
      </c>
      <c r="T19" s="566">
        <f t="shared" si="8"/>
        <v>7</v>
      </c>
      <c r="U19" s="1341" t="str">
        <f t="shared" si="9"/>
        <v xml:space="preserve"> </v>
      </c>
      <c r="V19" s="550"/>
      <c r="W19" s="560"/>
      <c r="X19" s="476"/>
      <c r="Y19" s="476"/>
    </row>
    <row r="20" spans="1:25" s="507" customFormat="1" x14ac:dyDescent="0.45">
      <c r="A20" s="422" t="s">
        <v>91</v>
      </c>
      <c r="B20" s="853">
        <v>2015</v>
      </c>
      <c r="C20" s="859" t="s">
        <v>205</v>
      </c>
      <c r="D20" s="1140">
        <v>36</v>
      </c>
      <c r="E20" s="1117">
        <v>2.1351780334277191</v>
      </c>
      <c r="F20" s="1139">
        <v>3</v>
      </c>
      <c r="G20" s="552"/>
      <c r="H20" s="553">
        <v>-3</v>
      </c>
      <c r="I20" s="1323">
        <v>5</v>
      </c>
      <c r="J20" s="554">
        <f t="shared" si="10"/>
        <v>5</v>
      </c>
      <c r="K20" s="561">
        <f t="shared" si="0"/>
        <v>2</v>
      </c>
      <c r="L20" s="562">
        <f t="shared" si="1"/>
        <v>0.36</v>
      </c>
      <c r="M20" s="563">
        <v>2</v>
      </c>
      <c r="N20" s="564">
        <f t="shared" si="2"/>
        <v>2</v>
      </c>
      <c r="O20" s="564">
        <f t="shared" si="3"/>
        <v>0</v>
      </c>
      <c r="P20" s="565">
        <f t="shared" si="4"/>
        <v>0</v>
      </c>
      <c r="Q20" s="1333">
        <f t="shared" si="5"/>
        <v>2.4951780334277189</v>
      </c>
      <c r="R20" s="1337">
        <f t="shared" si="6"/>
        <v>0.35999999999999988</v>
      </c>
      <c r="S20" s="1137">
        <f t="shared" si="7"/>
        <v>26</v>
      </c>
      <c r="T20" s="566">
        <f t="shared" si="8"/>
        <v>10</v>
      </c>
      <c r="U20" s="1341" t="str">
        <f t="shared" si="9"/>
        <v xml:space="preserve"> </v>
      </c>
      <c r="V20" s="550"/>
      <c r="W20" s="567"/>
      <c r="X20" s="476"/>
      <c r="Y20" s="476"/>
    </row>
    <row r="21" spans="1:25" s="507" customFormat="1" ht="19" thickBot="1" x14ac:dyDescent="0.5">
      <c r="A21" s="421" t="s">
        <v>94</v>
      </c>
      <c r="B21" s="853">
        <v>2015</v>
      </c>
      <c r="C21" s="857" t="s">
        <v>204</v>
      </c>
      <c r="D21" s="1140">
        <v>30</v>
      </c>
      <c r="E21" s="1117">
        <v>2.2139752961756263</v>
      </c>
      <c r="F21" s="1139">
        <v>0</v>
      </c>
      <c r="G21" s="552"/>
      <c r="H21" s="553">
        <v>-2</v>
      </c>
      <c r="I21" s="1323">
        <v>1</v>
      </c>
      <c r="J21" s="554">
        <f t="shared" si="10"/>
        <v>1</v>
      </c>
      <c r="K21" s="561">
        <f t="shared" si="0"/>
        <v>1</v>
      </c>
      <c r="L21" s="562">
        <f t="shared" si="1"/>
        <v>0.18</v>
      </c>
      <c r="M21" s="563">
        <v>1</v>
      </c>
      <c r="N21" s="564">
        <f t="shared" si="2"/>
        <v>1</v>
      </c>
      <c r="O21" s="564">
        <f t="shared" si="3"/>
        <v>0</v>
      </c>
      <c r="P21" s="565">
        <f t="shared" si="4"/>
        <v>0</v>
      </c>
      <c r="Q21" s="1333">
        <f t="shared" si="5"/>
        <v>2.3939752961756264</v>
      </c>
      <c r="R21" s="1337">
        <f t="shared" si="6"/>
        <v>0.18000000000000016</v>
      </c>
      <c r="S21" s="1137">
        <f t="shared" si="7"/>
        <v>29</v>
      </c>
      <c r="T21" s="566">
        <f t="shared" si="8"/>
        <v>1</v>
      </c>
      <c r="U21" s="1341" t="str">
        <f t="shared" si="9"/>
        <v xml:space="preserve"> </v>
      </c>
      <c r="V21" s="550"/>
      <c r="W21" s="569" t="s">
        <v>407</v>
      </c>
      <c r="X21" s="476"/>
      <c r="Y21" s="476"/>
    </row>
    <row r="22" spans="1:25" s="507" customFormat="1" ht="19" thickBot="1" x14ac:dyDescent="0.5">
      <c r="A22" s="421" t="s">
        <v>100</v>
      </c>
      <c r="B22" s="853">
        <v>2021</v>
      </c>
      <c r="C22" s="860" t="s">
        <v>211</v>
      </c>
      <c r="D22" s="1140">
        <v>27</v>
      </c>
      <c r="E22" s="1117">
        <v>2.3065042471054671</v>
      </c>
      <c r="F22" s="1188">
        <v>-2</v>
      </c>
      <c r="G22" s="568" t="s">
        <v>500</v>
      </c>
      <c r="H22" s="553">
        <v>-2</v>
      </c>
      <c r="I22" s="1325">
        <v>4</v>
      </c>
      <c r="J22" s="554">
        <f t="shared" si="10"/>
        <v>-2</v>
      </c>
      <c r="K22" s="561">
        <f t="shared" si="0"/>
        <v>0</v>
      </c>
      <c r="L22" s="562">
        <f t="shared" si="1"/>
        <v>0</v>
      </c>
      <c r="M22" s="563">
        <v>0</v>
      </c>
      <c r="N22" s="564">
        <f t="shared" si="2"/>
        <v>0</v>
      </c>
      <c r="O22" s="564">
        <f t="shared" si="3"/>
        <v>0</v>
      </c>
      <c r="P22" s="565">
        <f t="shared" si="4"/>
        <v>0</v>
      </c>
      <c r="Q22" s="1333">
        <f t="shared" si="5"/>
        <v>2.3065042471054671</v>
      </c>
      <c r="R22" s="1337">
        <f t="shared" si="6"/>
        <v>0</v>
      </c>
      <c r="S22" s="1137">
        <f t="shared" si="7"/>
        <v>31</v>
      </c>
      <c r="T22" s="566">
        <f t="shared" si="8"/>
        <v>-4</v>
      </c>
      <c r="U22" s="1341" t="str">
        <f t="shared" si="9"/>
        <v>√</v>
      </c>
      <c r="V22" s="550"/>
      <c r="W22" s="571" t="s">
        <v>279</v>
      </c>
      <c r="X22" s="476"/>
      <c r="Y22" s="476"/>
    </row>
    <row r="23" spans="1:25" s="507" customFormat="1" x14ac:dyDescent="0.45">
      <c r="A23" s="422" t="s">
        <v>87</v>
      </c>
      <c r="B23" s="853">
        <v>2019</v>
      </c>
      <c r="C23" s="857" t="s">
        <v>204</v>
      </c>
      <c r="D23" s="1140">
        <v>65</v>
      </c>
      <c r="E23" s="1117">
        <v>0.8424994132769672</v>
      </c>
      <c r="F23" s="1139">
        <v>-1</v>
      </c>
      <c r="G23" s="568"/>
      <c r="H23" s="553">
        <v>-3</v>
      </c>
      <c r="I23" s="1323">
        <v>0</v>
      </c>
      <c r="J23" s="554">
        <f t="shared" si="10"/>
        <v>0</v>
      </c>
      <c r="K23" s="561">
        <f t="shared" si="0"/>
        <v>1</v>
      </c>
      <c r="L23" s="562">
        <f t="shared" si="1"/>
        <v>0.18</v>
      </c>
      <c r="M23" s="563">
        <v>0</v>
      </c>
      <c r="N23" s="564">
        <f t="shared" si="2"/>
        <v>0</v>
      </c>
      <c r="O23" s="564">
        <f t="shared" si="3"/>
        <v>0</v>
      </c>
      <c r="P23" s="565">
        <f t="shared" si="4"/>
        <v>0</v>
      </c>
      <c r="Q23" s="1333">
        <f t="shared" si="5"/>
        <v>1.0224994132769671</v>
      </c>
      <c r="R23" s="1337">
        <f t="shared" si="6"/>
        <v>0.17999999999999994</v>
      </c>
      <c r="S23" s="1137">
        <f t="shared" si="7"/>
        <v>64</v>
      </c>
      <c r="T23" s="566">
        <f t="shared" si="8"/>
        <v>1</v>
      </c>
      <c r="U23" s="1341" t="str">
        <f t="shared" si="9"/>
        <v xml:space="preserve"> </v>
      </c>
      <c r="V23" s="550"/>
      <c r="W23" s="560" t="s">
        <v>280</v>
      </c>
      <c r="X23" s="476"/>
      <c r="Y23" s="476"/>
    </row>
    <row r="24" spans="1:25" s="507" customFormat="1" x14ac:dyDescent="0.45">
      <c r="A24" s="422" t="s">
        <v>22</v>
      </c>
      <c r="B24" s="904"/>
      <c r="C24" s="858" t="s">
        <v>212</v>
      </c>
      <c r="D24" s="1140">
        <v>52</v>
      </c>
      <c r="E24" s="1117">
        <v>1.6321604118558595</v>
      </c>
      <c r="F24" s="1187">
        <v>4</v>
      </c>
      <c r="G24" s="568"/>
      <c r="H24" s="553">
        <v>-2</v>
      </c>
      <c r="I24" s="1324">
        <v>4</v>
      </c>
      <c r="J24" s="554">
        <f t="shared" ref="J24" si="11">IF(G24="X",-2,I24)</f>
        <v>4</v>
      </c>
      <c r="K24" s="561">
        <f t="shared" ref="K24" si="12">J24-F24</f>
        <v>0</v>
      </c>
      <c r="L24" s="562">
        <f t="shared" ref="L24" si="13">K24*L$6</f>
        <v>0</v>
      </c>
      <c r="M24" s="563">
        <v>0</v>
      </c>
      <c r="N24" s="564">
        <f t="shared" si="2"/>
        <v>0</v>
      </c>
      <c r="O24" s="564">
        <f t="shared" si="3"/>
        <v>0</v>
      </c>
      <c r="P24" s="565">
        <f t="shared" si="4"/>
        <v>0</v>
      </c>
      <c r="Q24" s="1333">
        <f t="shared" ref="Q24" si="14">E24+L24+P24</f>
        <v>1.6321604118558595</v>
      </c>
      <c r="R24" s="1337">
        <f t="shared" ref="R24" si="15">Q24-E24</f>
        <v>0</v>
      </c>
      <c r="S24" s="1137">
        <f t="shared" ref="S24" si="16">RANK(Q24,Q$8:Q$72)</f>
        <v>57</v>
      </c>
      <c r="T24" s="566">
        <f t="shared" ref="T24" si="17">D24-S24</f>
        <v>-5</v>
      </c>
      <c r="U24" s="1341"/>
      <c r="V24" s="550"/>
      <c r="W24" s="560"/>
      <c r="X24" s="476"/>
      <c r="Y24" s="476"/>
    </row>
    <row r="25" spans="1:25" s="507" customFormat="1" x14ac:dyDescent="0.45">
      <c r="A25" s="422" t="s">
        <v>13</v>
      </c>
      <c r="B25" s="853">
        <v>2017</v>
      </c>
      <c r="C25" s="859" t="s">
        <v>205</v>
      </c>
      <c r="D25" s="1140">
        <v>56</v>
      </c>
      <c r="E25" s="1117">
        <v>1.5174857915924109</v>
      </c>
      <c r="F25" s="1139">
        <v>0</v>
      </c>
      <c r="G25" s="1394"/>
      <c r="H25" s="553">
        <v>-3</v>
      </c>
      <c r="I25" s="1323">
        <v>1</v>
      </c>
      <c r="J25" s="554">
        <f t="shared" si="10"/>
        <v>1</v>
      </c>
      <c r="K25" s="561">
        <f t="shared" si="0"/>
        <v>1</v>
      </c>
      <c r="L25" s="562">
        <f t="shared" si="1"/>
        <v>0.18</v>
      </c>
      <c r="M25" s="563">
        <v>0</v>
      </c>
      <c r="N25" s="564">
        <f t="shared" si="2"/>
        <v>0</v>
      </c>
      <c r="O25" s="564">
        <f t="shared" si="3"/>
        <v>0</v>
      </c>
      <c r="P25" s="565">
        <f t="shared" si="4"/>
        <v>0</v>
      </c>
      <c r="Q25" s="1333">
        <f t="shared" si="5"/>
        <v>1.6974857915924109</v>
      </c>
      <c r="R25" s="1337">
        <f t="shared" si="6"/>
        <v>0.17999999999999994</v>
      </c>
      <c r="S25" s="1137">
        <f t="shared" si="7"/>
        <v>54</v>
      </c>
      <c r="T25" s="566">
        <f t="shared" si="8"/>
        <v>2</v>
      </c>
      <c r="U25" s="1341" t="str">
        <f t="shared" si="9"/>
        <v xml:space="preserve"> </v>
      </c>
      <c r="V25" s="550"/>
      <c r="W25" s="560"/>
      <c r="X25" s="476"/>
      <c r="Y25" s="476"/>
    </row>
    <row r="26" spans="1:25" s="507" customFormat="1" x14ac:dyDescent="0.45">
      <c r="A26" s="422" t="s">
        <v>6</v>
      </c>
      <c r="B26" s="853">
        <v>2021</v>
      </c>
      <c r="C26" s="857" t="s">
        <v>204</v>
      </c>
      <c r="D26" s="1140">
        <v>63</v>
      </c>
      <c r="E26" s="1117">
        <v>1.166067562670825</v>
      </c>
      <c r="F26" s="1139">
        <v>-3</v>
      </c>
      <c r="G26" s="568"/>
      <c r="H26" s="553">
        <v>-3</v>
      </c>
      <c r="I26" s="1323">
        <v>-1</v>
      </c>
      <c r="J26" s="554">
        <f t="shared" si="10"/>
        <v>-1</v>
      </c>
      <c r="K26" s="561">
        <f t="shared" si="0"/>
        <v>2</v>
      </c>
      <c r="L26" s="562">
        <f t="shared" si="1"/>
        <v>0.36</v>
      </c>
      <c r="M26" s="563">
        <v>0</v>
      </c>
      <c r="N26" s="564">
        <f t="shared" si="2"/>
        <v>0</v>
      </c>
      <c r="O26" s="564">
        <f t="shared" si="3"/>
        <v>0</v>
      </c>
      <c r="P26" s="565">
        <f t="shared" si="4"/>
        <v>0</v>
      </c>
      <c r="Q26" s="1333">
        <f t="shared" si="5"/>
        <v>1.5260675626708249</v>
      </c>
      <c r="R26" s="1337">
        <f t="shared" si="6"/>
        <v>0.35999999999999988</v>
      </c>
      <c r="S26" s="1137">
        <f t="shared" si="7"/>
        <v>60</v>
      </c>
      <c r="T26" s="566">
        <f t="shared" si="8"/>
        <v>3</v>
      </c>
      <c r="U26" s="1341" t="str">
        <f t="shared" si="9"/>
        <v xml:space="preserve"> </v>
      </c>
      <c r="V26" s="550"/>
      <c r="W26" s="560" t="s">
        <v>216</v>
      </c>
      <c r="X26" s="476"/>
      <c r="Y26" s="476"/>
    </row>
    <row r="27" spans="1:25" s="507" customFormat="1" x14ac:dyDescent="0.45">
      <c r="A27" s="422" t="s">
        <v>16</v>
      </c>
      <c r="B27" s="853">
        <v>2013</v>
      </c>
      <c r="C27" s="860" t="s">
        <v>211</v>
      </c>
      <c r="D27" s="1140">
        <v>29</v>
      </c>
      <c r="E27" s="1117">
        <v>2.2338959510642082</v>
      </c>
      <c r="F27" s="1139">
        <v>5</v>
      </c>
      <c r="G27" s="568"/>
      <c r="H27" s="553">
        <v>-2</v>
      </c>
      <c r="I27" s="1323">
        <v>8</v>
      </c>
      <c r="J27" s="554">
        <f t="shared" si="10"/>
        <v>8</v>
      </c>
      <c r="K27" s="561">
        <f t="shared" si="0"/>
        <v>3</v>
      </c>
      <c r="L27" s="562">
        <f t="shared" si="1"/>
        <v>0.54</v>
      </c>
      <c r="M27" s="563">
        <v>5</v>
      </c>
      <c r="N27" s="564">
        <f t="shared" si="2"/>
        <v>5</v>
      </c>
      <c r="O27" s="564">
        <f t="shared" si="3"/>
        <v>0</v>
      </c>
      <c r="P27" s="565">
        <f t="shared" si="4"/>
        <v>0</v>
      </c>
      <c r="Q27" s="1333">
        <f t="shared" si="5"/>
        <v>2.7738959510642083</v>
      </c>
      <c r="R27" s="1337">
        <f t="shared" si="6"/>
        <v>0.54</v>
      </c>
      <c r="S27" s="1137">
        <f t="shared" si="7"/>
        <v>17</v>
      </c>
      <c r="T27" s="566">
        <f t="shared" si="8"/>
        <v>12</v>
      </c>
      <c r="U27" s="1341" t="str">
        <f t="shared" si="9"/>
        <v xml:space="preserve"> </v>
      </c>
      <c r="V27" s="550"/>
      <c r="W27" s="560"/>
      <c r="X27" s="476"/>
      <c r="Y27" s="476"/>
    </row>
    <row r="28" spans="1:25" s="507" customFormat="1" x14ac:dyDescent="0.45">
      <c r="A28" s="421" t="s">
        <v>101</v>
      </c>
      <c r="B28" s="904"/>
      <c r="C28" s="858" t="s">
        <v>212</v>
      </c>
      <c r="D28" s="1140">
        <v>31</v>
      </c>
      <c r="E28" s="1117">
        <v>2.180843157940429</v>
      </c>
      <c r="F28" s="1187">
        <v>5</v>
      </c>
      <c r="G28" s="568"/>
      <c r="H28" s="553">
        <v>-2</v>
      </c>
      <c r="I28" s="1324">
        <v>5</v>
      </c>
      <c r="J28" s="554">
        <f t="shared" si="10"/>
        <v>5</v>
      </c>
      <c r="K28" s="561">
        <f t="shared" si="0"/>
        <v>0</v>
      </c>
      <c r="L28" s="562">
        <f t="shared" si="1"/>
        <v>0</v>
      </c>
      <c r="M28" s="563">
        <v>4</v>
      </c>
      <c r="N28" s="564">
        <f t="shared" si="2"/>
        <v>4</v>
      </c>
      <c r="O28" s="564">
        <f t="shared" si="3"/>
        <v>0</v>
      </c>
      <c r="P28" s="565">
        <f t="shared" si="4"/>
        <v>0</v>
      </c>
      <c r="Q28" s="1333">
        <f t="shared" si="5"/>
        <v>2.180843157940429</v>
      </c>
      <c r="R28" s="1337">
        <f t="shared" si="6"/>
        <v>0</v>
      </c>
      <c r="S28" s="1137">
        <f t="shared" si="7"/>
        <v>37</v>
      </c>
      <c r="T28" s="566">
        <f t="shared" si="8"/>
        <v>-6</v>
      </c>
      <c r="U28" s="1341" t="str">
        <f t="shared" si="9"/>
        <v xml:space="preserve"> </v>
      </c>
      <c r="V28" s="550"/>
      <c r="W28" s="560"/>
      <c r="X28" s="476"/>
      <c r="Y28" s="476"/>
    </row>
    <row r="29" spans="1:25" s="507" customFormat="1" x14ac:dyDescent="0.45">
      <c r="A29" s="421" t="s">
        <v>335</v>
      </c>
      <c r="B29" s="904"/>
      <c r="C29" s="858" t="s">
        <v>212</v>
      </c>
      <c r="D29" s="1140">
        <v>32</v>
      </c>
      <c r="E29" s="1117">
        <v>2.1778841053724474</v>
      </c>
      <c r="F29" s="1187">
        <v>4</v>
      </c>
      <c r="G29" s="568"/>
      <c r="H29" s="553">
        <v>-2</v>
      </c>
      <c r="I29" s="1324">
        <v>4</v>
      </c>
      <c r="J29" s="554">
        <f t="shared" si="10"/>
        <v>4</v>
      </c>
      <c r="K29" s="561">
        <f t="shared" si="0"/>
        <v>0</v>
      </c>
      <c r="L29" s="562">
        <f t="shared" si="1"/>
        <v>0</v>
      </c>
      <c r="M29" s="563">
        <v>2</v>
      </c>
      <c r="N29" s="564">
        <f t="shared" si="2"/>
        <v>2</v>
      </c>
      <c r="O29" s="564">
        <f t="shared" si="3"/>
        <v>0</v>
      </c>
      <c r="P29" s="565">
        <f t="shared" si="4"/>
        <v>0</v>
      </c>
      <c r="Q29" s="1333">
        <f t="shared" si="5"/>
        <v>2.1778841053724474</v>
      </c>
      <c r="R29" s="1337">
        <f t="shared" si="6"/>
        <v>0</v>
      </c>
      <c r="S29" s="1137">
        <f t="shared" si="7"/>
        <v>38</v>
      </c>
      <c r="T29" s="566">
        <f t="shared" si="8"/>
        <v>-6</v>
      </c>
      <c r="U29" s="1342" t="str">
        <f t="shared" si="9"/>
        <v xml:space="preserve"> </v>
      </c>
      <c r="V29" s="476"/>
      <c r="W29" s="560"/>
      <c r="X29" s="476"/>
      <c r="Y29" s="476"/>
    </row>
    <row r="30" spans="1:25" s="507" customFormat="1" x14ac:dyDescent="0.45">
      <c r="A30" s="421" t="s">
        <v>300</v>
      </c>
      <c r="B30" s="853">
        <v>2019</v>
      </c>
      <c r="C30" s="857" t="s">
        <v>204</v>
      </c>
      <c r="D30" s="1140">
        <v>34</v>
      </c>
      <c r="E30" s="1117">
        <v>2.1386336848891849</v>
      </c>
      <c r="F30" s="1139">
        <v>-1</v>
      </c>
      <c r="G30" s="568"/>
      <c r="H30" s="553">
        <v>-3</v>
      </c>
      <c r="I30" s="1323">
        <v>-1</v>
      </c>
      <c r="J30" s="554">
        <f t="shared" si="10"/>
        <v>-1</v>
      </c>
      <c r="K30" s="561">
        <f t="shared" si="0"/>
        <v>0</v>
      </c>
      <c r="L30" s="562">
        <f t="shared" si="1"/>
        <v>0</v>
      </c>
      <c r="M30" s="563">
        <v>0</v>
      </c>
      <c r="N30" s="564">
        <f t="shared" si="2"/>
        <v>0</v>
      </c>
      <c r="O30" s="564">
        <f t="shared" si="3"/>
        <v>0</v>
      </c>
      <c r="P30" s="565">
        <f t="shared" si="4"/>
        <v>0</v>
      </c>
      <c r="Q30" s="1333">
        <f t="shared" si="5"/>
        <v>2.1386336848891849</v>
      </c>
      <c r="R30" s="1337">
        <f t="shared" si="6"/>
        <v>0</v>
      </c>
      <c r="S30" s="1137">
        <f t="shared" si="7"/>
        <v>39</v>
      </c>
      <c r="T30" s="566">
        <f t="shared" si="8"/>
        <v>-5</v>
      </c>
      <c r="U30" s="1342" t="str">
        <f t="shared" si="9"/>
        <v xml:space="preserve"> </v>
      </c>
      <c r="V30" s="572"/>
      <c r="W30" s="573" t="s">
        <v>213</v>
      </c>
      <c r="X30" s="476"/>
      <c r="Y30" s="476"/>
    </row>
    <row r="31" spans="1:25" s="507" customFormat="1" x14ac:dyDescent="0.45">
      <c r="A31" s="421" t="s">
        <v>102</v>
      </c>
      <c r="B31" s="904"/>
      <c r="C31" s="858" t="s">
        <v>212</v>
      </c>
      <c r="D31" s="1140">
        <v>35</v>
      </c>
      <c r="E31" s="1117">
        <v>2.1365776219114458</v>
      </c>
      <c r="F31" s="1187">
        <v>2</v>
      </c>
      <c r="G31" s="568"/>
      <c r="H31" s="553">
        <v>-2</v>
      </c>
      <c r="I31" s="1324">
        <v>2</v>
      </c>
      <c r="J31" s="554">
        <f t="shared" si="10"/>
        <v>2</v>
      </c>
      <c r="K31" s="561">
        <f t="shared" si="0"/>
        <v>0</v>
      </c>
      <c r="L31" s="562">
        <f t="shared" si="1"/>
        <v>0</v>
      </c>
      <c r="M31" s="563">
        <v>4</v>
      </c>
      <c r="N31" s="564">
        <f t="shared" si="2"/>
        <v>4</v>
      </c>
      <c r="O31" s="564">
        <f t="shared" si="3"/>
        <v>0</v>
      </c>
      <c r="P31" s="565">
        <f t="shared" si="4"/>
        <v>0</v>
      </c>
      <c r="Q31" s="1333">
        <f t="shared" si="5"/>
        <v>2.1365776219114458</v>
      </c>
      <c r="R31" s="1337">
        <f t="shared" si="6"/>
        <v>0</v>
      </c>
      <c r="S31" s="1137">
        <f t="shared" si="7"/>
        <v>40</v>
      </c>
      <c r="T31" s="566">
        <f t="shared" si="8"/>
        <v>-5</v>
      </c>
      <c r="U31" s="1342" t="str">
        <f t="shared" si="9"/>
        <v xml:space="preserve"> </v>
      </c>
      <c r="V31" s="572"/>
      <c r="W31" s="573" t="s">
        <v>213</v>
      </c>
      <c r="X31" s="476"/>
      <c r="Y31" s="476"/>
    </row>
    <row r="32" spans="1:25" s="507" customFormat="1" x14ac:dyDescent="0.45">
      <c r="A32" s="421" t="s">
        <v>95</v>
      </c>
      <c r="B32" s="853">
        <v>2011</v>
      </c>
      <c r="C32" s="857" t="s">
        <v>204</v>
      </c>
      <c r="D32" s="1140">
        <v>33</v>
      </c>
      <c r="E32" s="1117">
        <v>2.1476876066762483</v>
      </c>
      <c r="F32" s="1139">
        <v>4</v>
      </c>
      <c r="G32" s="568"/>
      <c r="H32" s="553">
        <v>-2</v>
      </c>
      <c r="I32" s="1323">
        <v>6</v>
      </c>
      <c r="J32" s="554">
        <f t="shared" si="10"/>
        <v>6</v>
      </c>
      <c r="K32" s="561">
        <f t="shared" si="0"/>
        <v>2</v>
      </c>
      <c r="L32" s="562">
        <f t="shared" si="1"/>
        <v>0.36</v>
      </c>
      <c r="M32" s="563">
        <v>2</v>
      </c>
      <c r="N32" s="564">
        <f t="shared" si="2"/>
        <v>2</v>
      </c>
      <c r="O32" s="564">
        <f t="shared" si="3"/>
        <v>0</v>
      </c>
      <c r="P32" s="565">
        <f t="shared" si="4"/>
        <v>0</v>
      </c>
      <c r="Q32" s="1333">
        <f t="shared" si="5"/>
        <v>2.5076876066762481</v>
      </c>
      <c r="R32" s="1337">
        <f t="shared" si="6"/>
        <v>0.35999999999999988</v>
      </c>
      <c r="S32" s="1137">
        <f t="shared" si="7"/>
        <v>25</v>
      </c>
      <c r="T32" s="566">
        <f t="shared" si="8"/>
        <v>8</v>
      </c>
      <c r="U32" s="1342" t="str">
        <f t="shared" si="9"/>
        <v xml:space="preserve"> </v>
      </c>
      <c r="V32" s="476"/>
      <c r="W32" s="560"/>
      <c r="X32" s="476"/>
      <c r="Y32" s="476"/>
    </row>
    <row r="33" spans="1:25" s="507" customFormat="1" x14ac:dyDescent="0.45">
      <c r="A33" s="421" t="s">
        <v>96</v>
      </c>
      <c r="B33" s="853">
        <v>2009</v>
      </c>
      <c r="C33" s="857" t="s">
        <v>204</v>
      </c>
      <c r="D33" s="1140">
        <v>25</v>
      </c>
      <c r="E33" s="1117">
        <v>2.3360785031203015</v>
      </c>
      <c r="F33" s="1139">
        <v>8</v>
      </c>
      <c r="G33" s="568"/>
      <c r="H33" s="553">
        <v>-2</v>
      </c>
      <c r="I33" s="1323">
        <v>10</v>
      </c>
      <c r="J33" s="554">
        <f t="shared" si="10"/>
        <v>10</v>
      </c>
      <c r="K33" s="561">
        <f t="shared" si="0"/>
        <v>2</v>
      </c>
      <c r="L33" s="562">
        <f t="shared" si="1"/>
        <v>0.36</v>
      </c>
      <c r="M33" s="563">
        <v>3</v>
      </c>
      <c r="N33" s="564">
        <f t="shared" si="2"/>
        <v>3</v>
      </c>
      <c r="O33" s="564">
        <f t="shared" si="3"/>
        <v>0</v>
      </c>
      <c r="P33" s="565">
        <f t="shared" si="4"/>
        <v>0</v>
      </c>
      <c r="Q33" s="1333">
        <f t="shared" si="5"/>
        <v>2.6960785031203014</v>
      </c>
      <c r="R33" s="1337">
        <f t="shared" si="6"/>
        <v>0.35999999999999988</v>
      </c>
      <c r="S33" s="1137">
        <f t="shared" si="7"/>
        <v>20</v>
      </c>
      <c r="T33" s="566">
        <f t="shared" si="8"/>
        <v>5</v>
      </c>
      <c r="U33" s="1342" t="str">
        <f t="shared" si="9"/>
        <v xml:space="preserve"> </v>
      </c>
      <c r="V33" s="476"/>
      <c r="W33" s="567"/>
      <c r="X33" s="476"/>
      <c r="Y33" s="476"/>
    </row>
    <row r="34" spans="1:25" s="507" customFormat="1" x14ac:dyDescent="0.45">
      <c r="A34" s="421" t="s">
        <v>103</v>
      </c>
      <c r="B34" s="904"/>
      <c r="C34" s="858" t="s">
        <v>212</v>
      </c>
      <c r="D34" s="1140">
        <v>49</v>
      </c>
      <c r="E34" s="1117">
        <v>1.8539713652006822</v>
      </c>
      <c r="F34" s="1187">
        <v>4</v>
      </c>
      <c r="G34" s="568"/>
      <c r="H34" s="553">
        <v>-2</v>
      </c>
      <c r="I34" s="1324">
        <v>4</v>
      </c>
      <c r="J34" s="554">
        <f t="shared" si="10"/>
        <v>4</v>
      </c>
      <c r="K34" s="561">
        <f t="shared" si="0"/>
        <v>0</v>
      </c>
      <c r="L34" s="562">
        <f t="shared" si="1"/>
        <v>0</v>
      </c>
      <c r="M34" s="563">
        <v>4</v>
      </c>
      <c r="N34" s="564">
        <f t="shared" si="2"/>
        <v>4</v>
      </c>
      <c r="O34" s="564">
        <f t="shared" si="3"/>
        <v>0</v>
      </c>
      <c r="P34" s="565">
        <f t="shared" si="4"/>
        <v>0</v>
      </c>
      <c r="Q34" s="1333">
        <f t="shared" si="5"/>
        <v>1.8539713652006822</v>
      </c>
      <c r="R34" s="1337">
        <f t="shared" si="6"/>
        <v>0</v>
      </c>
      <c r="S34" s="1137">
        <f t="shared" si="7"/>
        <v>51</v>
      </c>
      <c r="T34" s="566">
        <f t="shared" si="8"/>
        <v>-2</v>
      </c>
      <c r="U34" s="1342" t="str">
        <f t="shared" si="9"/>
        <v xml:space="preserve"> </v>
      </c>
      <c r="V34" s="476"/>
      <c r="W34" s="560"/>
      <c r="X34" s="476"/>
      <c r="Y34" s="476"/>
    </row>
    <row r="35" spans="1:25" s="507" customFormat="1" x14ac:dyDescent="0.45">
      <c r="A35" s="421" t="s">
        <v>242</v>
      </c>
      <c r="B35" s="853">
        <v>2015</v>
      </c>
      <c r="C35" s="857" t="s">
        <v>204</v>
      </c>
      <c r="D35" s="1140">
        <v>47</v>
      </c>
      <c r="E35" s="1117">
        <v>1.9098076960160961</v>
      </c>
      <c r="F35" s="1139">
        <v>2</v>
      </c>
      <c r="G35" s="1394"/>
      <c r="H35" s="553">
        <v>-3</v>
      </c>
      <c r="I35" s="1323">
        <v>4</v>
      </c>
      <c r="J35" s="554">
        <f t="shared" si="10"/>
        <v>4</v>
      </c>
      <c r="K35" s="561">
        <f t="shared" si="0"/>
        <v>2</v>
      </c>
      <c r="L35" s="562">
        <f t="shared" si="1"/>
        <v>0.36</v>
      </c>
      <c r="M35" s="563">
        <v>1</v>
      </c>
      <c r="N35" s="564">
        <f t="shared" si="2"/>
        <v>1</v>
      </c>
      <c r="O35" s="564">
        <f t="shared" si="3"/>
        <v>0</v>
      </c>
      <c r="P35" s="565">
        <f t="shared" si="4"/>
        <v>0</v>
      </c>
      <c r="Q35" s="1333">
        <f t="shared" si="5"/>
        <v>2.269807696016096</v>
      </c>
      <c r="R35" s="1337">
        <f t="shared" si="6"/>
        <v>0.35999999999999988</v>
      </c>
      <c r="S35" s="1137">
        <f t="shared" si="7"/>
        <v>34</v>
      </c>
      <c r="T35" s="566">
        <f t="shared" si="8"/>
        <v>13</v>
      </c>
      <c r="U35" s="1342" t="str">
        <f t="shared" si="9"/>
        <v xml:space="preserve"> </v>
      </c>
      <c r="V35" s="476"/>
      <c r="W35" s="560"/>
      <c r="X35" s="476"/>
      <c r="Y35" s="476"/>
    </row>
    <row r="36" spans="1:25" s="507" customFormat="1" x14ac:dyDescent="0.45">
      <c r="A36" s="421" t="s">
        <v>231</v>
      </c>
      <c r="B36" s="904"/>
      <c r="C36" s="858" t="s">
        <v>212</v>
      </c>
      <c r="D36" s="1140">
        <v>41</v>
      </c>
      <c r="E36" s="1117">
        <v>2.0286860125342185</v>
      </c>
      <c r="F36" s="1187">
        <v>4</v>
      </c>
      <c r="G36" s="568"/>
      <c r="H36" s="553">
        <v>-2</v>
      </c>
      <c r="I36" s="1324">
        <v>4</v>
      </c>
      <c r="J36" s="554">
        <f t="shared" si="10"/>
        <v>4</v>
      </c>
      <c r="K36" s="561">
        <f t="shared" si="0"/>
        <v>0</v>
      </c>
      <c r="L36" s="562">
        <f t="shared" si="1"/>
        <v>0</v>
      </c>
      <c r="M36" s="563">
        <v>5</v>
      </c>
      <c r="N36" s="564">
        <f t="shared" si="2"/>
        <v>5</v>
      </c>
      <c r="O36" s="564">
        <f t="shared" si="3"/>
        <v>0</v>
      </c>
      <c r="P36" s="565">
        <f t="shared" si="4"/>
        <v>0</v>
      </c>
      <c r="Q36" s="1333">
        <f t="shared" si="5"/>
        <v>2.0286860125342185</v>
      </c>
      <c r="R36" s="1337">
        <f t="shared" si="6"/>
        <v>0</v>
      </c>
      <c r="S36" s="1137">
        <f t="shared" si="7"/>
        <v>43</v>
      </c>
      <c r="T36" s="566">
        <f t="shared" si="8"/>
        <v>-2</v>
      </c>
      <c r="U36" s="1342" t="str">
        <f t="shared" si="9"/>
        <v xml:space="preserve"> </v>
      </c>
      <c r="V36" s="476"/>
      <c r="W36" s="560"/>
      <c r="X36" s="476"/>
      <c r="Y36" s="476"/>
    </row>
    <row r="37" spans="1:25" s="507" customFormat="1" x14ac:dyDescent="0.45">
      <c r="A37" s="421" t="s">
        <v>316</v>
      </c>
      <c r="B37" s="904"/>
      <c r="C37" s="858" t="s">
        <v>212</v>
      </c>
      <c r="D37" s="1140">
        <v>40</v>
      </c>
      <c r="E37" s="1117">
        <v>2.0317977475486755</v>
      </c>
      <c r="F37" s="1187">
        <v>4</v>
      </c>
      <c r="G37" s="568"/>
      <c r="H37" s="553">
        <v>-2</v>
      </c>
      <c r="I37" s="1324">
        <v>4</v>
      </c>
      <c r="J37" s="554">
        <f t="shared" ref="J37" si="18">IF(G37="X",-2,I37)</f>
        <v>4</v>
      </c>
      <c r="K37" s="561">
        <f t="shared" ref="K37" si="19">J37-F37</f>
        <v>0</v>
      </c>
      <c r="L37" s="562">
        <f t="shared" ref="L37" si="20">K37*L$6</f>
        <v>0</v>
      </c>
      <c r="M37" s="563">
        <v>0</v>
      </c>
      <c r="N37" s="564">
        <f t="shared" si="2"/>
        <v>0</v>
      </c>
      <c r="O37" s="564">
        <f t="shared" si="3"/>
        <v>0</v>
      </c>
      <c r="P37" s="565">
        <f t="shared" si="4"/>
        <v>0</v>
      </c>
      <c r="Q37" s="1333">
        <f t="shared" ref="Q37" si="21">E37+L37+P37</f>
        <v>2.0317977475486755</v>
      </c>
      <c r="R37" s="1337">
        <f t="shared" ref="R37" si="22">Q37-E37</f>
        <v>0</v>
      </c>
      <c r="S37" s="1137">
        <f t="shared" ref="S37" si="23">RANK(Q37,Q$8:Q$72)</f>
        <v>42</v>
      </c>
      <c r="T37" s="566">
        <f t="shared" ref="T37" si="24">D37-S37</f>
        <v>-2</v>
      </c>
      <c r="U37" s="1342"/>
      <c r="V37" s="476"/>
      <c r="W37" s="560"/>
      <c r="X37" s="476"/>
      <c r="Y37" s="476"/>
    </row>
    <row r="38" spans="1:25" s="507" customFormat="1" x14ac:dyDescent="0.45">
      <c r="A38" s="422" t="s">
        <v>84</v>
      </c>
      <c r="B38" s="853">
        <v>2021</v>
      </c>
      <c r="C38" s="857" t="s">
        <v>204</v>
      </c>
      <c r="D38" s="1140">
        <v>42</v>
      </c>
      <c r="E38" s="1117">
        <v>2.0195025935573896</v>
      </c>
      <c r="F38" s="1139">
        <v>-3</v>
      </c>
      <c r="G38" s="1394"/>
      <c r="H38" s="553">
        <v>-3</v>
      </c>
      <c r="I38" s="1323">
        <v>-1</v>
      </c>
      <c r="J38" s="554">
        <f t="shared" si="10"/>
        <v>-1</v>
      </c>
      <c r="K38" s="561">
        <f t="shared" si="0"/>
        <v>2</v>
      </c>
      <c r="L38" s="562">
        <f t="shared" si="1"/>
        <v>0.36</v>
      </c>
      <c r="M38" s="563">
        <v>0</v>
      </c>
      <c r="N38" s="564">
        <f t="shared" si="2"/>
        <v>0</v>
      </c>
      <c r="O38" s="564">
        <f t="shared" si="3"/>
        <v>0</v>
      </c>
      <c r="P38" s="565">
        <f t="shared" si="4"/>
        <v>0</v>
      </c>
      <c r="Q38" s="1333">
        <f t="shared" si="5"/>
        <v>2.3795025935573895</v>
      </c>
      <c r="R38" s="1337">
        <f t="shared" si="6"/>
        <v>0.35999999999999988</v>
      </c>
      <c r="S38" s="1137">
        <f t="shared" si="7"/>
        <v>30</v>
      </c>
      <c r="T38" s="566">
        <f t="shared" si="8"/>
        <v>12</v>
      </c>
      <c r="U38" s="1342" t="str">
        <f t="shared" si="9"/>
        <v xml:space="preserve"> </v>
      </c>
      <c r="V38" s="572"/>
      <c r="W38" s="560"/>
      <c r="X38" s="476"/>
      <c r="Y38" s="476"/>
    </row>
    <row r="39" spans="1:25" s="507" customFormat="1" x14ac:dyDescent="0.45">
      <c r="A39" s="423" t="s">
        <v>92</v>
      </c>
      <c r="B39" s="853">
        <v>2019</v>
      </c>
      <c r="C39" s="857" t="s">
        <v>204</v>
      </c>
      <c r="D39" s="1140">
        <v>54</v>
      </c>
      <c r="E39" s="1117">
        <v>1.5966412544196233</v>
      </c>
      <c r="F39" s="1139">
        <v>-1</v>
      </c>
      <c r="G39" s="568"/>
      <c r="H39" s="553">
        <v>-3</v>
      </c>
      <c r="I39" s="1323">
        <v>-1</v>
      </c>
      <c r="J39" s="554">
        <f t="shared" si="10"/>
        <v>-1</v>
      </c>
      <c r="K39" s="561">
        <f t="shared" si="0"/>
        <v>0</v>
      </c>
      <c r="L39" s="562">
        <f t="shared" si="1"/>
        <v>0</v>
      </c>
      <c r="M39" s="563">
        <v>0</v>
      </c>
      <c r="N39" s="564">
        <f t="shared" si="2"/>
        <v>0</v>
      </c>
      <c r="O39" s="564">
        <f t="shared" si="3"/>
        <v>0</v>
      </c>
      <c r="P39" s="565">
        <f t="shared" si="4"/>
        <v>0</v>
      </c>
      <c r="Q39" s="1333">
        <f t="shared" si="5"/>
        <v>1.5966412544196233</v>
      </c>
      <c r="R39" s="1337">
        <f t="shared" si="6"/>
        <v>0</v>
      </c>
      <c r="S39" s="1137">
        <f t="shared" si="7"/>
        <v>59</v>
      </c>
      <c r="T39" s="566">
        <f t="shared" si="8"/>
        <v>-5</v>
      </c>
      <c r="U39" s="1342" t="str">
        <f t="shared" si="9"/>
        <v xml:space="preserve"> </v>
      </c>
      <c r="V39" s="572"/>
      <c r="W39" s="560" t="s">
        <v>216</v>
      </c>
      <c r="X39" s="476"/>
      <c r="Y39" s="476"/>
    </row>
    <row r="40" spans="1:25" s="507" customFormat="1" x14ac:dyDescent="0.45">
      <c r="A40" s="422" t="s">
        <v>81</v>
      </c>
      <c r="B40" s="853">
        <v>2013</v>
      </c>
      <c r="C40" s="857" t="s">
        <v>204</v>
      </c>
      <c r="D40" s="1140">
        <v>44</v>
      </c>
      <c r="E40" s="1117">
        <v>1.9438637378446679</v>
      </c>
      <c r="F40" s="1139">
        <v>3</v>
      </c>
      <c r="G40" s="568"/>
      <c r="H40" s="553">
        <v>-2</v>
      </c>
      <c r="I40" s="1323">
        <v>6</v>
      </c>
      <c r="J40" s="554">
        <f t="shared" si="10"/>
        <v>6</v>
      </c>
      <c r="K40" s="561">
        <f t="shared" si="0"/>
        <v>3</v>
      </c>
      <c r="L40" s="562">
        <f t="shared" si="1"/>
        <v>0.54</v>
      </c>
      <c r="M40" s="563">
        <v>4</v>
      </c>
      <c r="N40" s="564">
        <f t="shared" si="2"/>
        <v>4</v>
      </c>
      <c r="O40" s="564">
        <f t="shared" si="3"/>
        <v>0</v>
      </c>
      <c r="P40" s="565">
        <f t="shared" si="4"/>
        <v>0</v>
      </c>
      <c r="Q40" s="1333">
        <f t="shared" si="5"/>
        <v>2.483863737844668</v>
      </c>
      <c r="R40" s="1337">
        <f t="shared" si="6"/>
        <v>0.54</v>
      </c>
      <c r="S40" s="1137">
        <f t="shared" si="7"/>
        <v>27</v>
      </c>
      <c r="T40" s="566">
        <f t="shared" si="8"/>
        <v>17</v>
      </c>
      <c r="U40" s="1342" t="str">
        <f t="shared" si="9"/>
        <v xml:space="preserve"> </v>
      </c>
      <c r="V40" s="476"/>
      <c r="W40" s="560"/>
      <c r="X40" s="476"/>
      <c r="Y40" s="476"/>
    </row>
    <row r="41" spans="1:25" s="507" customFormat="1" x14ac:dyDescent="0.45">
      <c r="A41" s="421" t="s">
        <v>104</v>
      </c>
      <c r="B41" s="904"/>
      <c r="C41" s="858" t="s">
        <v>212</v>
      </c>
      <c r="D41" s="1140">
        <v>21</v>
      </c>
      <c r="E41" s="1117">
        <v>2.5292568171331098</v>
      </c>
      <c r="F41" s="1187">
        <v>5</v>
      </c>
      <c r="G41" s="568"/>
      <c r="H41" s="553">
        <v>-2</v>
      </c>
      <c r="I41" s="1324">
        <v>5</v>
      </c>
      <c r="J41" s="554">
        <f t="shared" si="10"/>
        <v>5</v>
      </c>
      <c r="K41" s="561">
        <f t="shared" si="0"/>
        <v>0</v>
      </c>
      <c r="L41" s="562">
        <f t="shared" si="1"/>
        <v>0</v>
      </c>
      <c r="M41" s="563">
        <v>5</v>
      </c>
      <c r="N41" s="564">
        <f t="shared" si="2"/>
        <v>5</v>
      </c>
      <c r="O41" s="564">
        <f t="shared" si="3"/>
        <v>0</v>
      </c>
      <c r="P41" s="565">
        <f t="shared" si="4"/>
        <v>0</v>
      </c>
      <c r="Q41" s="1333">
        <f t="shared" si="5"/>
        <v>2.5292568171331098</v>
      </c>
      <c r="R41" s="1337">
        <f t="shared" si="6"/>
        <v>0</v>
      </c>
      <c r="S41" s="1137">
        <f t="shared" si="7"/>
        <v>24</v>
      </c>
      <c r="T41" s="566">
        <f t="shared" si="8"/>
        <v>-3</v>
      </c>
      <c r="U41" s="1342" t="str">
        <f t="shared" si="9"/>
        <v xml:space="preserve"> </v>
      </c>
      <c r="V41" s="476"/>
      <c r="W41" s="560"/>
      <c r="X41" s="476"/>
      <c r="Y41" s="476"/>
    </row>
    <row r="42" spans="1:25" s="507" customFormat="1" x14ac:dyDescent="0.45">
      <c r="A42" s="422" t="s">
        <v>88</v>
      </c>
      <c r="B42" s="904"/>
      <c r="C42" s="858"/>
      <c r="D42" s="1140">
        <v>15</v>
      </c>
      <c r="E42" s="1117">
        <v>2.7491407319961221</v>
      </c>
      <c r="F42" s="1187">
        <v>5</v>
      </c>
      <c r="G42" s="568"/>
      <c r="H42" s="553">
        <v>-2</v>
      </c>
      <c r="I42" s="1324">
        <v>5</v>
      </c>
      <c r="J42" s="554">
        <f t="shared" ref="J42:J72" si="25">IF(G42="X",-2,I42)</f>
        <v>5</v>
      </c>
      <c r="K42" s="561">
        <f t="shared" ref="K42:K72" si="26">J42-F42</f>
        <v>0</v>
      </c>
      <c r="L42" s="562">
        <f t="shared" ref="L42:L72" si="27">K42*L$6</f>
        <v>0</v>
      </c>
      <c r="M42" s="563">
        <v>3</v>
      </c>
      <c r="N42" s="564">
        <f t="shared" ref="N42:N72" si="28">IF(G42="X",0,M42)</f>
        <v>3</v>
      </c>
      <c r="O42" s="564">
        <f t="shared" ref="O42:O72" si="29">IF(G42="X",N42-M42,0)</f>
        <v>0</v>
      </c>
      <c r="P42" s="565">
        <f t="shared" ref="P42:P72" si="30">O42*P$6</f>
        <v>0</v>
      </c>
      <c r="Q42" s="1333">
        <f t="shared" ref="Q42:Q72" si="31">E42+L42+P42</f>
        <v>2.7491407319961221</v>
      </c>
      <c r="R42" s="1337">
        <f t="shared" ref="R42:R72" si="32">Q42-E42</f>
        <v>0</v>
      </c>
      <c r="S42" s="1137">
        <f t="shared" ref="S42:S72" si="33">RANK(Q42,Q$8:Q$72)</f>
        <v>18</v>
      </c>
      <c r="T42" s="566">
        <f t="shared" ref="T42:T72" si="34">D42-S42</f>
        <v>-3</v>
      </c>
      <c r="U42" s="1342" t="str">
        <f t="shared" ref="U42:U72" si="35">IF(G42="X",AB$1," ")</f>
        <v xml:space="preserve"> </v>
      </c>
      <c r="V42" s="572"/>
      <c r="W42" s="560" t="s">
        <v>216</v>
      </c>
      <c r="X42" s="476"/>
      <c r="Y42" s="476"/>
    </row>
    <row r="43" spans="1:25" s="507" customFormat="1" x14ac:dyDescent="0.45">
      <c r="A43" s="422" t="s">
        <v>243</v>
      </c>
      <c r="B43" s="853">
        <v>2017</v>
      </c>
      <c r="C43" s="857" t="s">
        <v>204</v>
      </c>
      <c r="D43" s="1140">
        <v>62</v>
      </c>
      <c r="E43" s="1117">
        <v>1.3173092661037322</v>
      </c>
      <c r="F43" s="1139">
        <v>0</v>
      </c>
      <c r="G43" s="568"/>
      <c r="H43" s="553">
        <v>-2</v>
      </c>
      <c r="I43" s="1323">
        <v>0</v>
      </c>
      <c r="J43" s="554">
        <f t="shared" si="25"/>
        <v>0</v>
      </c>
      <c r="K43" s="561">
        <f t="shared" si="26"/>
        <v>0</v>
      </c>
      <c r="L43" s="562">
        <f t="shared" si="27"/>
        <v>0</v>
      </c>
      <c r="M43" s="563">
        <v>0</v>
      </c>
      <c r="N43" s="564">
        <f t="shared" si="28"/>
        <v>0</v>
      </c>
      <c r="O43" s="564">
        <f t="shared" si="29"/>
        <v>0</v>
      </c>
      <c r="P43" s="565">
        <f t="shared" si="30"/>
        <v>0</v>
      </c>
      <c r="Q43" s="1333">
        <f t="shared" si="31"/>
        <v>1.3173092661037322</v>
      </c>
      <c r="R43" s="1337">
        <f t="shared" si="32"/>
        <v>0</v>
      </c>
      <c r="S43" s="1137">
        <f t="shared" si="33"/>
        <v>63</v>
      </c>
      <c r="T43" s="566">
        <f t="shared" si="34"/>
        <v>-1</v>
      </c>
      <c r="U43" s="1342" t="str">
        <f t="shared" si="35"/>
        <v xml:space="preserve"> </v>
      </c>
      <c r="V43" s="476"/>
      <c r="W43" s="560"/>
      <c r="X43" s="476"/>
      <c r="Y43" s="476"/>
    </row>
    <row r="44" spans="1:25" s="507" customFormat="1" x14ac:dyDescent="0.45">
      <c r="A44" s="421" t="s">
        <v>105</v>
      </c>
      <c r="B44" s="904"/>
      <c r="C44" s="858" t="s">
        <v>212</v>
      </c>
      <c r="D44" s="1140">
        <v>19</v>
      </c>
      <c r="E44" s="1117">
        <v>2.5754869099211866</v>
      </c>
      <c r="F44" s="1187">
        <v>4</v>
      </c>
      <c r="G44" s="568"/>
      <c r="H44" s="553">
        <v>-2</v>
      </c>
      <c r="I44" s="1324">
        <v>4</v>
      </c>
      <c r="J44" s="554">
        <f t="shared" si="25"/>
        <v>4</v>
      </c>
      <c r="K44" s="561">
        <f t="shared" si="26"/>
        <v>0</v>
      </c>
      <c r="L44" s="562">
        <f t="shared" si="27"/>
        <v>0</v>
      </c>
      <c r="M44" s="563">
        <v>6</v>
      </c>
      <c r="N44" s="564">
        <f t="shared" si="28"/>
        <v>6</v>
      </c>
      <c r="O44" s="564">
        <f t="shared" si="29"/>
        <v>0</v>
      </c>
      <c r="P44" s="565">
        <f t="shared" si="30"/>
        <v>0</v>
      </c>
      <c r="Q44" s="1333">
        <f t="shared" si="31"/>
        <v>2.5754869099211866</v>
      </c>
      <c r="R44" s="1337">
        <f t="shared" si="32"/>
        <v>0</v>
      </c>
      <c r="S44" s="1137">
        <f t="shared" si="33"/>
        <v>23</v>
      </c>
      <c r="T44" s="566">
        <f t="shared" si="34"/>
        <v>-4</v>
      </c>
      <c r="U44" s="1342" t="str">
        <f t="shared" si="35"/>
        <v xml:space="preserve"> </v>
      </c>
      <c r="V44" s="572"/>
      <c r="W44" s="560" t="s">
        <v>217</v>
      </c>
      <c r="X44" s="476"/>
      <c r="Y44" s="476"/>
    </row>
    <row r="45" spans="1:25" s="507" customFormat="1" x14ac:dyDescent="0.45">
      <c r="A45" s="421" t="s">
        <v>235</v>
      </c>
      <c r="B45" s="853">
        <v>2021</v>
      </c>
      <c r="C45" s="857" t="s">
        <v>204</v>
      </c>
      <c r="D45" s="1140">
        <v>45</v>
      </c>
      <c r="E45" s="1117">
        <v>1.9337844739982242</v>
      </c>
      <c r="F45" s="1139">
        <v>-2</v>
      </c>
      <c r="G45" s="568"/>
      <c r="H45" s="553">
        <v>-2</v>
      </c>
      <c r="I45" s="1323">
        <v>0</v>
      </c>
      <c r="J45" s="554">
        <f t="shared" si="25"/>
        <v>0</v>
      </c>
      <c r="K45" s="561">
        <f t="shared" si="26"/>
        <v>2</v>
      </c>
      <c r="L45" s="562">
        <f t="shared" si="27"/>
        <v>0.36</v>
      </c>
      <c r="M45" s="563">
        <v>0</v>
      </c>
      <c r="N45" s="564">
        <f t="shared" si="28"/>
        <v>0</v>
      </c>
      <c r="O45" s="564">
        <f t="shared" si="29"/>
        <v>0</v>
      </c>
      <c r="P45" s="565">
        <f t="shared" si="30"/>
        <v>0</v>
      </c>
      <c r="Q45" s="1333">
        <f t="shared" si="31"/>
        <v>2.2937844739982243</v>
      </c>
      <c r="R45" s="1337">
        <f t="shared" si="32"/>
        <v>0.3600000000000001</v>
      </c>
      <c r="S45" s="1137">
        <f t="shared" si="33"/>
        <v>33</v>
      </c>
      <c r="T45" s="566">
        <f t="shared" si="34"/>
        <v>12</v>
      </c>
      <c r="U45" s="1342" t="str">
        <f t="shared" si="35"/>
        <v xml:space="preserve"> </v>
      </c>
      <c r="V45" s="572"/>
      <c r="W45" s="560"/>
      <c r="X45" s="476"/>
      <c r="Y45" s="476"/>
    </row>
    <row r="46" spans="1:25" s="507" customFormat="1" x14ac:dyDescent="0.45">
      <c r="A46" s="422" t="s">
        <v>7</v>
      </c>
      <c r="B46" s="853">
        <v>2019</v>
      </c>
      <c r="C46" s="859" t="s">
        <v>205</v>
      </c>
      <c r="D46" s="1140">
        <v>3</v>
      </c>
      <c r="E46" s="1117">
        <v>3.2988641515099895</v>
      </c>
      <c r="F46" s="1139">
        <v>-1</v>
      </c>
      <c r="G46" s="1394" t="s">
        <v>500</v>
      </c>
      <c r="H46" s="553">
        <v>-3</v>
      </c>
      <c r="I46" s="1323">
        <v>1</v>
      </c>
      <c r="J46" s="554">
        <f t="shared" si="25"/>
        <v>-2</v>
      </c>
      <c r="K46" s="561">
        <f t="shared" si="26"/>
        <v>-1</v>
      </c>
      <c r="L46" s="562">
        <f t="shared" si="27"/>
        <v>-0.18</v>
      </c>
      <c r="M46" s="563">
        <v>3</v>
      </c>
      <c r="N46" s="564">
        <f t="shared" si="28"/>
        <v>0</v>
      </c>
      <c r="O46" s="564">
        <f t="shared" si="29"/>
        <v>-3</v>
      </c>
      <c r="P46" s="565">
        <f t="shared" si="30"/>
        <v>-0.15000000000000002</v>
      </c>
      <c r="Q46" s="1333">
        <f t="shared" si="31"/>
        <v>2.9688641515099894</v>
      </c>
      <c r="R46" s="1337">
        <f t="shared" si="32"/>
        <v>-0.33000000000000007</v>
      </c>
      <c r="S46" s="1137">
        <f t="shared" si="33"/>
        <v>10</v>
      </c>
      <c r="T46" s="566">
        <f t="shared" si="34"/>
        <v>-7</v>
      </c>
      <c r="U46" s="1342" t="str">
        <f t="shared" si="35"/>
        <v>√</v>
      </c>
      <c r="V46" s="572"/>
      <c r="W46" s="567" t="s">
        <v>216</v>
      </c>
      <c r="X46" s="476"/>
      <c r="Y46" s="476"/>
    </row>
    <row r="47" spans="1:25" s="507" customFormat="1" x14ac:dyDescent="0.45">
      <c r="A47" s="421" t="s">
        <v>106</v>
      </c>
      <c r="B47" s="853">
        <v>2021</v>
      </c>
      <c r="C47" s="860" t="s">
        <v>211</v>
      </c>
      <c r="D47" s="1140">
        <v>1</v>
      </c>
      <c r="E47" s="1117">
        <v>3.3668968564049173</v>
      </c>
      <c r="F47" s="1188">
        <v>-2</v>
      </c>
      <c r="G47" s="568"/>
      <c r="H47" s="553">
        <v>-2</v>
      </c>
      <c r="I47" s="1325">
        <v>0</v>
      </c>
      <c r="J47" s="554">
        <f t="shared" si="25"/>
        <v>0</v>
      </c>
      <c r="K47" s="561">
        <f t="shared" si="26"/>
        <v>2</v>
      </c>
      <c r="L47" s="562">
        <f t="shared" si="27"/>
        <v>0.36</v>
      </c>
      <c r="M47" s="563">
        <v>0</v>
      </c>
      <c r="N47" s="564">
        <f t="shared" si="28"/>
        <v>0</v>
      </c>
      <c r="O47" s="564">
        <f t="shared" si="29"/>
        <v>0</v>
      </c>
      <c r="P47" s="565">
        <f t="shared" si="30"/>
        <v>0</v>
      </c>
      <c r="Q47" s="1333">
        <f t="shared" si="31"/>
        <v>3.7268968564049172</v>
      </c>
      <c r="R47" s="1337">
        <f t="shared" si="32"/>
        <v>0.35999999999999988</v>
      </c>
      <c r="S47" s="1137">
        <f t="shared" si="33"/>
        <v>1</v>
      </c>
      <c r="T47" s="566">
        <f t="shared" si="34"/>
        <v>0</v>
      </c>
      <c r="U47" s="1342" t="str">
        <f t="shared" si="35"/>
        <v xml:space="preserve"> </v>
      </c>
      <c r="V47" s="572"/>
      <c r="W47" s="570" t="s">
        <v>214</v>
      </c>
      <c r="X47" s="476"/>
      <c r="Y47" s="476"/>
    </row>
    <row r="48" spans="1:25" s="507" customFormat="1" x14ac:dyDescent="0.45">
      <c r="A48" s="421" t="s">
        <v>107</v>
      </c>
      <c r="B48" s="904"/>
      <c r="C48" s="858" t="s">
        <v>212</v>
      </c>
      <c r="D48" s="1140">
        <v>7</v>
      </c>
      <c r="E48" s="1117">
        <v>3.1005388226163246</v>
      </c>
      <c r="F48" s="1187">
        <v>3</v>
      </c>
      <c r="G48" s="568"/>
      <c r="H48" s="553">
        <v>-2</v>
      </c>
      <c r="I48" s="1324">
        <v>3</v>
      </c>
      <c r="J48" s="554">
        <f t="shared" si="25"/>
        <v>3</v>
      </c>
      <c r="K48" s="561">
        <f t="shared" si="26"/>
        <v>0</v>
      </c>
      <c r="L48" s="562">
        <f t="shared" si="27"/>
        <v>0</v>
      </c>
      <c r="M48" s="563">
        <v>5</v>
      </c>
      <c r="N48" s="564">
        <f t="shared" si="28"/>
        <v>5</v>
      </c>
      <c r="O48" s="564">
        <f t="shared" si="29"/>
        <v>0</v>
      </c>
      <c r="P48" s="565">
        <f t="shared" si="30"/>
        <v>0</v>
      </c>
      <c r="Q48" s="1333">
        <f t="shared" si="31"/>
        <v>3.1005388226163246</v>
      </c>
      <c r="R48" s="1337">
        <f t="shared" si="32"/>
        <v>0</v>
      </c>
      <c r="S48" s="1137">
        <f t="shared" si="33"/>
        <v>5</v>
      </c>
      <c r="T48" s="566">
        <f t="shared" si="34"/>
        <v>2</v>
      </c>
      <c r="U48" s="1342" t="str">
        <f t="shared" si="35"/>
        <v xml:space="preserve"> </v>
      </c>
      <c r="V48" s="572"/>
      <c r="W48" s="560"/>
      <c r="X48" s="476"/>
      <c r="Y48" s="476"/>
    </row>
    <row r="49" spans="1:25" s="507" customFormat="1" x14ac:dyDescent="0.45">
      <c r="A49" s="421" t="s">
        <v>321</v>
      </c>
      <c r="B49" s="904"/>
      <c r="C49" s="858" t="s">
        <v>212</v>
      </c>
      <c r="D49" s="1140">
        <v>43</v>
      </c>
      <c r="E49" s="1117">
        <v>1.9798500707811983</v>
      </c>
      <c r="F49" s="1187">
        <v>4</v>
      </c>
      <c r="G49" s="568"/>
      <c r="H49" s="553">
        <v>-2</v>
      </c>
      <c r="I49" s="1324">
        <v>4</v>
      </c>
      <c r="J49" s="554">
        <f t="shared" si="25"/>
        <v>4</v>
      </c>
      <c r="K49" s="561">
        <f t="shared" si="26"/>
        <v>0</v>
      </c>
      <c r="L49" s="562">
        <f t="shared" si="27"/>
        <v>0</v>
      </c>
      <c r="M49" s="563">
        <v>0</v>
      </c>
      <c r="N49" s="564">
        <f t="shared" ref="N49:N53" si="36">IF(G49="X",0,M49)</f>
        <v>0</v>
      </c>
      <c r="O49" s="564">
        <f t="shared" ref="O49:O53" si="37">IF(G49="X",N49-M49,0)</f>
        <v>0</v>
      </c>
      <c r="P49" s="565">
        <f t="shared" ref="P49:P53" si="38">O49*P$6</f>
        <v>0</v>
      </c>
      <c r="Q49" s="1333">
        <f t="shared" si="31"/>
        <v>1.9798500707811983</v>
      </c>
      <c r="R49" s="1337">
        <f t="shared" si="32"/>
        <v>0</v>
      </c>
      <c r="S49" s="1137">
        <f t="shared" si="33"/>
        <v>46</v>
      </c>
      <c r="T49" s="566">
        <f t="shared" si="34"/>
        <v>-3</v>
      </c>
      <c r="U49" s="1342"/>
      <c r="V49" s="572"/>
      <c r="W49" s="560"/>
      <c r="X49" s="476"/>
      <c r="Y49" s="476"/>
    </row>
    <row r="50" spans="1:25" s="507" customFormat="1" x14ac:dyDescent="0.45">
      <c r="A50" s="421" t="s">
        <v>11</v>
      </c>
      <c r="B50" s="853">
        <v>2013</v>
      </c>
      <c r="C50" s="860" t="s">
        <v>211</v>
      </c>
      <c r="D50" s="1140">
        <v>23</v>
      </c>
      <c r="E50" s="1117">
        <v>2.412644380162595</v>
      </c>
      <c r="F50" s="1139">
        <v>5</v>
      </c>
      <c r="G50" s="568"/>
      <c r="H50" s="553">
        <v>-2</v>
      </c>
      <c r="I50" s="1323">
        <v>8</v>
      </c>
      <c r="J50" s="554">
        <f t="shared" si="25"/>
        <v>8</v>
      </c>
      <c r="K50" s="561">
        <f t="shared" si="26"/>
        <v>3</v>
      </c>
      <c r="L50" s="562">
        <f t="shared" si="27"/>
        <v>0.54</v>
      </c>
      <c r="M50" s="563">
        <v>5</v>
      </c>
      <c r="N50" s="564">
        <f t="shared" si="36"/>
        <v>5</v>
      </c>
      <c r="O50" s="564">
        <f t="shared" si="37"/>
        <v>0</v>
      </c>
      <c r="P50" s="565">
        <f t="shared" si="38"/>
        <v>0</v>
      </c>
      <c r="Q50" s="1333">
        <f t="shared" si="31"/>
        <v>2.952644380162595</v>
      </c>
      <c r="R50" s="1337">
        <f t="shared" si="32"/>
        <v>0.54</v>
      </c>
      <c r="S50" s="1137">
        <f t="shared" si="33"/>
        <v>12</v>
      </c>
      <c r="T50" s="566">
        <f t="shared" si="34"/>
        <v>11</v>
      </c>
      <c r="U50" s="1342" t="str">
        <f t="shared" si="35"/>
        <v xml:space="preserve"> </v>
      </c>
      <c r="V50" s="476"/>
      <c r="W50" s="560"/>
      <c r="X50" s="476"/>
      <c r="Y50" s="476"/>
    </row>
    <row r="51" spans="1:25" s="507" customFormat="1" x14ac:dyDescent="0.45">
      <c r="A51" s="421" t="s">
        <v>20</v>
      </c>
      <c r="B51" s="904"/>
      <c r="C51" s="858" t="s">
        <v>212</v>
      </c>
      <c r="D51" s="1140">
        <v>50</v>
      </c>
      <c r="E51" s="1117">
        <v>1.6809539727177429</v>
      </c>
      <c r="F51" s="1187">
        <v>4</v>
      </c>
      <c r="G51" s="568"/>
      <c r="H51" s="553">
        <v>-2</v>
      </c>
      <c r="I51" s="1324">
        <v>4</v>
      </c>
      <c r="J51" s="554">
        <f t="shared" si="25"/>
        <v>4</v>
      </c>
      <c r="K51" s="561">
        <f t="shared" si="26"/>
        <v>0</v>
      </c>
      <c r="L51" s="562">
        <f t="shared" si="27"/>
        <v>0</v>
      </c>
      <c r="M51" s="563">
        <v>0</v>
      </c>
      <c r="N51" s="564">
        <f t="shared" si="36"/>
        <v>0</v>
      </c>
      <c r="O51" s="564">
        <f t="shared" si="37"/>
        <v>0</v>
      </c>
      <c r="P51" s="565">
        <f t="shared" si="38"/>
        <v>0</v>
      </c>
      <c r="Q51" s="1333">
        <f t="shared" si="31"/>
        <v>1.6809539727177429</v>
      </c>
      <c r="R51" s="1337">
        <f t="shared" si="32"/>
        <v>0</v>
      </c>
      <c r="S51" s="1137">
        <f t="shared" si="33"/>
        <v>55</v>
      </c>
      <c r="T51" s="566">
        <f t="shared" si="34"/>
        <v>-5</v>
      </c>
      <c r="U51" s="1342" t="str">
        <f t="shared" si="35"/>
        <v xml:space="preserve"> </v>
      </c>
      <c r="V51" s="476"/>
      <c r="W51" s="560"/>
      <c r="X51" s="476"/>
      <c r="Y51" s="476"/>
    </row>
    <row r="52" spans="1:25" s="507" customFormat="1" x14ac:dyDescent="0.45">
      <c r="A52" s="421" t="s">
        <v>322</v>
      </c>
      <c r="B52" s="904"/>
      <c r="C52" s="858" t="s">
        <v>212</v>
      </c>
      <c r="D52" s="1140">
        <v>4</v>
      </c>
      <c r="E52" s="1117">
        <v>3.2515444874657637</v>
      </c>
      <c r="F52" s="1187">
        <v>4</v>
      </c>
      <c r="G52" s="568"/>
      <c r="H52" s="553">
        <v>-2</v>
      </c>
      <c r="I52" s="1324">
        <v>4</v>
      </c>
      <c r="J52" s="554">
        <f t="shared" si="25"/>
        <v>4</v>
      </c>
      <c r="K52" s="561">
        <f t="shared" si="26"/>
        <v>0</v>
      </c>
      <c r="L52" s="562">
        <f t="shared" si="27"/>
        <v>0</v>
      </c>
      <c r="M52" s="563">
        <v>0</v>
      </c>
      <c r="N52" s="564">
        <f t="shared" si="36"/>
        <v>0</v>
      </c>
      <c r="O52" s="564">
        <f t="shared" si="37"/>
        <v>0</v>
      </c>
      <c r="P52" s="565">
        <f t="shared" si="38"/>
        <v>0</v>
      </c>
      <c r="Q52" s="1333">
        <f t="shared" si="31"/>
        <v>3.2515444874657637</v>
      </c>
      <c r="R52" s="1337">
        <f t="shared" si="32"/>
        <v>0</v>
      </c>
      <c r="S52" s="1137">
        <f t="shared" si="33"/>
        <v>3</v>
      </c>
      <c r="T52" s="566">
        <f t="shared" si="34"/>
        <v>1</v>
      </c>
      <c r="U52" s="1342"/>
      <c r="V52" s="476"/>
      <c r="W52" s="560"/>
      <c r="X52" s="476"/>
      <c r="Y52" s="476"/>
    </row>
    <row r="53" spans="1:25" s="507" customFormat="1" x14ac:dyDescent="0.45">
      <c r="A53" s="421" t="s">
        <v>323</v>
      </c>
      <c r="B53" s="904"/>
      <c r="C53" s="858" t="s">
        <v>212</v>
      </c>
      <c r="D53" s="1140">
        <v>55</v>
      </c>
      <c r="E53" s="1117">
        <v>1.5239237703659083</v>
      </c>
      <c r="F53" s="1187">
        <v>4</v>
      </c>
      <c r="G53" s="568"/>
      <c r="H53" s="553">
        <v>-2</v>
      </c>
      <c r="I53" s="1324">
        <v>4</v>
      </c>
      <c r="J53" s="554">
        <f t="shared" si="25"/>
        <v>4</v>
      </c>
      <c r="K53" s="561">
        <f t="shared" si="26"/>
        <v>0</v>
      </c>
      <c r="L53" s="562">
        <f t="shared" si="27"/>
        <v>0</v>
      </c>
      <c r="M53" s="563">
        <v>1</v>
      </c>
      <c r="N53" s="564">
        <f t="shared" si="36"/>
        <v>1</v>
      </c>
      <c r="O53" s="564">
        <f t="shared" si="37"/>
        <v>0</v>
      </c>
      <c r="P53" s="565">
        <f t="shared" si="38"/>
        <v>0</v>
      </c>
      <c r="Q53" s="1333">
        <f t="shared" si="31"/>
        <v>1.5239237703659083</v>
      </c>
      <c r="R53" s="1337">
        <f t="shared" si="32"/>
        <v>0</v>
      </c>
      <c r="S53" s="1137">
        <f t="shared" si="33"/>
        <v>61</v>
      </c>
      <c r="T53" s="566">
        <f t="shared" si="34"/>
        <v>-6</v>
      </c>
      <c r="U53" s="1342"/>
      <c r="V53" s="476"/>
      <c r="W53" s="560"/>
      <c r="X53" s="476"/>
      <c r="Y53" s="476"/>
    </row>
    <row r="54" spans="1:25" s="507" customFormat="1" x14ac:dyDescent="0.45">
      <c r="A54" s="421" t="s">
        <v>296</v>
      </c>
      <c r="B54" s="853">
        <v>2013</v>
      </c>
      <c r="C54" s="857" t="s">
        <v>204</v>
      </c>
      <c r="D54" s="1140">
        <v>26</v>
      </c>
      <c r="E54" s="1117">
        <v>2.3287709252803892</v>
      </c>
      <c r="F54" s="1139">
        <v>1</v>
      </c>
      <c r="G54" s="568"/>
      <c r="H54" s="553">
        <v>-2</v>
      </c>
      <c r="I54" s="1323">
        <v>4</v>
      </c>
      <c r="J54" s="554">
        <f t="shared" si="25"/>
        <v>4</v>
      </c>
      <c r="K54" s="561">
        <f t="shared" si="26"/>
        <v>3</v>
      </c>
      <c r="L54" s="562">
        <f t="shared" si="27"/>
        <v>0.54</v>
      </c>
      <c r="M54" s="563">
        <v>1</v>
      </c>
      <c r="N54" s="564">
        <f t="shared" si="28"/>
        <v>1</v>
      </c>
      <c r="O54" s="564">
        <f t="shared" si="29"/>
        <v>0</v>
      </c>
      <c r="P54" s="565">
        <f t="shared" si="30"/>
        <v>0</v>
      </c>
      <c r="Q54" s="1333">
        <f t="shared" si="31"/>
        <v>2.8687709252803892</v>
      </c>
      <c r="R54" s="1337">
        <f t="shared" si="32"/>
        <v>0.54</v>
      </c>
      <c r="S54" s="1137">
        <f t="shared" si="33"/>
        <v>14</v>
      </c>
      <c r="T54" s="566">
        <f t="shared" si="34"/>
        <v>12</v>
      </c>
      <c r="U54" s="1342" t="str">
        <f t="shared" si="35"/>
        <v xml:space="preserve"> </v>
      </c>
      <c r="V54" s="476"/>
      <c r="W54" s="560"/>
      <c r="X54" s="476"/>
      <c r="Y54" s="476"/>
    </row>
    <row r="55" spans="1:25" s="507" customFormat="1" x14ac:dyDescent="0.45">
      <c r="A55" s="423" t="s">
        <v>86</v>
      </c>
      <c r="B55" s="853">
        <v>2021</v>
      </c>
      <c r="C55" s="859" t="s">
        <v>205</v>
      </c>
      <c r="D55" s="1140">
        <v>6</v>
      </c>
      <c r="E55" s="1117">
        <v>3.1523349636335602</v>
      </c>
      <c r="F55" s="1139">
        <v>-2</v>
      </c>
      <c r="G55" s="568"/>
      <c r="H55" s="553">
        <v>-2</v>
      </c>
      <c r="I55" s="1323">
        <v>0</v>
      </c>
      <c r="J55" s="554">
        <f t="shared" si="25"/>
        <v>0</v>
      </c>
      <c r="K55" s="561">
        <f t="shared" si="26"/>
        <v>2</v>
      </c>
      <c r="L55" s="562">
        <f t="shared" si="27"/>
        <v>0.36</v>
      </c>
      <c r="M55" s="563">
        <v>0</v>
      </c>
      <c r="N55" s="564">
        <f t="shared" si="28"/>
        <v>0</v>
      </c>
      <c r="O55" s="564">
        <f t="shared" si="29"/>
        <v>0</v>
      </c>
      <c r="P55" s="565">
        <f t="shared" si="30"/>
        <v>0</v>
      </c>
      <c r="Q55" s="1333">
        <f t="shared" si="31"/>
        <v>3.5123349636335601</v>
      </c>
      <c r="R55" s="1337">
        <f t="shared" si="32"/>
        <v>0.35999999999999988</v>
      </c>
      <c r="S55" s="1137">
        <f t="shared" si="33"/>
        <v>2</v>
      </c>
      <c r="T55" s="566">
        <f t="shared" si="34"/>
        <v>4</v>
      </c>
      <c r="U55" s="1342" t="str">
        <f t="shared" si="35"/>
        <v xml:space="preserve"> </v>
      </c>
      <c r="V55" s="572"/>
      <c r="W55" s="560" t="s">
        <v>216</v>
      </c>
      <c r="X55" s="476"/>
      <c r="Y55" s="476"/>
    </row>
    <row r="56" spans="1:25" s="507" customFormat="1" x14ac:dyDescent="0.45">
      <c r="A56" s="421" t="s">
        <v>334</v>
      </c>
      <c r="B56" s="904"/>
      <c r="C56" s="858" t="s">
        <v>212</v>
      </c>
      <c r="D56" s="1140">
        <v>48</v>
      </c>
      <c r="E56" s="1117">
        <v>1.8638380873979425</v>
      </c>
      <c r="F56" s="1187">
        <v>3</v>
      </c>
      <c r="G56" s="568"/>
      <c r="H56" s="553">
        <v>-2</v>
      </c>
      <c r="I56" s="1324">
        <v>3</v>
      </c>
      <c r="J56" s="554">
        <f t="shared" si="25"/>
        <v>3</v>
      </c>
      <c r="K56" s="561">
        <f t="shared" si="26"/>
        <v>0</v>
      </c>
      <c r="L56" s="562">
        <f t="shared" si="27"/>
        <v>0</v>
      </c>
      <c r="M56" s="563">
        <v>1</v>
      </c>
      <c r="N56" s="564">
        <f t="shared" si="28"/>
        <v>1</v>
      </c>
      <c r="O56" s="564">
        <f t="shared" si="29"/>
        <v>0</v>
      </c>
      <c r="P56" s="565">
        <f t="shared" si="30"/>
        <v>0</v>
      </c>
      <c r="Q56" s="1333">
        <f t="shared" si="31"/>
        <v>1.8638380873979425</v>
      </c>
      <c r="R56" s="1337">
        <f t="shared" si="32"/>
        <v>0</v>
      </c>
      <c r="S56" s="1137">
        <f t="shared" si="33"/>
        <v>50</v>
      </c>
      <c r="T56" s="566">
        <f t="shared" si="34"/>
        <v>-2</v>
      </c>
      <c r="U56" s="1342" t="str">
        <f t="shared" si="35"/>
        <v xml:space="preserve"> </v>
      </c>
      <c r="V56" s="476"/>
      <c r="W56" s="560"/>
      <c r="X56" s="476"/>
      <c r="Y56" s="476"/>
    </row>
    <row r="57" spans="1:25" s="507" customFormat="1" x14ac:dyDescent="0.45">
      <c r="A57" s="421" t="s">
        <v>150</v>
      </c>
      <c r="B57" s="853">
        <v>2013</v>
      </c>
      <c r="C57" s="860" t="s">
        <v>211</v>
      </c>
      <c r="D57" s="1140">
        <v>60</v>
      </c>
      <c r="E57" s="1117">
        <v>1.3857794127602756</v>
      </c>
      <c r="F57" s="1139">
        <v>3</v>
      </c>
      <c r="G57" s="568"/>
      <c r="H57" s="553">
        <v>-2</v>
      </c>
      <c r="I57" s="1323">
        <v>6</v>
      </c>
      <c r="J57" s="554">
        <f t="shared" si="25"/>
        <v>6</v>
      </c>
      <c r="K57" s="561">
        <f t="shared" si="26"/>
        <v>3</v>
      </c>
      <c r="L57" s="562">
        <f t="shared" si="27"/>
        <v>0.54</v>
      </c>
      <c r="M57" s="563">
        <v>2</v>
      </c>
      <c r="N57" s="564">
        <f t="shared" si="28"/>
        <v>2</v>
      </c>
      <c r="O57" s="564">
        <f t="shared" si="29"/>
        <v>0</v>
      </c>
      <c r="P57" s="565">
        <f t="shared" si="30"/>
        <v>0</v>
      </c>
      <c r="Q57" s="1333">
        <f t="shared" si="31"/>
        <v>1.9257794127602756</v>
      </c>
      <c r="R57" s="1337">
        <f t="shared" si="32"/>
        <v>0.54</v>
      </c>
      <c r="S57" s="1137">
        <f t="shared" si="33"/>
        <v>48</v>
      </c>
      <c r="T57" s="566">
        <f t="shared" si="34"/>
        <v>12</v>
      </c>
      <c r="U57" s="1342" t="str">
        <f t="shared" si="35"/>
        <v xml:space="preserve"> </v>
      </c>
      <c r="V57" s="476"/>
      <c r="W57" s="560"/>
      <c r="X57" s="476"/>
      <c r="Y57" s="476"/>
    </row>
    <row r="58" spans="1:25" s="507" customFormat="1" x14ac:dyDescent="0.45">
      <c r="A58" s="421" t="s">
        <v>108</v>
      </c>
      <c r="B58" s="904"/>
      <c r="C58" s="858" t="s">
        <v>212</v>
      </c>
      <c r="D58" s="1140">
        <v>13</v>
      </c>
      <c r="E58" s="1117">
        <v>2.7866631410334053</v>
      </c>
      <c r="F58" s="1187">
        <v>4</v>
      </c>
      <c r="G58" s="568"/>
      <c r="H58" s="553">
        <v>-2</v>
      </c>
      <c r="I58" s="1324">
        <v>4</v>
      </c>
      <c r="J58" s="554">
        <f t="shared" si="25"/>
        <v>4</v>
      </c>
      <c r="K58" s="561">
        <f t="shared" si="26"/>
        <v>0</v>
      </c>
      <c r="L58" s="562">
        <f t="shared" si="27"/>
        <v>0</v>
      </c>
      <c r="M58" s="563">
        <v>5</v>
      </c>
      <c r="N58" s="564">
        <f t="shared" si="28"/>
        <v>5</v>
      </c>
      <c r="O58" s="564">
        <f t="shared" si="29"/>
        <v>0</v>
      </c>
      <c r="P58" s="565">
        <f t="shared" si="30"/>
        <v>0</v>
      </c>
      <c r="Q58" s="1333">
        <f t="shared" si="31"/>
        <v>2.7866631410334053</v>
      </c>
      <c r="R58" s="1337">
        <f t="shared" si="32"/>
        <v>0</v>
      </c>
      <c r="S58" s="1137">
        <f t="shared" si="33"/>
        <v>16</v>
      </c>
      <c r="T58" s="566">
        <f t="shared" si="34"/>
        <v>-3</v>
      </c>
      <c r="U58" s="1342" t="str">
        <f t="shared" si="35"/>
        <v xml:space="preserve"> </v>
      </c>
      <c r="V58" s="572"/>
      <c r="W58" s="560" t="s">
        <v>219</v>
      </c>
      <c r="X58" s="476"/>
      <c r="Y58" s="476"/>
    </row>
    <row r="59" spans="1:25" s="507" customFormat="1" x14ac:dyDescent="0.45">
      <c r="A59" s="422" t="s">
        <v>82</v>
      </c>
      <c r="B59" s="853">
        <v>2013</v>
      </c>
      <c r="C59" s="857" t="s">
        <v>204</v>
      </c>
      <c r="D59" s="1140">
        <v>37</v>
      </c>
      <c r="E59" s="1117">
        <v>2.1173482152870795</v>
      </c>
      <c r="F59" s="1139">
        <v>1</v>
      </c>
      <c r="G59" s="568"/>
      <c r="H59" s="553">
        <v>-2</v>
      </c>
      <c r="I59" s="1323">
        <v>4</v>
      </c>
      <c r="J59" s="554">
        <f t="shared" si="25"/>
        <v>4</v>
      </c>
      <c r="K59" s="561">
        <f t="shared" si="26"/>
        <v>3</v>
      </c>
      <c r="L59" s="562">
        <f t="shared" si="27"/>
        <v>0.54</v>
      </c>
      <c r="M59" s="563">
        <v>2</v>
      </c>
      <c r="N59" s="564">
        <f t="shared" si="28"/>
        <v>2</v>
      </c>
      <c r="O59" s="564">
        <f t="shared" si="29"/>
        <v>0</v>
      </c>
      <c r="P59" s="565">
        <f t="shared" si="30"/>
        <v>0</v>
      </c>
      <c r="Q59" s="1333">
        <f t="shared" si="31"/>
        <v>2.6573482152870795</v>
      </c>
      <c r="R59" s="1337">
        <f t="shared" si="32"/>
        <v>0.54</v>
      </c>
      <c r="S59" s="1137">
        <f t="shared" si="33"/>
        <v>22</v>
      </c>
      <c r="T59" s="566">
        <f t="shared" si="34"/>
        <v>15</v>
      </c>
      <c r="U59" s="1342" t="str">
        <f t="shared" si="35"/>
        <v xml:space="preserve"> </v>
      </c>
      <c r="V59" s="476"/>
      <c r="W59" s="560"/>
      <c r="X59" s="476"/>
      <c r="Y59" s="476"/>
    </row>
    <row r="60" spans="1:25" s="507" customFormat="1" x14ac:dyDescent="0.45">
      <c r="A60" s="422" t="s">
        <v>324</v>
      </c>
      <c r="B60" s="904"/>
      <c r="C60" s="858" t="s">
        <v>212</v>
      </c>
      <c r="D60" s="1140">
        <v>24</v>
      </c>
      <c r="E60" s="1117">
        <v>2.4106322923664454</v>
      </c>
      <c r="F60" s="1187">
        <v>4</v>
      </c>
      <c r="G60" s="568"/>
      <c r="H60" s="553">
        <v>-2</v>
      </c>
      <c r="I60" s="1324">
        <v>4</v>
      </c>
      <c r="J60" s="554">
        <f t="shared" si="25"/>
        <v>4</v>
      </c>
      <c r="K60" s="561">
        <f t="shared" si="26"/>
        <v>0</v>
      </c>
      <c r="L60" s="562">
        <f t="shared" si="27"/>
        <v>0</v>
      </c>
      <c r="M60" s="563">
        <v>0</v>
      </c>
      <c r="N60" s="564">
        <f t="shared" ref="N60" si="39">IF(G60="X",0,M60)</f>
        <v>0</v>
      </c>
      <c r="O60" s="564">
        <f t="shared" ref="O60" si="40">IF(G60="X",N60-M60,0)</f>
        <v>0</v>
      </c>
      <c r="P60" s="565">
        <f t="shared" ref="P60" si="41">O60*P$6</f>
        <v>0</v>
      </c>
      <c r="Q60" s="1333">
        <f t="shared" si="31"/>
        <v>2.4106322923664454</v>
      </c>
      <c r="R60" s="1337">
        <f t="shared" si="32"/>
        <v>0</v>
      </c>
      <c r="S60" s="1137">
        <f t="shared" si="33"/>
        <v>28</v>
      </c>
      <c r="T60" s="566">
        <f t="shared" si="34"/>
        <v>-4</v>
      </c>
      <c r="U60" s="1342"/>
      <c r="V60" s="476"/>
      <c r="W60" s="560"/>
      <c r="X60" s="476"/>
      <c r="Y60" s="476"/>
    </row>
    <row r="61" spans="1:25" s="507" customFormat="1" x14ac:dyDescent="0.45">
      <c r="A61" s="421" t="s">
        <v>109</v>
      </c>
      <c r="B61" s="904"/>
      <c r="C61" s="858" t="s">
        <v>212</v>
      </c>
      <c r="D61" s="1140">
        <v>28</v>
      </c>
      <c r="E61" s="1117">
        <v>2.2939938299944096</v>
      </c>
      <c r="F61" s="1187">
        <v>5</v>
      </c>
      <c r="G61" s="568"/>
      <c r="H61" s="553">
        <v>-2</v>
      </c>
      <c r="I61" s="1324">
        <v>5</v>
      </c>
      <c r="J61" s="554">
        <f t="shared" si="25"/>
        <v>5</v>
      </c>
      <c r="K61" s="561">
        <f t="shared" si="26"/>
        <v>0</v>
      </c>
      <c r="L61" s="562">
        <f t="shared" si="27"/>
        <v>0</v>
      </c>
      <c r="M61" s="563">
        <v>3</v>
      </c>
      <c r="N61" s="564">
        <f t="shared" si="28"/>
        <v>3</v>
      </c>
      <c r="O61" s="564">
        <f t="shared" si="29"/>
        <v>0</v>
      </c>
      <c r="P61" s="565">
        <f t="shared" si="30"/>
        <v>0</v>
      </c>
      <c r="Q61" s="1333">
        <f t="shared" si="31"/>
        <v>2.2939938299944096</v>
      </c>
      <c r="R61" s="1337">
        <f t="shared" si="32"/>
        <v>0</v>
      </c>
      <c r="S61" s="1137">
        <f t="shared" si="33"/>
        <v>32</v>
      </c>
      <c r="T61" s="566">
        <f t="shared" si="34"/>
        <v>-4</v>
      </c>
      <c r="U61" s="1342" t="str">
        <f t="shared" si="35"/>
        <v xml:space="preserve"> </v>
      </c>
      <c r="V61" s="476"/>
      <c r="W61" s="560"/>
      <c r="X61" s="476"/>
      <c r="Y61" s="476"/>
    </row>
    <row r="62" spans="1:25" s="507" customFormat="1" x14ac:dyDescent="0.45">
      <c r="A62" s="421" t="s">
        <v>152</v>
      </c>
      <c r="B62" s="853">
        <v>2009</v>
      </c>
      <c r="C62" s="857" t="s">
        <v>204</v>
      </c>
      <c r="D62" s="1140">
        <v>9</v>
      </c>
      <c r="E62" s="1117">
        <v>3.0615406469209958</v>
      </c>
      <c r="F62" s="1139">
        <v>10</v>
      </c>
      <c r="G62" s="568" t="s">
        <v>500</v>
      </c>
      <c r="H62" s="553">
        <v>-2</v>
      </c>
      <c r="I62" s="1323">
        <v>12</v>
      </c>
      <c r="J62" s="554">
        <f t="shared" si="25"/>
        <v>-2</v>
      </c>
      <c r="K62" s="561">
        <f t="shared" si="26"/>
        <v>-12</v>
      </c>
      <c r="L62" s="562">
        <f t="shared" si="27"/>
        <v>-2.16</v>
      </c>
      <c r="M62" s="563">
        <v>9</v>
      </c>
      <c r="N62" s="564">
        <f t="shared" si="28"/>
        <v>0</v>
      </c>
      <c r="O62" s="564">
        <f t="shared" si="29"/>
        <v>-9</v>
      </c>
      <c r="P62" s="565">
        <f t="shared" si="30"/>
        <v>-0.45</v>
      </c>
      <c r="Q62" s="1333">
        <f t="shared" si="31"/>
        <v>0.45154064692099566</v>
      </c>
      <c r="R62" s="1337">
        <f t="shared" si="32"/>
        <v>-2.6100000000000003</v>
      </c>
      <c r="S62" s="1137">
        <f t="shared" si="33"/>
        <v>65</v>
      </c>
      <c r="T62" s="566">
        <f t="shared" si="34"/>
        <v>-56</v>
      </c>
      <c r="U62" s="1342" t="str">
        <f t="shared" si="35"/>
        <v>√</v>
      </c>
      <c r="V62" s="572"/>
      <c r="W62" s="560"/>
      <c r="X62" s="476"/>
      <c r="Y62" s="476"/>
    </row>
    <row r="63" spans="1:25" s="507" customFormat="1" x14ac:dyDescent="0.45">
      <c r="A63" s="421" t="s">
        <v>110</v>
      </c>
      <c r="B63" s="853">
        <v>2021</v>
      </c>
      <c r="C63" s="860" t="s">
        <v>211</v>
      </c>
      <c r="D63" s="1140">
        <v>57</v>
      </c>
      <c r="E63" s="1117">
        <v>1.4848040231526991</v>
      </c>
      <c r="F63" s="1188">
        <v>-2</v>
      </c>
      <c r="G63" s="568"/>
      <c r="H63" s="553">
        <v>-2</v>
      </c>
      <c r="I63" s="1325">
        <v>0</v>
      </c>
      <c r="J63" s="554">
        <f t="shared" si="25"/>
        <v>0</v>
      </c>
      <c r="K63" s="561">
        <f t="shared" si="26"/>
        <v>2</v>
      </c>
      <c r="L63" s="562">
        <f t="shared" si="27"/>
        <v>0.36</v>
      </c>
      <c r="M63" s="563">
        <v>0</v>
      </c>
      <c r="N63" s="564">
        <f t="shared" si="28"/>
        <v>0</v>
      </c>
      <c r="O63" s="564">
        <f t="shared" si="29"/>
        <v>0</v>
      </c>
      <c r="P63" s="565">
        <f t="shared" si="30"/>
        <v>0</v>
      </c>
      <c r="Q63" s="1333">
        <f t="shared" si="31"/>
        <v>1.8448040231526992</v>
      </c>
      <c r="R63" s="1337">
        <f t="shared" si="32"/>
        <v>0.3600000000000001</v>
      </c>
      <c r="S63" s="1137">
        <f t="shared" si="33"/>
        <v>52</v>
      </c>
      <c r="T63" s="566">
        <f t="shared" si="34"/>
        <v>5</v>
      </c>
      <c r="U63" s="1342" t="str">
        <f t="shared" si="35"/>
        <v xml:space="preserve"> </v>
      </c>
      <c r="V63" s="572"/>
      <c r="W63" s="560"/>
      <c r="X63" s="476"/>
      <c r="Y63" s="476"/>
    </row>
    <row r="64" spans="1:25" s="507" customFormat="1" x14ac:dyDescent="0.45">
      <c r="A64" s="422" t="s">
        <v>18</v>
      </c>
      <c r="B64" s="904"/>
      <c r="C64" s="858" t="s">
        <v>212</v>
      </c>
      <c r="D64" s="1140">
        <v>46</v>
      </c>
      <c r="E64" s="1117">
        <v>1.9147257630289667</v>
      </c>
      <c r="F64" s="1187">
        <v>4</v>
      </c>
      <c r="G64" s="568"/>
      <c r="H64" s="553">
        <v>-2</v>
      </c>
      <c r="I64" s="1324">
        <v>4</v>
      </c>
      <c r="J64" s="554">
        <f t="shared" si="25"/>
        <v>4</v>
      </c>
      <c r="K64" s="561">
        <f t="shared" si="26"/>
        <v>0</v>
      </c>
      <c r="L64" s="562">
        <f t="shared" si="27"/>
        <v>0</v>
      </c>
      <c r="M64" s="563">
        <v>1</v>
      </c>
      <c r="N64" s="564">
        <f t="shared" si="28"/>
        <v>1</v>
      </c>
      <c r="O64" s="564">
        <f t="shared" si="29"/>
        <v>0</v>
      </c>
      <c r="P64" s="565">
        <f t="shared" si="30"/>
        <v>0</v>
      </c>
      <c r="Q64" s="1333">
        <f t="shared" si="31"/>
        <v>1.9147257630289667</v>
      </c>
      <c r="R64" s="1337">
        <f t="shared" si="32"/>
        <v>0</v>
      </c>
      <c r="S64" s="1137">
        <f t="shared" si="33"/>
        <v>49</v>
      </c>
      <c r="T64" s="566">
        <f t="shared" si="34"/>
        <v>-3</v>
      </c>
      <c r="U64" s="1342" t="str">
        <f t="shared" si="35"/>
        <v xml:space="preserve"> </v>
      </c>
      <c r="V64" s="476"/>
      <c r="W64" s="560"/>
      <c r="X64" s="476"/>
      <c r="Y64" s="476"/>
    </row>
    <row r="65" spans="1:25" s="507" customFormat="1" x14ac:dyDescent="0.45">
      <c r="A65" s="421" t="s">
        <v>111</v>
      </c>
      <c r="B65" s="904"/>
      <c r="C65" s="858" t="s">
        <v>212</v>
      </c>
      <c r="D65" s="1140">
        <v>16</v>
      </c>
      <c r="E65" s="1117">
        <v>2.7398425229379195</v>
      </c>
      <c r="F65" s="1187">
        <v>5</v>
      </c>
      <c r="G65" s="568"/>
      <c r="H65" s="553">
        <v>-2</v>
      </c>
      <c r="I65" s="1324">
        <v>5</v>
      </c>
      <c r="J65" s="554">
        <f t="shared" si="25"/>
        <v>5</v>
      </c>
      <c r="K65" s="561">
        <f t="shared" si="26"/>
        <v>0</v>
      </c>
      <c r="L65" s="562">
        <f t="shared" si="27"/>
        <v>0</v>
      </c>
      <c r="M65" s="563">
        <v>4</v>
      </c>
      <c r="N65" s="564">
        <f t="shared" si="28"/>
        <v>4</v>
      </c>
      <c r="O65" s="564">
        <f t="shared" si="29"/>
        <v>0</v>
      </c>
      <c r="P65" s="565">
        <f t="shared" si="30"/>
        <v>0</v>
      </c>
      <c r="Q65" s="1333">
        <f t="shared" si="31"/>
        <v>2.7398425229379195</v>
      </c>
      <c r="R65" s="1337">
        <f t="shared" si="32"/>
        <v>0</v>
      </c>
      <c r="S65" s="1137">
        <f t="shared" si="33"/>
        <v>19</v>
      </c>
      <c r="T65" s="566">
        <f t="shared" si="34"/>
        <v>-3</v>
      </c>
      <c r="U65" s="1342" t="str">
        <f t="shared" si="35"/>
        <v xml:space="preserve"> </v>
      </c>
      <c r="V65" s="572"/>
      <c r="W65" s="560"/>
      <c r="X65" s="476"/>
      <c r="Y65" s="476"/>
    </row>
    <row r="66" spans="1:25" s="507" customFormat="1" x14ac:dyDescent="0.45">
      <c r="A66" s="421" t="s">
        <v>325</v>
      </c>
      <c r="B66" s="904"/>
      <c r="C66" s="858" t="s">
        <v>212</v>
      </c>
      <c r="D66" s="1140">
        <v>17</v>
      </c>
      <c r="E66" s="1117">
        <v>2.6595014763685878</v>
      </c>
      <c r="F66" s="1187">
        <v>4</v>
      </c>
      <c r="G66" s="568"/>
      <c r="H66" s="553">
        <v>-2</v>
      </c>
      <c r="I66" s="1324">
        <v>4</v>
      </c>
      <c r="J66" s="554">
        <f t="shared" si="25"/>
        <v>4</v>
      </c>
      <c r="K66" s="561">
        <f t="shared" si="26"/>
        <v>0</v>
      </c>
      <c r="L66" s="562">
        <f t="shared" si="27"/>
        <v>0</v>
      </c>
      <c r="M66" s="563">
        <v>0</v>
      </c>
      <c r="N66" s="564">
        <f t="shared" ref="N66" si="42">IF(G66="X",0,M66)</f>
        <v>0</v>
      </c>
      <c r="O66" s="564">
        <f t="shared" ref="O66" si="43">IF(G66="X",N66-M66,0)</f>
        <v>0</v>
      </c>
      <c r="P66" s="565">
        <f t="shared" ref="P66" si="44">O66*P$6</f>
        <v>0</v>
      </c>
      <c r="Q66" s="1333">
        <f t="shared" si="31"/>
        <v>2.6595014763685878</v>
      </c>
      <c r="R66" s="1337">
        <f t="shared" si="32"/>
        <v>0</v>
      </c>
      <c r="S66" s="1137">
        <f t="shared" si="33"/>
        <v>21</v>
      </c>
      <c r="T66" s="566">
        <f t="shared" si="34"/>
        <v>-4</v>
      </c>
      <c r="U66" s="1342"/>
      <c r="V66" s="572"/>
      <c r="W66" s="560"/>
      <c r="X66" s="476"/>
      <c r="Y66" s="476"/>
    </row>
    <row r="67" spans="1:25" s="507" customFormat="1" x14ac:dyDescent="0.45">
      <c r="A67" s="421" t="s">
        <v>232</v>
      </c>
      <c r="B67" s="904"/>
      <c r="C67" s="858" t="s">
        <v>212</v>
      </c>
      <c r="D67" s="1140">
        <v>10</v>
      </c>
      <c r="E67" s="1117">
        <v>3.0100322603610379</v>
      </c>
      <c r="F67" s="1187">
        <v>3</v>
      </c>
      <c r="G67" s="568"/>
      <c r="H67" s="553">
        <v>-2</v>
      </c>
      <c r="I67" s="1324">
        <v>3</v>
      </c>
      <c r="J67" s="554">
        <f t="shared" si="25"/>
        <v>3</v>
      </c>
      <c r="K67" s="561">
        <f t="shared" si="26"/>
        <v>0</v>
      </c>
      <c r="L67" s="562">
        <f t="shared" si="27"/>
        <v>0</v>
      </c>
      <c r="M67" s="563">
        <v>4</v>
      </c>
      <c r="N67" s="564">
        <f t="shared" si="28"/>
        <v>4</v>
      </c>
      <c r="O67" s="564">
        <f t="shared" si="29"/>
        <v>0</v>
      </c>
      <c r="P67" s="565">
        <f t="shared" si="30"/>
        <v>0</v>
      </c>
      <c r="Q67" s="1333">
        <f t="shared" si="31"/>
        <v>3.0100322603610379</v>
      </c>
      <c r="R67" s="1337">
        <f t="shared" si="32"/>
        <v>0</v>
      </c>
      <c r="S67" s="1137">
        <f t="shared" si="33"/>
        <v>8</v>
      </c>
      <c r="T67" s="566">
        <f t="shared" si="34"/>
        <v>2</v>
      </c>
      <c r="U67" s="1342" t="str">
        <f t="shared" si="35"/>
        <v xml:space="preserve"> </v>
      </c>
      <c r="V67" s="572"/>
      <c r="W67" s="570" t="s">
        <v>213</v>
      </c>
      <c r="X67" s="476"/>
      <c r="Y67" s="476"/>
    </row>
    <row r="68" spans="1:25" s="507" customFormat="1" x14ac:dyDescent="0.45">
      <c r="A68" s="421" t="s">
        <v>281</v>
      </c>
      <c r="B68" s="853">
        <v>2021</v>
      </c>
      <c r="C68" s="857" t="s">
        <v>204</v>
      </c>
      <c r="D68" s="1140">
        <v>18</v>
      </c>
      <c r="E68" s="1117">
        <v>2.6470533091841455</v>
      </c>
      <c r="F68" s="1188">
        <v>-2</v>
      </c>
      <c r="G68" s="568"/>
      <c r="H68" s="553">
        <v>-2</v>
      </c>
      <c r="I68" s="1325">
        <v>0</v>
      </c>
      <c r="J68" s="554">
        <f t="shared" si="25"/>
        <v>0</v>
      </c>
      <c r="K68" s="561">
        <f t="shared" si="26"/>
        <v>2</v>
      </c>
      <c r="L68" s="562">
        <f t="shared" si="27"/>
        <v>0.36</v>
      </c>
      <c r="M68" s="563">
        <v>0</v>
      </c>
      <c r="N68" s="564">
        <f t="shared" si="28"/>
        <v>0</v>
      </c>
      <c r="O68" s="564">
        <f t="shared" si="29"/>
        <v>0</v>
      </c>
      <c r="P68" s="565">
        <f t="shared" si="30"/>
        <v>0</v>
      </c>
      <c r="Q68" s="1333">
        <f t="shared" si="31"/>
        <v>3.0070533091841454</v>
      </c>
      <c r="R68" s="1337">
        <f t="shared" si="32"/>
        <v>0.35999999999999988</v>
      </c>
      <c r="S68" s="1137">
        <f t="shared" si="33"/>
        <v>9</v>
      </c>
      <c r="T68" s="566">
        <f t="shared" si="34"/>
        <v>9</v>
      </c>
      <c r="U68" s="1342" t="str">
        <f t="shared" si="35"/>
        <v xml:space="preserve"> </v>
      </c>
      <c r="V68" s="572"/>
      <c r="W68" s="560" t="s">
        <v>218</v>
      </c>
      <c r="X68" s="476"/>
      <c r="Y68" s="476"/>
    </row>
    <row r="69" spans="1:25" s="507" customFormat="1" x14ac:dyDescent="0.45">
      <c r="A69" s="422" t="s">
        <v>93</v>
      </c>
      <c r="B69" s="853">
        <v>2019</v>
      </c>
      <c r="C69" s="859" t="s">
        <v>205</v>
      </c>
      <c r="D69" s="1140">
        <v>12</v>
      </c>
      <c r="E69" s="1117">
        <v>2.8585384412982049</v>
      </c>
      <c r="F69" s="1139">
        <v>-1</v>
      </c>
      <c r="G69" s="1394"/>
      <c r="H69" s="553">
        <v>-3</v>
      </c>
      <c r="I69" s="1323">
        <v>0</v>
      </c>
      <c r="J69" s="554">
        <f t="shared" si="25"/>
        <v>0</v>
      </c>
      <c r="K69" s="561">
        <f t="shared" si="26"/>
        <v>1</v>
      </c>
      <c r="L69" s="562">
        <f t="shared" si="27"/>
        <v>0.18</v>
      </c>
      <c r="M69" s="563">
        <v>0</v>
      </c>
      <c r="N69" s="564">
        <f t="shared" si="28"/>
        <v>0</v>
      </c>
      <c r="O69" s="564">
        <f t="shared" si="29"/>
        <v>0</v>
      </c>
      <c r="P69" s="565">
        <f t="shared" si="30"/>
        <v>0</v>
      </c>
      <c r="Q69" s="1333">
        <f t="shared" si="31"/>
        <v>3.0385384412982051</v>
      </c>
      <c r="R69" s="1337">
        <f t="shared" si="32"/>
        <v>0.18000000000000016</v>
      </c>
      <c r="S69" s="1137">
        <f t="shared" si="33"/>
        <v>7</v>
      </c>
      <c r="T69" s="566">
        <f t="shared" si="34"/>
        <v>5</v>
      </c>
      <c r="U69" s="1342" t="str">
        <f t="shared" si="35"/>
        <v xml:space="preserve"> </v>
      </c>
      <c r="V69" s="572"/>
      <c r="W69" s="560"/>
      <c r="X69" s="476"/>
      <c r="Y69" s="476"/>
    </row>
    <row r="70" spans="1:25" s="507" customFormat="1" x14ac:dyDescent="0.45">
      <c r="A70" s="422" t="s">
        <v>153</v>
      </c>
      <c r="B70" s="853">
        <v>2017</v>
      </c>
      <c r="C70" s="857" t="s">
        <v>204</v>
      </c>
      <c r="D70" s="1140">
        <v>8</v>
      </c>
      <c r="E70" s="1117">
        <v>3.0903224774663149</v>
      </c>
      <c r="F70" s="1139">
        <v>0</v>
      </c>
      <c r="G70" s="568"/>
      <c r="H70" s="553">
        <v>-3</v>
      </c>
      <c r="I70" s="1323">
        <v>0</v>
      </c>
      <c r="J70" s="554">
        <f t="shared" si="25"/>
        <v>0</v>
      </c>
      <c r="K70" s="561">
        <f t="shared" si="26"/>
        <v>0</v>
      </c>
      <c r="L70" s="562">
        <f t="shared" si="27"/>
        <v>0</v>
      </c>
      <c r="M70" s="563">
        <v>0</v>
      </c>
      <c r="N70" s="564">
        <f t="shared" si="28"/>
        <v>0</v>
      </c>
      <c r="O70" s="564">
        <f t="shared" si="29"/>
        <v>0</v>
      </c>
      <c r="P70" s="565">
        <f t="shared" si="30"/>
        <v>0</v>
      </c>
      <c r="Q70" s="1333">
        <f t="shared" si="31"/>
        <v>3.0903224774663149</v>
      </c>
      <c r="R70" s="1337">
        <f t="shared" si="32"/>
        <v>0</v>
      </c>
      <c r="S70" s="1137">
        <f t="shared" si="33"/>
        <v>6</v>
      </c>
      <c r="T70" s="566">
        <f t="shared" si="34"/>
        <v>2</v>
      </c>
      <c r="U70" s="1342" t="str">
        <f t="shared" si="35"/>
        <v xml:space="preserve"> </v>
      </c>
      <c r="V70" s="572"/>
      <c r="W70" s="560"/>
      <c r="X70" s="476"/>
      <c r="Y70" s="476"/>
    </row>
    <row r="71" spans="1:25" s="507" customFormat="1" x14ac:dyDescent="0.45">
      <c r="A71" s="648" t="s">
        <v>328</v>
      </c>
      <c r="B71" s="904"/>
      <c r="C71" s="858" t="s">
        <v>212</v>
      </c>
      <c r="D71" s="1140">
        <v>53</v>
      </c>
      <c r="E71" s="1117">
        <v>1.6286606967433899</v>
      </c>
      <c r="F71" s="1187">
        <v>4</v>
      </c>
      <c r="G71" s="649"/>
      <c r="H71" s="553">
        <v>-2</v>
      </c>
      <c r="I71" s="1324">
        <v>4</v>
      </c>
      <c r="J71" s="554">
        <f t="shared" si="25"/>
        <v>4</v>
      </c>
      <c r="K71" s="561">
        <f t="shared" si="26"/>
        <v>0</v>
      </c>
      <c r="L71" s="562">
        <f t="shared" si="27"/>
        <v>0</v>
      </c>
      <c r="M71" s="650">
        <v>0</v>
      </c>
      <c r="N71" s="564">
        <f t="shared" ref="N71" si="45">IF(G71="X",0,M71)</f>
        <v>0</v>
      </c>
      <c r="O71" s="564">
        <f t="shared" ref="O71" si="46">IF(G71="X",N71-M71,0)</f>
        <v>0</v>
      </c>
      <c r="P71" s="565">
        <f t="shared" ref="P71" si="47">O71*P$6</f>
        <v>0</v>
      </c>
      <c r="Q71" s="1333">
        <f t="shared" si="31"/>
        <v>1.6286606967433899</v>
      </c>
      <c r="R71" s="1337">
        <f t="shared" si="32"/>
        <v>0</v>
      </c>
      <c r="S71" s="1137">
        <f t="shared" si="33"/>
        <v>58</v>
      </c>
      <c r="T71" s="566">
        <f t="shared" si="34"/>
        <v>-5</v>
      </c>
      <c r="U71" s="1343"/>
      <c r="V71" s="572"/>
      <c r="W71" s="651"/>
      <c r="X71" s="476"/>
      <c r="Y71" s="476"/>
    </row>
    <row r="72" spans="1:25" s="507" customFormat="1" ht="19" thickBot="1" x14ac:dyDescent="0.5">
      <c r="A72" s="424" t="s">
        <v>154</v>
      </c>
      <c r="B72" s="864">
        <v>2017</v>
      </c>
      <c r="C72" s="863" t="s">
        <v>204</v>
      </c>
      <c r="D72" s="1141">
        <v>14</v>
      </c>
      <c r="E72" s="1118">
        <v>2.7773225075599046</v>
      </c>
      <c r="F72" s="1189">
        <v>0</v>
      </c>
      <c r="G72" s="1395"/>
      <c r="H72" s="574">
        <v>-3</v>
      </c>
      <c r="I72" s="1326">
        <v>1</v>
      </c>
      <c r="J72" s="575">
        <f t="shared" si="25"/>
        <v>1</v>
      </c>
      <c r="K72" s="576">
        <f t="shared" si="26"/>
        <v>1</v>
      </c>
      <c r="L72" s="577">
        <f t="shared" si="27"/>
        <v>0.18</v>
      </c>
      <c r="M72" s="578">
        <v>0</v>
      </c>
      <c r="N72" s="579">
        <f t="shared" si="28"/>
        <v>0</v>
      </c>
      <c r="O72" s="579">
        <f t="shared" si="29"/>
        <v>0</v>
      </c>
      <c r="P72" s="580">
        <f t="shared" si="30"/>
        <v>0</v>
      </c>
      <c r="Q72" s="1334">
        <f t="shared" si="31"/>
        <v>2.9573225075599048</v>
      </c>
      <c r="R72" s="1338">
        <f t="shared" si="32"/>
        <v>0.18000000000000016</v>
      </c>
      <c r="S72" s="1138">
        <f t="shared" si="33"/>
        <v>11</v>
      </c>
      <c r="T72" s="581">
        <f t="shared" si="34"/>
        <v>3</v>
      </c>
      <c r="U72" s="1344" t="str">
        <f t="shared" si="35"/>
        <v xml:space="preserve"> </v>
      </c>
      <c r="V72" s="582"/>
      <c r="W72" s="571"/>
      <c r="X72" s="476"/>
      <c r="Y72" s="476"/>
    </row>
    <row r="73" spans="1:25" x14ac:dyDescent="0.45">
      <c r="A73" s="583"/>
      <c r="B73" s="115"/>
      <c r="C73" s="302"/>
      <c r="D73" s="280"/>
      <c r="F73" s="584"/>
      <c r="G73" s="584"/>
      <c r="H73" s="584"/>
      <c r="I73" s="584"/>
      <c r="J73" s="473"/>
      <c r="K73" s="473"/>
      <c r="L73" s="474"/>
      <c r="M73" s="475"/>
      <c r="N73" s="473"/>
      <c r="O73" s="473"/>
      <c r="P73" s="475"/>
      <c r="Q73" s="473"/>
      <c r="R73" s="473"/>
      <c r="S73" s="473"/>
      <c r="T73" s="473"/>
      <c r="U73" s="473"/>
      <c r="V73" s="473"/>
      <c r="W73" s="476"/>
      <c r="X73" s="473"/>
      <c r="Y73" s="473"/>
    </row>
    <row r="74" spans="1:25" x14ac:dyDescent="0.45">
      <c r="A74" s="583"/>
      <c r="B74" s="115"/>
      <c r="C74" s="302"/>
      <c r="D74" s="280"/>
      <c r="F74" s="585" t="s">
        <v>477</v>
      </c>
      <c r="G74" s="585"/>
      <c r="H74" s="585"/>
      <c r="I74" s="585"/>
      <c r="J74" s="586"/>
      <c r="K74" s="586"/>
      <c r="L74" s="1185"/>
      <c r="M74" s="1186"/>
      <c r="N74" s="473"/>
      <c r="O74" s="473"/>
      <c r="P74" s="475"/>
      <c r="Q74" s="473"/>
      <c r="R74" s="473"/>
      <c r="S74" s="473"/>
      <c r="T74" s="473"/>
      <c r="U74" s="473"/>
      <c r="V74" s="473"/>
      <c r="W74" s="476"/>
      <c r="X74" s="473"/>
      <c r="Y74" s="473"/>
    </row>
    <row r="75" spans="1:25" x14ac:dyDescent="0.45">
      <c r="A75" s="583"/>
      <c r="B75" s="115"/>
      <c r="C75" s="302"/>
      <c r="D75" s="280"/>
      <c r="F75" s="584"/>
      <c r="G75" s="584"/>
      <c r="H75" s="584"/>
      <c r="I75" s="584"/>
      <c r="J75" s="473"/>
      <c r="K75" s="473"/>
      <c r="L75" s="474"/>
      <c r="M75" s="475"/>
      <c r="N75" s="473"/>
      <c r="O75" s="473"/>
      <c r="P75" s="475"/>
      <c r="Q75" s="473"/>
      <c r="R75" s="473"/>
      <c r="S75" s="473"/>
      <c r="T75" s="473"/>
      <c r="U75" s="473"/>
      <c r="V75" s="473"/>
      <c r="W75" s="476"/>
      <c r="X75" s="473"/>
      <c r="Y75" s="473"/>
    </row>
    <row r="76" spans="1:25" x14ac:dyDescent="0.45">
      <c r="A76" s="587"/>
      <c r="B76" s="115"/>
      <c r="C76" s="302"/>
      <c r="D76" s="280"/>
      <c r="F76" s="473"/>
      <c r="G76" s="473"/>
      <c r="H76" s="473"/>
      <c r="I76" s="473"/>
      <c r="J76" s="473"/>
      <c r="K76" s="473"/>
      <c r="L76" s="474"/>
      <c r="M76" s="475"/>
      <c r="N76" s="473"/>
      <c r="O76" s="473"/>
      <c r="P76" s="475"/>
      <c r="Q76" s="473"/>
      <c r="R76" s="473"/>
      <c r="S76" s="473"/>
      <c r="T76" s="473"/>
      <c r="U76" s="473"/>
      <c r="V76" s="473"/>
      <c r="W76" s="476"/>
      <c r="X76" s="473"/>
      <c r="Y76" s="473"/>
    </row>
    <row r="77" spans="1:25" x14ac:dyDescent="0.45">
      <c r="A77" s="587"/>
      <c r="B77" s="159"/>
      <c r="C77" s="302"/>
      <c r="D77" s="280"/>
      <c r="F77" s="473"/>
      <c r="G77" s="473"/>
      <c r="H77" s="473"/>
      <c r="I77" s="473"/>
      <c r="J77" s="473"/>
      <c r="K77" s="473"/>
      <c r="L77" s="474"/>
      <c r="M77" s="475"/>
      <c r="N77" s="473"/>
      <c r="O77" s="473"/>
      <c r="P77" s="475"/>
      <c r="Q77" s="473"/>
      <c r="R77" s="473"/>
      <c r="S77" s="473"/>
      <c r="T77" s="473"/>
      <c r="U77" s="473"/>
      <c r="V77" s="473"/>
      <c r="W77" s="476"/>
      <c r="X77" s="473"/>
      <c r="Y77" s="473"/>
    </row>
    <row r="78" spans="1:25" x14ac:dyDescent="0.45">
      <c r="A78" s="587"/>
      <c r="B78" s="115"/>
      <c r="C78" s="302"/>
      <c r="D78" s="280"/>
      <c r="F78" s="473"/>
      <c r="G78" s="473"/>
      <c r="H78" s="473"/>
      <c r="I78" s="473"/>
      <c r="J78" s="473"/>
      <c r="K78" s="473"/>
      <c r="L78" s="474"/>
      <c r="M78" s="475"/>
      <c r="N78" s="473"/>
      <c r="O78" s="473"/>
      <c r="P78" s="475"/>
      <c r="Q78" s="473"/>
      <c r="R78" s="473"/>
      <c r="S78" s="473"/>
      <c r="T78" s="473"/>
      <c r="U78" s="473"/>
      <c r="V78" s="473"/>
      <c r="W78" s="476"/>
      <c r="X78" s="473"/>
      <c r="Y78" s="473"/>
    </row>
    <row r="79" spans="1:25" x14ac:dyDescent="0.45">
      <c r="A79" s="587"/>
      <c r="B79"/>
      <c r="C79" s="302"/>
      <c r="D79" s="167"/>
      <c r="E79" s="167"/>
      <c r="F79" s="473"/>
      <c r="G79" s="473"/>
      <c r="H79" s="473"/>
      <c r="I79" s="473"/>
      <c r="J79" s="473"/>
      <c r="K79" s="473"/>
      <c r="L79" s="474"/>
      <c r="M79" s="475"/>
      <c r="N79" s="473"/>
      <c r="O79" s="473"/>
      <c r="P79" s="475"/>
      <c r="Q79" s="473"/>
      <c r="R79" s="473"/>
      <c r="S79" s="473"/>
      <c r="T79" s="473"/>
      <c r="U79" s="473"/>
      <c r="V79" s="473"/>
      <c r="W79" s="476"/>
      <c r="X79" s="473"/>
      <c r="Y79" s="473"/>
    </row>
    <row r="80" spans="1:25" x14ac:dyDescent="0.45">
      <c r="A80" s="587"/>
      <c r="B80"/>
      <c r="D80" s="167"/>
      <c r="E80" s="167"/>
      <c r="F80" s="473"/>
      <c r="G80" s="473"/>
      <c r="H80" s="473"/>
      <c r="I80" s="473"/>
      <c r="J80" s="473"/>
      <c r="K80" s="473"/>
      <c r="L80" s="474"/>
      <c r="M80" s="475"/>
      <c r="N80" s="473"/>
      <c r="O80" s="473"/>
      <c r="P80" s="475"/>
      <c r="Q80" s="473"/>
      <c r="R80" s="473"/>
      <c r="S80" s="473"/>
      <c r="T80" s="473"/>
      <c r="U80" s="473"/>
      <c r="V80" s="473"/>
      <c r="W80" s="476"/>
      <c r="X80" s="473"/>
      <c r="Y80" s="473"/>
    </row>
    <row r="81" spans="1:25" x14ac:dyDescent="0.45">
      <c r="A81" s="587"/>
      <c r="B81"/>
      <c r="D81" s="167"/>
      <c r="E81" s="167"/>
      <c r="F81" s="473"/>
      <c r="G81" s="473"/>
      <c r="H81" s="473"/>
      <c r="I81" s="473"/>
      <c r="J81" s="473"/>
      <c r="K81" s="473"/>
      <c r="L81" s="474"/>
      <c r="M81" s="475"/>
      <c r="N81" s="473"/>
      <c r="O81" s="473"/>
      <c r="P81" s="475"/>
      <c r="Q81" s="473"/>
      <c r="R81" s="473"/>
      <c r="S81" s="473"/>
      <c r="T81" s="473"/>
      <c r="U81" s="473"/>
      <c r="V81" s="473"/>
      <c r="W81" s="476"/>
      <c r="X81" s="473"/>
      <c r="Y81" s="473"/>
    </row>
    <row r="82" spans="1:25" x14ac:dyDescent="0.45">
      <c r="A82" s="587"/>
      <c r="B82"/>
      <c r="D82" s="167"/>
      <c r="E82" s="167"/>
      <c r="F82" s="473"/>
      <c r="G82" s="473"/>
      <c r="H82" s="473"/>
      <c r="I82" s="473"/>
      <c r="J82" s="473"/>
      <c r="K82" s="473"/>
      <c r="L82" s="474"/>
      <c r="M82" s="475"/>
      <c r="N82" s="473"/>
      <c r="O82" s="473"/>
      <c r="P82" s="475"/>
      <c r="Q82" s="473"/>
      <c r="R82" s="473"/>
      <c r="S82" s="473"/>
      <c r="T82" s="473"/>
      <c r="U82" s="473"/>
      <c r="V82" s="473"/>
      <c r="W82" s="476"/>
      <c r="X82" s="473"/>
      <c r="Y82" s="473"/>
    </row>
    <row r="83" spans="1:25" x14ac:dyDescent="0.45">
      <c r="B83"/>
      <c r="D83" s="127"/>
      <c r="E83" s="167"/>
    </row>
  </sheetData>
  <sortState xmlns:xlrd2="http://schemas.microsoft.com/office/spreadsheetml/2017/richdata2" ref="A8:AB64">
    <sortCondition ref="D8:D64"/>
  </sortState>
  <conditionalFormatting sqref="B8:B72">
    <cfRule type="colorScale" priority="19">
      <colorScale>
        <cfvo type="min"/>
        <cfvo type="percentile" val="50"/>
        <cfvo type="max"/>
        <color rgb="FFE4389A"/>
        <color theme="0"/>
        <color rgb="FF55A424"/>
      </colorScale>
    </cfRule>
  </conditionalFormatting>
  <conditionalFormatting sqref="S8:S72">
    <cfRule type="colorScale" priority="3">
      <colorScale>
        <cfvo type="min"/>
        <cfvo type="percentile" val="50"/>
        <cfvo type="max"/>
        <color rgb="FF55A424"/>
        <color theme="0"/>
        <color rgb="FFE4389A"/>
      </colorScale>
    </cfRule>
  </conditionalFormatting>
  <conditionalFormatting sqref="T8:T72">
    <cfRule type="colorScale" priority="2">
      <colorScale>
        <cfvo type="min"/>
        <cfvo type="percentile" val="50"/>
        <cfvo type="max"/>
        <color rgb="FFE4389A"/>
        <color theme="0"/>
        <color rgb="FF55A424"/>
      </colorScale>
    </cfRule>
  </conditionalFormatting>
  <conditionalFormatting sqref="D8:D72">
    <cfRule type="colorScale" priority="1">
      <colorScale>
        <cfvo type="min"/>
        <cfvo type="percentile" val="50"/>
        <cfvo type="max"/>
        <color rgb="FF55A424"/>
        <color theme="0"/>
        <color rgb="FFE4389A"/>
      </colorScale>
    </cfRule>
  </conditionalFormatting>
  <pageMargins left="0.45" right="0.45" top="0.75" bottom="0.75" header="0.3" footer="0.3"/>
  <pageSetup scale="7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A84"/>
  <sheetViews>
    <sheetView showGridLines="0" zoomScale="85" zoomScaleNormal="8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defaultRowHeight="14.5" x14ac:dyDescent="0.35"/>
  <cols>
    <col min="1" max="1" width="31.453125" customWidth="1"/>
    <col min="4" max="4" width="7" customWidth="1"/>
    <col min="5" max="5" width="6.08984375" customWidth="1"/>
    <col min="6" max="6" width="12.1796875" customWidth="1"/>
    <col min="7" max="7" width="3" customWidth="1"/>
    <col min="8" max="8" width="8.6328125" customWidth="1"/>
    <col min="9" max="9" width="8.7265625" customWidth="1"/>
    <col min="10" max="10" width="6.90625" customWidth="1"/>
    <col min="11" max="11" width="3.1796875" customWidth="1"/>
    <col min="12" max="12" width="21.6328125" customWidth="1"/>
    <col min="13" max="13" width="6.54296875" customWidth="1"/>
    <col min="14" max="14" width="7.81640625" customWidth="1"/>
    <col min="15" max="15" width="8.7265625" customWidth="1"/>
    <col min="16" max="16" width="6.90625" customWidth="1"/>
    <col min="17" max="17" width="8" customWidth="1"/>
    <col min="18" max="18" width="6.453125" customWidth="1"/>
    <col min="19" max="19" width="7.6328125" style="821" customWidth="1"/>
    <col min="21" max="21" width="7.453125" style="821" customWidth="1"/>
    <col min="22" max="22" width="7.7265625" customWidth="1"/>
    <col min="29" max="36" width="6.7265625" customWidth="1"/>
    <col min="37" max="37" width="7.54296875" customWidth="1"/>
    <col min="38" max="38" width="6.6328125" customWidth="1"/>
    <col min="39" max="39" width="8.08984375" customWidth="1"/>
    <col min="40" max="40" width="6.7265625" customWidth="1"/>
    <col min="41" max="41" width="7.26953125" bestFit="1" customWidth="1"/>
    <col min="42" max="42" width="6.7265625" customWidth="1"/>
    <col min="43" max="50" width="6.1796875" customWidth="1"/>
  </cols>
  <sheetData>
    <row r="1" spans="1:53" ht="19.5" thickTop="1" thickBot="1" x14ac:dyDescent="0.5">
      <c r="A1" s="828" t="s">
        <v>428</v>
      </c>
      <c r="B1" s="823"/>
      <c r="C1" s="830"/>
      <c r="D1" s="823"/>
      <c r="E1" s="831"/>
      <c r="F1" s="826"/>
      <c r="G1" s="826"/>
      <c r="H1" s="826"/>
      <c r="I1" s="826"/>
      <c r="J1" s="826"/>
      <c r="K1" s="821"/>
      <c r="L1" s="826"/>
      <c r="M1" s="826"/>
      <c r="N1" s="826"/>
      <c r="O1" s="826"/>
      <c r="P1" s="826"/>
      <c r="Q1" s="826"/>
      <c r="R1" s="826"/>
      <c r="S1" s="826"/>
      <c r="T1" s="826"/>
      <c r="U1" s="826"/>
      <c r="V1" s="826"/>
      <c r="W1" s="826"/>
      <c r="X1" s="826"/>
      <c r="Y1" s="826"/>
      <c r="Z1" s="826"/>
      <c r="AA1" s="826"/>
      <c r="AB1" s="826"/>
      <c r="AC1" s="826"/>
      <c r="AD1" s="826"/>
      <c r="AE1" s="826"/>
      <c r="AF1" s="826"/>
      <c r="AG1" s="826"/>
      <c r="AH1" s="826"/>
      <c r="AI1" s="826"/>
      <c r="AJ1" s="826"/>
      <c r="AK1" s="826"/>
      <c r="AL1" s="772"/>
      <c r="AM1" s="826"/>
      <c r="AN1" s="826"/>
      <c r="AO1" s="826"/>
      <c r="AP1" s="826"/>
      <c r="AQ1" s="826"/>
      <c r="AR1" s="826"/>
      <c r="AS1" s="826"/>
      <c r="AT1" s="826"/>
      <c r="AU1" s="826"/>
      <c r="AV1" s="826"/>
      <c r="AW1" s="826"/>
      <c r="AX1" s="826"/>
      <c r="AY1" s="821"/>
      <c r="AZ1" s="821"/>
      <c r="BA1" s="821"/>
    </row>
    <row r="2" spans="1:53" ht="15" thickTop="1" x14ac:dyDescent="0.35">
      <c r="A2" s="831"/>
      <c r="B2" s="823"/>
      <c r="C2" s="830"/>
      <c r="D2" s="825"/>
      <c r="E2" s="831"/>
      <c r="F2" s="826"/>
      <c r="G2" s="826"/>
      <c r="H2" s="826"/>
      <c r="I2" s="826"/>
      <c r="J2" s="826"/>
      <c r="K2" s="821"/>
      <c r="L2" s="826"/>
      <c r="M2" s="826"/>
      <c r="N2" s="826"/>
      <c r="O2" s="826"/>
      <c r="P2" s="826"/>
      <c r="Q2" s="826"/>
      <c r="R2" s="826"/>
      <c r="S2" s="826"/>
      <c r="T2" s="826"/>
      <c r="U2" s="826"/>
      <c r="V2" s="826"/>
      <c r="W2" s="826"/>
      <c r="X2" s="826"/>
      <c r="Y2" s="826"/>
      <c r="Z2" s="826"/>
      <c r="AA2" s="826"/>
      <c r="AB2" s="826"/>
      <c r="AC2" s="873"/>
      <c r="AD2" s="826"/>
      <c r="AE2" s="826"/>
      <c r="AF2" s="826"/>
      <c r="AG2" s="826"/>
      <c r="AH2" s="826"/>
      <c r="AI2" s="826"/>
      <c r="AJ2" s="826"/>
      <c r="AK2" s="826"/>
      <c r="AL2" s="826"/>
      <c r="AM2" s="826"/>
      <c r="AN2" s="826"/>
      <c r="AO2" s="826"/>
      <c r="AP2" s="826"/>
      <c r="AQ2" s="873"/>
      <c r="AR2" s="826"/>
      <c r="AS2" s="826"/>
      <c r="AT2" s="826"/>
      <c r="AU2" s="826"/>
      <c r="AV2" s="826"/>
      <c r="AW2" s="826"/>
      <c r="AX2" s="826"/>
      <c r="AY2" s="821"/>
      <c r="AZ2" s="821"/>
      <c r="BA2" s="821"/>
    </row>
    <row r="3" spans="1:53" ht="18.5" x14ac:dyDescent="0.45">
      <c r="A3" s="831"/>
      <c r="B3" s="823"/>
      <c r="C3" s="830"/>
      <c r="D3" s="825"/>
      <c r="E3" s="845"/>
      <c r="G3" s="824"/>
      <c r="H3" s="824"/>
      <c r="I3" s="824"/>
      <c r="J3" s="824"/>
      <c r="K3" s="882"/>
      <c r="L3" s="816"/>
      <c r="M3" s="816" t="s">
        <v>474</v>
      </c>
      <c r="N3" s="816"/>
      <c r="O3" s="816"/>
      <c r="P3" s="816"/>
      <c r="Q3" s="816"/>
      <c r="R3" s="816"/>
      <c r="S3" s="816"/>
      <c r="T3" s="816"/>
      <c r="U3" s="816"/>
      <c r="V3" s="822"/>
      <c r="W3" s="824"/>
      <c r="X3" s="824"/>
      <c r="Y3" s="826"/>
      <c r="Z3" s="826"/>
      <c r="AA3" s="826"/>
      <c r="AB3" s="826"/>
      <c r="AC3" s="873"/>
      <c r="AD3" s="826"/>
      <c r="AE3" s="826"/>
      <c r="AF3" s="826"/>
      <c r="AG3" s="826"/>
      <c r="AH3" s="826"/>
      <c r="AI3" s="826"/>
      <c r="AJ3" s="826"/>
      <c r="AK3" s="826"/>
      <c r="AL3" s="824"/>
      <c r="AM3" s="826"/>
      <c r="AN3" s="826"/>
      <c r="AO3" s="826"/>
      <c r="AP3" s="826"/>
      <c r="AQ3" s="826"/>
      <c r="AR3" s="826"/>
      <c r="AS3" s="826"/>
      <c r="AT3" s="826"/>
      <c r="AU3" s="826"/>
      <c r="AV3" s="826"/>
      <c r="AW3" s="826"/>
      <c r="AX3" s="826"/>
      <c r="AY3" s="821"/>
      <c r="AZ3" s="821"/>
      <c r="BA3" s="821"/>
    </row>
    <row r="4" spans="1:53" ht="19" thickBot="1" x14ac:dyDescent="0.5">
      <c r="A4" s="831"/>
      <c r="B4" s="791"/>
      <c r="C4" s="790"/>
      <c r="D4" s="791"/>
      <c r="E4" s="789"/>
      <c r="F4" s="788"/>
      <c r="G4" s="809"/>
      <c r="H4" s="824"/>
      <c r="I4" s="824"/>
      <c r="J4" s="824"/>
      <c r="K4" s="882"/>
      <c r="L4" s="816"/>
      <c r="M4" s="799"/>
      <c r="N4" s="799"/>
      <c r="O4" s="804"/>
      <c r="P4" s="804"/>
      <c r="Q4" s="804"/>
      <c r="R4" s="799"/>
      <c r="S4" s="799"/>
      <c r="T4" s="804"/>
      <c r="U4" s="804"/>
      <c r="V4" s="809"/>
      <c r="W4" s="801"/>
      <c r="X4" s="802"/>
      <c r="Y4" s="801"/>
      <c r="Z4" s="801"/>
      <c r="AA4" s="801"/>
      <c r="AB4" s="801"/>
      <c r="AC4" s="801"/>
      <c r="AD4" s="801"/>
      <c r="AE4" s="801"/>
      <c r="AF4" s="801"/>
      <c r="AG4" s="801"/>
      <c r="AH4" s="801"/>
      <c r="AI4" s="801"/>
      <c r="AJ4" s="801"/>
      <c r="AK4" s="801"/>
      <c r="AL4" s="801"/>
      <c r="AM4" s="801"/>
      <c r="AN4" s="801"/>
      <c r="AO4" s="801"/>
      <c r="AP4" s="801"/>
      <c r="AQ4" s="801"/>
      <c r="AR4" s="801"/>
      <c r="AS4" s="801"/>
      <c r="AT4" s="801"/>
      <c r="AU4" s="801"/>
      <c r="AV4" s="801"/>
      <c r="AW4" s="801"/>
      <c r="AX4" s="801"/>
      <c r="AY4" s="821"/>
      <c r="AZ4" s="821"/>
      <c r="BA4" s="821"/>
    </row>
    <row r="5" spans="1:53" ht="19.5" thickTop="1" thickBot="1" x14ac:dyDescent="0.5">
      <c r="A5" s="831"/>
      <c r="B5" s="829"/>
      <c r="C5" s="854"/>
      <c r="D5" s="852" t="s">
        <v>53</v>
      </c>
      <c r="E5" s="855"/>
      <c r="F5" s="1145" t="s">
        <v>429</v>
      </c>
      <c r="G5" s="835"/>
      <c r="H5" s="1133" t="s">
        <v>471</v>
      </c>
      <c r="I5" s="794"/>
      <c r="J5" s="793"/>
      <c r="K5" s="1134"/>
      <c r="L5" s="792"/>
      <c r="M5" s="806"/>
      <c r="N5" s="805" t="s">
        <v>423</v>
      </c>
      <c r="O5" s="804"/>
      <c r="P5" s="804"/>
      <c r="Q5" s="803"/>
      <c r="R5" s="804"/>
      <c r="S5" s="805" t="s">
        <v>424</v>
      </c>
      <c r="T5" s="804"/>
      <c r="U5" s="804"/>
      <c r="V5" s="785"/>
      <c r="W5" s="801" t="s">
        <v>431</v>
      </c>
      <c r="X5" s="800"/>
      <c r="Y5" s="773" t="s">
        <v>427</v>
      </c>
      <c r="Z5" s="808"/>
      <c r="AA5" s="808"/>
      <c r="AB5" s="808"/>
      <c r="AC5" s="808"/>
      <c r="AD5" s="808"/>
      <c r="AE5" s="808"/>
      <c r="AF5" s="808"/>
      <c r="AG5" s="808"/>
      <c r="AH5" s="808"/>
      <c r="AJ5" s="774"/>
      <c r="AK5" s="1129" t="s">
        <v>475</v>
      </c>
      <c r="AL5" s="1130"/>
      <c r="AM5" s="844" t="s">
        <v>426</v>
      </c>
      <c r="AN5" s="837"/>
      <c r="AO5" s="836"/>
      <c r="AP5" s="836"/>
      <c r="AQ5" s="836"/>
      <c r="AR5" s="836"/>
      <c r="AS5" s="836"/>
      <c r="AT5" s="836"/>
      <c r="AU5" s="836"/>
      <c r="AV5" s="836"/>
      <c r="AW5" s="836"/>
      <c r="AX5" s="838"/>
      <c r="AY5" s="821"/>
      <c r="AZ5" s="821"/>
      <c r="BA5" s="821" t="s">
        <v>31</v>
      </c>
    </row>
    <row r="6" spans="1:53" ht="16" thickTop="1" x14ac:dyDescent="0.35">
      <c r="A6" s="831"/>
      <c r="B6" s="829"/>
      <c r="C6" s="854"/>
      <c r="D6" s="839" t="s">
        <v>57</v>
      </c>
      <c r="E6" s="856"/>
      <c r="F6" s="1146" t="s">
        <v>203</v>
      </c>
      <c r="G6" s="1315"/>
      <c r="H6" s="1316" t="s">
        <v>425</v>
      </c>
      <c r="I6" s="850"/>
      <c r="J6" s="851"/>
      <c r="K6" s="1317"/>
      <c r="L6" s="835"/>
      <c r="M6" s="1135" t="s">
        <v>495</v>
      </c>
      <c r="N6" s="1135"/>
      <c r="O6" s="1135"/>
      <c r="P6" s="1135"/>
      <c r="Q6" s="1136"/>
      <c r="R6" s="1135" t="s">
        <v>495</v>
      </c>
      <c r="S6" s="1135"/>
      <c r="T6" s="1135"/>
      <c r="U6" s="1135"/>
      <c r="V6" s="1136"/>
      <c r="W6" s="817"/>
      <c r="X6" s="811"/>
      <c r="Y6" s="900" t="s">
        <v>411</v>
      </c>
      <c r="Z6" s="900"/>
      <c r="AA6" s="900"/>
      <c r="AB6" s="900"/>
      <c r="AC6" s="901" t="s">
        <v>412</v>
      </c>
      <c r="AD6" s="902"/>
      <c r="AE6" s="902"/>
      <c r="AF6" s="903"/>
      <c r="AG6" s="901" t="s">
        <v>413</v>
      </c>
      <c r="AH6" s="902"/>
      <c r="AI6" s="902"/>
      <c r="AJ6" s="903"/>
      <c r="AK6" s="1175" t="s">
        <v>476</v>
      </c>
      <c r="AL6" s="810"/>
      <c r="AM6" s="839" t="s">
        <v>411</v>
      </c>
      <c r="AN6" s="839"/>
      <c r="AO6" s="840"/>
      <c r="AP6" s="841"/>
      <c r="AQ6" s="839" t="s">
        <v>412</v>
      </c>
      <c r="AR6" s="843"/>
      <c r="AS6" s="842"/>
      <c r="AT6" s="841"/>
      <c r="AU6" s="839" t="s">
        <v>413</v>
      </c>
      <c r="AV6" s="843"/>
      <c r="AW6" s="842"/>
      <c r="AX6" s="807"/>
      <c r="AY6" s="821"/>
      <c r="AZ6" s="821"/>
      <c r="BA6" s="821"/>
    </row>
    <row r="7" spans="1:53" ht="32" thickBot="1" x14ac:dyDescent="0.45">
      <c r="A7" s="1151" t="s">
        <v>4</v>
      </c>
      <c r="B7" s="1152" t="s">
        <v>3</v>
      </c>
      <c r="C7" s="1153" t="s">
        <v>2</v>
      </c>
      <c r="D7" s="1154" t="s">
        <v>197</v>
      </c>
      <c r="E7" s="1155" t="s">
        <v>210</v>
      </c>
      <c r="F7" s="1147" t="s">
        <v>430</v>
      </c>
      <c r="G7" s="809"/>
      <c r="H7" s="1318" t="s">
        <v>496</v>
      </c>
      <c r="I7" s="1157" t="s">
        <v>497</v>
      </c>
      <c r="J7" s="1319" t="s">
        <v>415</v>
      </c>
      <c r="K7" s="1158"/>
      <c r="L7" s="1159" t="s">
        <v>220</v>
      </c>
      <c r="M7" s="1160" t="s">
        <v>473</v>
      </c>
      <c r="N7" s="1161" t="s">
        <v>419</v>
      </c>
      <c r="O7" s="1162" t="s">
        <v>420</v>
      </c>
      <c r="P7" s="1162" t="s">
        <v>414</v>
      </c>
      <c r="Q7" s="1163" t="s">
        <v>469</v>
      </c>
      <c r="R7" s="1156" t="s">
        <v>472</v>
      </c>
      <c r="S7" s="1157" t="s">
        <v>419</v>
      </c>
      <c r="T7" s="1160" t="s">
        <v>420</v>
      </c>
      <c r="U7" s="1160" t="s">
        <v>414</v>
      </c>
      <c r="V7" s="1163" t="s">
        <v>469</v>
      </c>
      <c r="W7" s="1160" t="s">
        <v>421</v>
      </c>
      <c r="X7" s="1164" t="s">
        <v>422</v>
      </c>
      <c r="Y7" s="1165" t="s">
        <v>416</v>
      </c>
      <c r="Z7" s="1166" t="s">
        <v>25</v>
      </c>
      <c r="AA7" s="1167" t="s">
        <v>26</v>
      </c>
      <c r="AB7" s="1168" t="s">
        <v>27</v>
      </c>
      <c r="AC7" s="1169" t="s">
        <v>416</v>
      </c>
      <c r="AD7" s="1166" t="s">
        <v>25</v>
      </c>
      <c r="AE7" s="1167" t="s">
        <v>26</v>
      </c>
      <c r="AF7" s="1168" t="s">
        <v>27</v>
      </c>
      <c r="AG7" s="1169" t="s">
        <v>416</v>
      </c>
      <c r="AH7" s="1166" t="s">
        <v>25</v>
      </c>
      <c r="AI7" s="1167" t="s">
        <v>26</v>
      </c>
      <c r="AJ7" s="1170" t="s">
        <v>27</v>
      </c>
      <c r="AK7" s="1165" t="s">
        <v>411</v>
      </c>
      <c r="AL7" s="1171" t="s">
        <v>414</v>
      </c>
      <c r="AM7" s="1172" t="s">
        <v>416</v>
      </c>
      <c r="AN7" s="1166" t="s">
        <v>25</v>
      </c>
      <c r="AO7" s="1167" t="s">
        <v>26</v>
      </c>
      <c r="AP7" s="1173" t="s">
        <v>27</v>
      </c>
      <c r="AQ7" s="1172" t="s">
        <v>416</v>
      </c>
      <c r="AR7" s="1166" t="s">
        <v>25</v>
      </c>
      <c r="AS7" s="1167" t="s">
        <v>26</v>
      </c>
      <c r="AT7" s="1173" t="s">
        <v>27</v>
      </c>
      <c r="AU7" s="1172" t="s">
        <v>416</v>
      </c>
      <c r="AV7" s="1174" t="s">
        <v>25</v>
      </c>
      <c r="AW7" s="1167" t="s">
        <v>26</v>
      </c>
      <c r="AX7" s="1170" t="s">
        <v>27</v>
      </c>
      <c r="AY7" s="821"/>
      <c r="AZ7" s="821"/>
      <c r="BA7" s="821"/>
    </row>
    <row r="8" spans="1:53" ht="17.5" thickTop="1" x14ac:dyDescent="0.4">
      <c r="A8" s="1397" t="s">
        <v>106</v>
      </c>
      <c r="B8" s="1398">
        <v>1</v>
      </c>
      <c r="C8" s="1399">
        <v>3.3668968564049173</v>
      </c>
      <c r="D8" s="1400">
        <v>2021</v>
      </c>
      <c r="E8" s="1401" t="s">
        <v>211</v>
      </c>
      <c r="F8" s="1402"/>
      <c r="G8" s="1403"/>
      <c r="H8" s="1305">
        <f>SUM(N8+O8+S8+T8+Y8+AK8+AM8)</f>
        <v>1809</v>
      </c>
      <c r="I8" s="1400">
        <f>SUM(P8+Q8+U8+V8+AC8+AG8+AQ8+AU8)</f>
        <v>423</v>
      </c>
      <c r="J8" s="1396"/>
      <c r="K8" s="1404"/>
      <c r="L8" s="1405" t="s">
        <v>214</v>
      </c>
      <c r="M8" s="1406">
        <v>4</v>
      </c>
      <c r="N8" s="1407">
        <v>13</v>
      </c>
      <c r="O8" s="1408">
        <v>0</v>
      </c>
      <c r="P8" s="1409">
        <v>10</v>
      </c>
      <c r="Q8" s="1410">
        <v>0</v>
      </c>
      <c r="R8" s="1411">
        <v>0</v>
      </c>
      <c r="S8" s="1412">
        <v>0</v>
      </c>
      <c r="T8" s="1413">
        <v>0</v>
      </c>
      <c r="U8" s="1414">
        <v>0</v>
      </c>
      <c r="V8" s="1415">
        <v>0</v>
      </c>
      <c r="W8" s="1416"/>
      <c r="X8" s="1417"/>
      <c r="Y8" s="1418">
        <f>SUM(Z8:AB8)</f>
        <v>201</v>
      </c>
      <c r="Z8" s="1419">
        <v>50</v>
      </c>
      <c r="AA8" s="1420">
        <v>142</v>
      </c>
      <c r="AB8" s="1421">
        <v>9</v>
      </c>
      <c r="AC8" s="1422">
        <f>SUM(AD8:AF8)</f>
        <v>56</v>
      </c>
      <c r="AD8" s="1423">
        <v>2</v>
      </c>
      <c r="AE8" s="1424">
        <v>54</v>
      </c>
      <c r="AF8" s="1424">
        <v>0</v>
      </c>
      <c r="AG8" s="1425">
        <f>SUM(AH8:AJ8)</f>
        <v>9</v>
      </c>
      <c r="AH8" s="1426">
        <v>0</v>
      </c>
      <c r="AI8" s="1426">
        <v>7</v>
      </c>
      <c r="AJ8" s="1427">
        <v>2</v>
      </c>
      <c r="AK8" s="1428">
        <v>121</v>
      </c>
      <c r="AL8" s="1429">
        <v>0</v>
      </c>
      <c r="AM8" s="1430">
        <f>SUM(AN8:AP8)</f>
        <v>1474</v>
      </c>
      <c r="AN8" s="1431">
        <v>266</v>
      </c>
      <c r="AO8" s="1432">
        <v>967</v>
      </c>
      <c r="AP8" s="1433">
        <v>241</v>
      </c>
      <c r="AQ8" s="1434">
        <f>SUM(AR8:AT8)</f>
        <v>196</v>
      </c>
      <c r="AR8" s="1435">
        <v>2</v>
      </c>
      <c r="AS8" s="1436">
        <v>176</v>
      </c>
      <c r="AT8" s="1437">
        <v>18</v>
      </c>
      <c r="AU8" s="1438">
        <f>SUM(AV8:AX8)</f>
        <v>152</v>
      </c>
      <c r="AV8" s="1439">
        <v>0</v>
      </c>
      <c r="AW8" s="1440">
        <v>41</v>
      </c>
      <c r="AX8" s="1441">
        <v>111</v>
      </c>
      <c r="AY8" s="821"/>
      <c r="AZ8" s="821"/>
      <c r="BA8" s="821"/>
    </row>
    <row r="9" spans="1:53" ht="17" x14ac:dyDescent="0.4">
      <c r="A9" s="869" t="s">
        <v>5</v>
      </c>
      <c r="B9" s="1140">
        <v>2</v>
      </c>
      <c r="C9" s="1117">
        <v>3.3652254506908745</v>
      </c>
      <c r="D9" s="1088">
        <v>2015</v>
      </c>
      <c r="E9" s="857" t="s">
        <v>204</v>
      </c>
      <c r="F9" s="1148"/>
      <c r="G9" s="1142"/>
      <c r="H9" s="1306">
        <f>SUM(N9+O9+S9+T9+Y9+AK9+AM9)</f>
        <v>25626</v>
      </c>
      <c r="I9" s="1088">
        <f>SUM(P9+Q9+U9+V9+AC9+AG9+AQ9+AU9)</f>
        <v>4744</v>
      </c>
      <c r="J9" s="1310"/>
      <c r="K9" s="797"/>
      <c r="L9" s="812" t="s">
        <v>214</v>
      </c>
      <c r="M9" s="814">
        <v>1</v>
      </c>
      <c r="N9" s="820">
        <v>1</v>
      </c>
      <c r="O9" s="846">
        <v>0</v>
      </c>
      <c r="P9" s="849">
        <v>0</v>
      </c>
      <c r="Q9" s="815">
        <v>1</v>
      </c>
      <c r="R9" s="1353">
        <v>0</v>
      </c>
      <c r="S9" s="1354">
        <v>0</v>
      </c>
      <c r="T9" s="1355">
        <v>0</v>
      </c>
      <c r="U9" s="748">
        <v>0</v>
      </c>
      <c r="V9" s="747">
        <v>0</v>
      </c>
      <c r="W9" s="819">
        <v>599</v>
      </c>
      <c r="X9" s="848">
        <v>599</v>
      </c>
      <c r="Y9" s="1442">
        <f>SUM(Z9:AB9)</f>
        <v>4434</v>
      </c>
      <c r="Z9" s="874">
        <v>582</v>
      </c>
      <c r="AA9" s="875">
        <v>3848</v>
      </c>
      <c r="AB9" s="876">
        <v>4</v>
      </c>
      <c r="AC9" s="767">
        <f>SUM(AD9:AF9)</f>
        <v>968</v>
      </c>
      <c r="AD9" s="766">
        <v>33</v>
      </c>
      <c r="AE9" s="765">
        <v>935</v>
      </c>
      <c r="AF9" s="765">
        <v>0</v>
      </c>
      <c r="AG9" s="764">
        <f>SUM(AH9:AJ9)</f>
        <v>537</v>
      </c>
      <c r="AH9" s="763">
        <v>14</v>
      </c>
      <c r="AI9" s="763">
        <v>522</v>
      </c>
      <c r="AJ9" s="762">
        <v>1</v>
      </c>
      <c r="AK9" s="861">
        <v>1337</v>
      </c>
      <c r="AL9" s="784">
        <v>454</v>
      </c>
      <c r="AM9" s="761">
        <f>SUM(AN9:AP9)</f>
        <v>19854</v>
      </c>
      <c r="AN9" s="760">
        <v>6883</v>
      </c>
      <c r="AO9" s="759">
        <v>10384</v>
      </c>
      <c r="AP9" s="758">
        <v>2587</v>
      </c>
      <c r="AQ9" s="757">
        <f>SUM(AR9:AT9)</f>
        <v>749</v>
      </c>
      <c r="AR9" s="756">
        <v>24</v>
      </c>
      <c r="AS9" s="755">
        <v>532</v>
      </c>
      <c r="AT9" s="754">
        <v>193</v>
      </c>
      <c r="AU9" s="753">
        <f>SUM(AV9:AX9)</f>
        <v>2489</v>
      </c>
      <c r="AV9" s="752">
        <v>0</v>
      </c>
      <c r="AW9" s="751">
        <v>909</v>
      </c>
      <c r="AX9" s="750">
        <v>1580</v>
      </c>
      <c r="AY9" s="821"/>
      <c r="AZ9" s="821"/>
      <c r="BA9" s="821"/>
    </row>
    <row r="10" spans="1:53" ht="17" x14ac:dyDescent="0.4">
      <c r="A10" s="869" t="s">
        <v>7</v>
      </c>
      <c r="B10" s="1140">
        <v>3</v>
      </c>
      <c r="C10" s="1117">
        <v>3.2988641515099895</v>
      </c>
      <c r="D10" s="1088">
        <v>2019</v>
      </c>
      <c r="E10" s="859" t="s">
        <v>205</v>
      </c>
      <c r="F10" s="1149" t="s">
        <v>203</v>
      </c>
      <c r="G10" s="1142"/>
      <c r="H10" s="1306">
        <f>SUM(N10+O10+S10+T10+Y10+AK10+AM10)</f>
        <v>10997</v>
      </c>
      <c r="I10" s="1088">
        <f>SUM(P10+Q10+U10+V10+AC10+AG10+AQ10+AU10)</f>
        <v>3868</v>
      </c>
      <c r="J10" s="1312"/>
      <c r="K10" s="797"/>
      <c r="L10" s="813" t="s">
        <v>216</v>
      </c>
      <c r="M10" s="814">
        <v>270</v>
      </c>
      <c r="N10" s="820">
        <v>4030</v>
      </c>
      <c r="O10" s="846">
        <v>5</v>
      </c>
      <c r="P10" s="849">
        <v>738</v>
      </c>
      <c r="Q10" s="815">
        <v>430</v>
      </c>
      <c r="R10" s="1353">
        <v>0</v>
      </c>
      <c r="S10" s="1354">
        <v>0</v>
      </c>
      <c r="T10" s="1355">
        <v>0</v>
      </c>
      <c r="U10" s="748">
        <v>0</v>
      </c>
      <c r="V10" s="747">
        <v>0</v>
      </c>
      <c r="W10" s="819">
        <v>545</v>
      </c>
      <c r="X10" s="848">
        <v>394</v>
      </c>
      <c r="Y10" s="1442">
        <f>SUM(Z10:AB10)</f>
        <v>6024</v>
      </c>
      <c r="Z10" s="874">
        <v>2724</v>
      </c>
      <c r="AA10" s="875">
        <v>1999</v>
      </c>
      <c r="AB10" s="876">
        <v>1301</v>
      </c>
      <c r="AC10" s="767">
        <f>SUM(AD10:AF10)</f>
        <v>1912</v>
      </c>
      <c r="AD10" s="766">
        <v>130</v>
      </c>
      <c r="AE10" s="765">
        <v>1326</v>
      </c>
      <c r="AF10" s="765">
        <v>456</v>
      </c>
      <c r="AG10" s="764">
        <f>SUM(AH10:AJ10)</f>
        <v>787</v>
      </c>
      <c r="AH10" s="763">
        <v>108</v>
      </c>
      <c r="AI10" s="763">
        <v>367</v>
      </c>
      <c r="AJ10" s="762">
        <v>312</v>
      </c>
      <c r="AK10" s="861">
        <v>751</v>
      </c>
      <c r="AL10" s="784">
        <v>135</v>
      </c>
      <c r="AM10" s="761">
        <f>SUM(AN10:AP10)</f>
        <v>187</v>
      </c>
      <c r="AN10" s="760">
        <v>79</v>
      </c>
      <c r="AO10" s="759">
        <v>106</v>
      </c>
      <c r="AP10" s="758">
        <v>2</v>
      </c>
      <c r="AQ10" s="757">
        <f>SUM(AR10:AT10)</f>
        <v>0</v>
      </c>
      <c r="AR10" s="756">
        <v>0</v>
      </c>
      <c r="AS10" s="755">
        <v>0</v>
      </c>
      <c r="AT10" s="754">
        <v>0</v>
      </c>
      <c r="AU10" s="753">
        <f>SUM(AV10:AX10)</f>
        <v>1</v>
      </c>
      <c r="AV10" s="752">
        <v>0</v>
      </c>
      <c r="AW10" s="751">
        <v>0</v>
      </c>
      <c r="AX10" s="750">
        <v>1</v>
      </c>
      <c r="AY10" s="821"/>
      <c r="AZ10" s="821"/>
      <c r="BA10" s="821"/>
    </row>
    <row r="11" spans="1:53" ht="17" x14ac:dyDescent="0.4">
      <c r="A11" s="868" t="s">
        <v>322</v>
      </c>
      <c r="B11" s="1140">
        <v>4</v>
      </c>
      <c r="C11" s="1117">
        <v>3.2515444874657637</v>
      </c>
      <c r="D11" s="1087"/>
      <c r="E11" s="858" t="s">
        <v>212</v>
      </c>
      <c r="F11" s="1148"/>
      <c r="G11" s="1142"/>
      <c r="H11" s="1308">
        <f>SUM(N11+O11+S11+T11+Y11+AK11+AM11)</f>
        <v>1278</v>
      </c>
      <c r="I11" s="1087">
        <f>SUM(P11+Q11+U11+V11+AC11+AG11+AQ11+AU11)</f>
        <v>510</v>
      </c>
      <c r="J11" s="1311"/>
      <c r="K11" s="798"/>
      <c r="L11" s="813"/>
      <c r="M11" s="814">
        <v>49</v>
      </c>
      <c r="N11" s="820">
        <v>1013</v>
      </c>
      <c r="O11" s="846">
        <v>16</v>
      </c>
      <c r="P11" s="849">
        <v>0</v>
      </c>
      <c r="Q11" s="815">
        <v>411</v>
      </c>
      <c r="R11" s="1353">
        <v>0</v>
      </c>
      <c r="S11" s="1354">
        <v>2</v>
      </c>
      <c r="T11" s="1355">
        <v>0</v>
      </c>
      <c r="U11" s="748">
        <v>0</v>
      </c>
      <c r="V11" s="747">
        <v>2</v>
      </c>
      <c r="W11" s="819"/>
      <c r="X11" s="848"/>
      <c r="Y11" s="1442">
        <f>SUM(Z11:AB11)</f>
        <v>169</v>
      </c>
      <c r="Z11" s="874">
        <v>10</v>
      </c>
      <c r="AA11" s="875">
        <v>96</v>
      </c>
      <c r="AB11" s="876">
        <v>63</v>
      </c>
      <c r="AC11" s="767">
        <f>SUM(AD11:AF11)</f>
        <v>97</v>
      </c>
      <c r="AD11" s="766">
        <v>3</v>
      </c>
      <c r="AE11" s="765">
        <v>94</v>
      </c>
      <c r="AF11" s="765">
        <v>0</v>
      </c>
      <c r="AG11" s="764">
        <f>SUM(AH11:AJ11)</f>
        <v>0</v>
      </c>
      <c r="AH11" s="763">
        <v>0</v>
      </c>
      <c r="AI11" s="763">
        <v>0</v>
      </c>
      <c r="AJ11" s="762">
        <v>0</v>
      </c>
      <c r="AK11" s="861">
        <v>59</v>
      </c>
      <c r="AL11" s="784">
        <v>0</v>
      </c>
      <c r="AM11" s="761">
        <f>SUM(AN11:AP11)</f>
        <v>19</v>
      </c>
      <c r="AN11" s="760">
        <v>1</v>
      </c>
      <c r="AO11" s="759">
        <v>18</v>
      </c>
      <c r="AP11" s="758">
        <v>0</v>
      </c>
      <c r="AQ11" s="757">
        <f>SUM(AR11:AT11)</f>
        <v>0</v>
      </c>
      <c r="AR11" s="756">
        <v>0</v>
      </c>
      <c r="AS11" s="755">
        <v>0</v>
      </c>
      <c r="AT11" s="754">
        <v>0</v>
      </c>
      <c r="AU11" s="753">
        <f>SUM(AV11:AX11)</f>
        <v>0</v>
      </c>
      <c r="AV11" s="752">
        <v>0</v>
      </c>
      <c r="AW11" s="751">
        <v>0</v>
      </c>
      <c r="AX11" s="750">
        <v>0</v>
      </c>
      <c r="AY11" s="821"/>
      <c r="AZ11" s="821"/>
      <c r="BA11" s="821"/>
    </row>
    <row r="12" spans="1:53" ht="18.5" x14ac:dyDescent="0.45">
      <c r="A12" s="868" t="s">
        <v>99</v>
      </c>
      <c r="B12" s="1140">
        <v>5</v>
      </c>
      <c r="C12" s="1117">
        <v>3.1856691449673544</v>
      </c>
      <c r="D12" s="1088">
        <v>2013</v>
      </c>
      <c r="E12" s="860" t="s">
        <v>211</v>
      </c>
      <c r="F12" s="1148"/>
      <c r="G12" s="1142"/>
      <c r="H12" s="1306">
        <f>SUM(N12+O12+S12+T12+Y12+AK12+AM12)</f>
        <v>4405</v>
      </c>
      <c r="I12" s="1088">
        <f>SUM(P12+Q12+U12+V12+AC12+AG12+AQ12+AU12)</f>
        <v>53</v>
      </c>
      <c r="J12" s="1309"/>
      <c r="K12" s="797"/>
      <c r="L12" s="812" t="s">
        <v>213</v>
      </c>
      <c r="M12" s="1443">
        <v>5</v>
      </c>
      <c r="N12" s="820">
        <v>30</v>
      </c>
      <c r="O12" s="846">
        <v>0</v>
      </c>
      <c r="P12" s="849">
        <v>0</v>
      </c>
      <c r="Q12" s="815">
        <v>23</v>
      </c>
      <c r="R12" s="1353">
        <v>1</v>
      </c>
      <c r="S12" s="1354">
        <v>1</v>
      </c>
      <c r="T12" s="1355">
        <v>0</v>
      </c>
      <c r="U12" s="748">
        <v>0</v>
      </c>
      <c r="V12" s="747">
        <v>1</v>
      </c>
      <c r="W12" s="819">
        <v>12</v>
      </c>
      <c r="X12" s="848">
        <v>0</v>
      </c>
      <c r="Y12" s="1442">
        <f>SUM(Z12:AB12)</f>
        <v>205</v>
      </c>
      <c r="Z12" s="874">
        <v>205</v>
      </c>
      <c r="AA12" s="875">
        <v>0</v>
      </c>
      <c r="AB12" s="876">
        <v>0</v>
      </c>
      <c r="AC12" s="767">
        <f>SUM(AD12:AF12)</f>
        <v>24</v>
      </c>
      <c r="AD12" s="766">
        <v>24</v>
      </c>
      <c r="AE12" s="765">
        <v>0</v>
      </c>
      <c r="AF12" s="765">
        <v>0</v>
      </c>
      <c r="AG12" s="764">
        <f>SUM(AH12:AJ12)</f>
        <v>0</v>
      </c>
      <c r="AH12" s="763">
        <v>0</v>
      </c>
      <c r="AI12" s="763">
        <v>0</v>
      </c>
      <c r="AJ12" s="762">
        <v>0</v>
      </c>
      <c r="AK12" s="861">
        <v>346</v>
      </c>
      <c r="AL12" s="784">
        <v>0</v>
      </c>
      <c r="AM12" s="761">
        <f>SUM(AN12:AP12)</f>
        <v>3823</v>
      </c>
      <c r="AN12" s="760">
        <v>3804</v>
      </c>
      <c r="AO12" s="759">
        <v>16</v>
      </c>
      <c r="AP12" s="758">
        <v>3</v>
      </c>
      <c r="AQ12" s="757">
        <f>SUM(AR12:AT12)</f>
        <v>4</v>
      </c>
      <c r="AR12" s="756">
        <v>1</v>
      </c>
      <c r="AS12" s="755">
        <v>1</v>
      </c>
      <c r="AT12" s="754">
        <v>2</v>
      </c>
      <c r="AU12" s="753">
        <f>SUM(AV12:AX12)</f>
        <v>1</v>
      </c>
      <c r="AV12" s="752">
        <v>0</v>
      </c>
      <c r="AW12" s="751">
        <v>1</v>
      </c>
      <c r="AX12" s="750">
        <v>0</v>
      </c>
      <c r="AY12" s="821"/>
      <c r="AZ12" s="821"/>
      <c r="BA12" s="821"/>
    </row>
    <row r="13" spans="1:53" ht="17" x14ac:dyDescent="0.4">
      <c r="A13" s="870" t="s">
        <v>86</v>
      </c>
      <c r="B13" s="1140">
        <v>6</v>
      </c>
      <c r="C13" s="1117">
        <v>3.1523349636335602</v>
      </c>
      <c r="D13" s="1088">
        <v>2021</v>
      </c>
      <c r="E13" s="859" t="s">
        <v>205</v>
      </c>
      <c r="F13" s="1148"/>
      <c r="G13" s="1143"/>
      <c r="H13" s="1306">
        <f>SUM(N13+O13+S13+T13+Y13+AK13+AM13)</f>
        <v>21516</v>
      </c>
      <c r="I13" s="1088">
        <f>SUM(P13+Q13+U13+V13+AC13+AG13+AQ13+AU13)</f>
        <v>5874</v>
      </c>
      <c r="J13" s="1312"/>
      <c r="K13" s="797"/>
      <c r="L13" s="813" t="s">
        <v>216</v>
      </c>
      <c r="M13" s="814">
        <v>408</v>
      </c>
      <c r="N13" s="820">
        <v>4339</v>
      </c>
      <c r="O13" s="846">
        <v>83</v>
      </c>
      <c r="P13" s="849">
        <v>1222</v>
      </c>
      <c r="Q13" s="815">
        <v>660</v>
      </c>
      <c r="R13" s="1353">
        <v>0</v>
      </c>
      <c r="S13" s="1354">
        <v>0</v>
      </c>
      <c r="T13" s="1355">
        <v>0</v>
      </c>
      <c r="U13" s="748">
        <v>0</v>
      </c>
      <c r="V13" s="747">
        <v>0</v>
      </c>
      <c r="W13" s="819">
        <v>978</v>
      </c>
      <c r="X13" s="848">
        <v>876</v>
      </c>
      <c r="Y13" s="1442">
        <f>SUM(Z13:AB13)</f>
        <v>10762</v>
      </c>
      <c r="Z13" s="874">
        <v>4393</v>
      </c>
      <c r="AA13" s="875">
        <v>3546</v>
      </c>
      <c r="AB13" s="876">
        <v>2823</v>
      </c>
      <c r="AC13" s="767">
        <f>SUM(AD13:AF13)</f>
        <v>2827</v>
      </c>
      <c r="AD13" s="766">
        <v>0</v>
      </c>
      <c r="AE13" s="765">
        <v>2780</v>
      </c>
      <c r="AF13" s="765">
        <v>47</v>
      </c>
      <c r="AG13" s="764">
        <f>SUM(AH13:AJ13)</f>
        <v>1153</v>
      </c>
      <c r="AH13" s="763">
        <v>355</v>
      </c>
      <c r="AI13" s="763">
        <v>630</v>
      </c>
      <c r="AJ13" s="762">
        <v>168</v>
      </c>
      <c r="AK13" s="861">
        <v>6209</v>
      </c>
      <c r="AL13" s="784">
        <v>934</v>
      </c>
      <c r="AM13" s="761">
        <f>SUM(AN13:AP13)</f>
        <v>123</v>
      </c>
      <c r="AN13" s="760">
        <v>3</v>
      </c>
      <c r="AO13" s="759">
        <v>97</v>
      </c>
      <c r="AP13" s="758">
        <v>23</v>
      </c>
      <c r="AQ13" s="757">
        <f>SUM(AR13:AT13)</f>
        <v>12</v>
      </c>
      <c r="AR13" s="756">
        <v>0</v>
      </c>
      <c r="AS13" s="755">
        <v>0</v>
      </c>
      <c r="AT13" s="754">
        <v>12</v>
      </c>
      <c r="AU13" s="753">
        <f>SUM(AV13:AX13)</f>
        <v>0</v>
      </c>
      <c r="AV13" s="752">
        <v>0</v>
      </c>
      <c r="AW13" s="751">
        <v>0</v>
      </c>
      <c r="AX13" s="750">
        <v>0</v>
      </c>
      <c r="AY13" s="821"/>
      <c r="AZ13" s="821"/>
      <c r="BA13" s="821"/>
    </row>
    <row r="14" spans="1:53" ht="18.5" x14ac:dyDescent="0.45">
      <c r="A14" s="868" t="s">
        <v>107</v>
      </c>
      <c r="B14" s="1140">
        <v>7</v>
      </c>
      <c r="C14" s="1117">
        <v>3.1005388226163246</v>
      </c>
      <c r="D14" s="1087"/>
      <c r="E14" s="858" t="s">
        <v>212</v>
      </c>
      <c r="F14" s="1148"/>
      <c r="G14" s="1142"/>
      <c r="H14" s="1308">
        <f>SUM(N14+O14+S14+T14+Y14+AK14+AM14)</f>
        <v>1785</v>
      </c>
      <c r="I14" s="1087">
        <f>SUM(P14+Q14+U14+V14+AC14+AG14+AQ14+AU14)</f>
        <v>800</v>
      </c>
      <c r="J14" s="1307"/>
      <c r="K14" s="798"/>
      <c r="L14" s="813"/>
      <c r="M14" s="814">
        <v>51</v>
      </c>
      <c r="N14" s="820">
        <v>179</v>
      </c>
      <c r="O14" s="846">
        <v>5</v>
      </c>
      <c r="P14" s="849">
        <v>0</v>
      </c>
      <c r="Q14" s="815">
        <v>172</v>
      </c>
      <c r="R14" s="1353">
        <v>0</v>
      </c>
      <c r="S14" s="1354">
        <v>0</v>
      </c>
      <c r="T14" s="1355">
        <v>0</v>
      </c>
      <c r="U14" s="748">
        <v>0</v>
      </c>
      <c r="V14" s="747">
        <v>0</v>
      </c>
      <c r="W14" s="819"/>
      <c r="X14" s="848"/>
      <c r="Y14" s="1442">
        <f>SUM(Z14:AB14)</f>
        <v>1431</v>
      </c>
      <c r="Z14" s="874">
        <v>238</v>
      </c>
      <c r="AA14" s="875">
        <v>568</v>
      </c>
      <c r="AB14" s="876">
        <v>625</v>
      </c>
      <c r="AC14" s="767">
        <f>SUM(AD14:AF14)</f>
        <v>613</v>
      </c>
      <c r="AD14" s="766">
        <v>78</v>
      </c>
      <c r="AE14" s="765">
        <v>535</v>
      </c>
      <c r="AF14" s="765">
        <v>0</v>
      </c>
      <c r="AG14" s="764">
        <f>SUM(AH14:AJ14)</f>
        <v>14</v>
      </c>
      <c r="AH14" s="763">
        <v>0</v>
      </c>
      <c r="AI14" s="763">
        <v>14</v>
      </c>
      <c r="AJ14" s="762">
        <v>0</v>
      </c>
      <c r="AK14" s="861">
        <v>166</v>
      </c>
      <c r="AL14" s="784">
        <v>0</v>
      </c>
      <c r="AM14" s="761">
        <f>SUM(AN14:AP14)</f>
        <v>4</v>
      </c>
      <c r="AN14" s="760">
        <v>0</v>
      </c>
      <c r="AO14" s="759">
        <v>2</v>
      </c>
      <c r="AP14" s="758">
        <v>2</v>
      </c>
      <c r="AQ14" s="757">
        <f>SUM(AR14:AT14)</f>
        <v>1</v>
      </c>
      <c r="AR14" s="756">
        <v>0</v>
      </c>
      <c r="AS14" s="755">
        <v>0</v>
      </c>
      <c r="AT14" s="754">
        <v>1</v>
      </c>
      <c r="AU14" s="753">
        <f>SUM(AV14:AX14)</f>
        <v>0</v>
      </c>
      <c r="AV14" s="752">
        <v>0</v>
      </c>
      <c r="AW14" s="751">
        <v>0</v>
      </c>
      <c r="AX14" s="750">
        <v>0</v>
      </c>
      <c r="AY14" s="821"/>
      <c r="AZ14" s="821"/>
      <c r="BA14" s="821"/>
    </row>
    <row r="15" spans="1:53" ht="18.5" x14ac:dyDescent="0.45">
      <c r="A15" s="869" t="s">
        <v>153</v>
      </c>
      <c r="B15" s="1140">
        <v>8</v>
      </c>
      <c r="C15" s="1117">
        <v>3.0903224774663149</v>
      </c>
      <c r="D15" s="1088">
        <v>2017</v>
      </c>
      <c r="E15" s="857" t="s">
        <v>204</v>
      </c>
      <c r="F15" s="1149" t="s">
        <v>203</v>
      </c>
      <c r="G15" s="1142"/>
      <c r="H15" s="1306">
        <f>SUM(N15+O15+S15+T15+Y15+AK15+AM15)</f>
        <v>634</v>
      </c>
      <c r="I15" s="1088">
        <f>SUM(P15+Q15+U15+V15+AC15+AG15+AQ15+AU15)</f>
        <v>188</v>
      </c>
      <c r="J15" s="1309"/>
      <c r="K15" s="798"/>
      <c r="L15" s="813"/>
      <c r="M15" s="814">
        <v>15</v>
      </c>
      <c r="N15" s="820">
        <v>48</v>
      </c>
      <c r="O15" s="846">
        <v>0</v>
      </c>
      <c r="P15" s="877">
        <v>40</v>
      </c>
      <c r="Q15" s="815">
        <v>8</v>
      </c>
      <c r="R15" s="1363">
        <v>3</v>
      </c>
      <c r="S15" s="1354">
        <v>5</v>
      </c>
      <c r="T15" s="1355">
        <v>0</v>
      </c>
      <c r="U15" s="748">
        <v>0</v>
      </c>
      <c r="V15" s="747">
        <v>5</v>
      </c>
      <c r="W15" s="847">
        <v>221</v>
      </c>
      <c r="X15" s="786">
        <v>97</v>
      </c>
      <c r="Y15" s="1442">
        <f>SUM(Z15:AB15)</f>
        <v>153</v>
      </c>
      <c r="Z15" s="874">
        <v>10</v>
      </c>
      <c r="AA15" s="875">
        <v>43</v>
      </c>
      <c r="AB15" s="876">
        <v>100</v>
      </c>
      <c r="AC15" s="767">
        <f>SUM(AD15:AF15)</f>
        <v>11</v>
      </c>
      <c r="AD15" s="766">
        <v>1</v>
      </c>
      <c r="AE15" s="765">
        <v>10</v>
      </c>
      <c r="AF15" s="765">
        <v>0</v>
      </c>
      <c r="AG15" s="764">
        <f>SUM(AH15:AJ15)</f>
        <v>104</v>
      </c>
      <c r="AH15" s="763">
        <v>0</v>
      </c>
      <c r="AI15" s="763">
        <v>22</v>
      </c>
      <c r="AJ15" s="762">
        <v>82</v>
      </c>
      <c r="AK15" s="861">
        <v>292</v>
      </c>
      <c r="AL15" s="784">
        <v>1</v>
      </c>
      <c r="AM15" s="761">
        <f>SUM(AN15:AP15)</f>
        <v>136</v>
      </c>
      <c r="AN15" s="760">
        <v>45</v>
      </c>
      <c r="AO15" s="759">
        <v>81</v>
      </c>
      <c r="AP15" s="758">
        <v>10</v>
      </c>
      <c r="AQ15" s="757">
        <f>SUM(AR15:AT15)</f>
        <v>17</v>
      </c>
      <c r="AR15" s="756">
        <v>11</v>
      </c>
      <c r="AS15" s="755">
        <v>0</v>
      </c>
      <c r="AT15" s="754">
        <v>6</v>
      </c>
      <c r="AU15" s="753">
        <f>SUM(AV15:AX15)</f>
        <v>3</v>
      </c>
      <c r="AV15" s="752">
        <v>0</v>
      </c>
      <c r="AW15" s="751">
        <v>0</v>
      </c>
      <c r="AX15" s="750">
        <v>3</v>
      </c>
      <c r="AY15" s="821"/>
      <c r="AZ15" s="821"/>
      <c r="BA15" s="821"/>
    </row>
    <row r="16" spans="1:53" ht="17" x14ac:dyDescent="0.4">
      <c r="A16" s="868" t="s">
        <v>152</v>
      </c>
      <c r="B16" s="1140">
        <v>9</v>
      </c>
      <c r="C16" s="1117">
        <v>3.0615406469209958</v>
      </c>
      <c r="D16" s="1088">
        <v>2009</v>
      </c>
      <c r="E16" s="857" t="s">
        <v>204</v>
      </c>
      <c r="F16" s="1148"/>
      <c r="G16" s="1142"/>
      <c r="H16" s="1306">
        <f>SUM(N16+O16+S16+T16+Y16+AK16+AM16)</f>
        <v>5933</v>
      </c>
      <c r="I16" s="1088">
        <f>SUM(P16+Q16+U16+V16+AC16+AG16+AQ16+AU16)</f>
        <v>1364</v>
      </c>
      <c r="J16" s="1310"/>
      <c r="K16" s="797"/>
      <c r="L16" s="813"/>
      <c r="M16" s="1444">
        <v>129</v>
      </c>
      <c r="N16" s="875">
        <v>2429</v>
      </c>
      <c r="O16" s="1364">
        <v>344</v>
      </c>
      <c r="P16" s="1365">
        <v>171</v>
      </c>
      <c r="Q16" s="1366">
        <v>500</v>
      </c>
      <c r="R16" s="1363">
        <v>0</v>
      </c>
      <c r="S16" s="1354">
        <v>0</v>
      </c>
      <c r="T16" s="1367">
        <v>0</v>
      </c>
      <c r="U16" s="748">
        <v>0</v>
      </c>
      <c r="V16" s="744">
        <v>0</v>
      </c>
      <c r="W16" s="847"/>
      <c r="X16" s="770"/>
      <c r="Y16" s="769">
        <f>SUM(Z16:AB16)</f>
        <v>1496</v>
      </c>
      <c r="Z16" s="874">
        <v>809</v>
      </c>
      <c r="AA16" s="875">
        <v>550</v>
      </c>
      <c r="AB16" s="876">
        <v>137</v>
      </c>
      <c r="AC16" s="767">
        <f>SUM(AD16:AF16)</f>
        <v>693</v>
      </c>
      <c r="AD16" s="766">
        <v>155</v>
      </c>
      <c r="AE16" s="765">
        <v>538</v>
      </c>
      <c r="AF16" s="765">
        <v>0</v>
      </c>
      <c r="AG16" s="764">
        <f>SUM(AH16:AJ16)</f>
        <v>0</v>
      </c>
      <c r="AH16" s="763">
        <v>0</v>
      </c>
      <c r="AI16" s="763">
        <v>0</v>
      </c>
      <c r="AJ16" s="762">
        <v>0</v>
      </c>
      <c r="AK16" s="861">
        <v>1664</v>
      </c>
      <c r="AL16" s="784">
        <v>78</v>
      </c>
      <c r="AM16" s="761">
        <f>SUM(AN16:AP16)</f>
        <v>0</v>
      </c>
      <c r="AN16" s="760">
        <v>0</v>
      </c>
      <c r="AO16" s="759">
        <v>0</v>
      </c>
      <c r="AP16" s="758">
        <v>0</v>
      </c>
      <c r="AQ16" s="757">
        <f>SUM(AR16:AT16)</f>
        <v>0</v>
      </c>
      <c r="AR16" s="756">
        <v>0</v>
      </c>
      <c r="AS16" s="755">
        <v>0</v>
      </c>
      <c r="AT16" s="754">
        <v>0</v>
      </c>
      <c r="AU16" s="753">
        <f>SUM(AV16:AX16)</f>
        <v>0</v>
      </c>
      <c r="AV16" s="752">
        <v>0</v>
      </c>
      <c r="AW16" s="751">
        <v>0</v>
      </c>
      <c r="AX16" s="750">
        <v>0</v>
      </c>
    </row>
    <row r="17" spans="1:50" ht="17" x14ac:dyDescent="0.4">
      <c r="A17" s="868" t="s">
        <v>232</v>
      </c>
      <c r="B17" s="1140">
        <v>10</v>
      </c>
      <c r="C17" s="1117">
        <v>3.0100322603610379</v>
      </c>
      <c r="D17" s="1087"/>
      <c r="E17" s="858" t="s">
        <v>212</v>
      </c>
      <c r="F17" s="1148"/>
      <c r="G17" s="1142"/>
      <c r="H17" s="1308">
        <f>SUM(N17+O17+S17+T17+Y17+AK17+AM17)</f>
        <v>599</v>
      </c>
      <c r="I17" s="1087">
        <f>SUM(P17+Q17+U17+V17+AC17+AG17+AQ17+AU17)</f>
        <v>0</v>
      </c>
      <c r="J17" s="1311"/>
      <c r="K17" s="798"/>
      <c r="L17" s="1445" t="s">
        <v>213</v>
      </c>
      <c r="M17" s="1446">
        <v>0</v>
      </c>
      <c r="N17" s="875">
        <v>0</v>
      </c>
      <c r="O17" s="846">
        <v>0</v>
      </c>
      <c r="P17" s="849">
        <v>0</v>
      </c>
      <c r="Q17" s="815">
        <v>0</v>
      </c>
      <c r="R17" s="1363">
        <v>0</v>
      </c>
      <c r="S17" s="1354">
        <v>0</v>
      </c>
      <c r="T17" s="1355">
        <v>0</v>
      </c>
      <c r="U17" s="748">
        <v>0</v>
      </c>
      <c r="V17" s="747">
        <v>0</v>
      </c>
      <c r="W17" s="819"/>
      <c r="X17" s="786"/>
      <c r="Y17" s="769">
        <f>SUM(Z17:AB17)</f>
        <v>37</v>
      </c>
      <c r="Z17" s="874">
        <v>37</v>
      </c>
      <c r="AA17" s="875">
        <v>0</v>
      </c>
      <c r="AB17" s="876">
        <v>0</v>
      </c>
      <c r="AC17" s="767">
        <f>SUM(AD17:AF17)</f>
        <v>0</v>
      </c>
      <c r="AD17" s="766">
        <v>0</v>
      </c>
      <c r="AE17" s="765">
        <v>0</v>
      </c>
      <c r="AF17" s="765">
        <v>0</v>
      </c>
      <c r="AG17" s="764">
        <f>SUM(AH17:AJ17)</f>
        <v>0</v>
      </c>
      <c r="AH17" s="763">
        <v>0</v>
      </c>
      <c r="AI17" s="763">
        <v>0</v>
      </c>
      <c r="AJ17" s="762">
        <v>0</v>
      </c>
      <c r="AK17" s="861">
        <v>16</v>
      </c>
      <c r="AL17" s="784">
        <v>0</v>
      </c>
      <c r="AM17" s="761">
        <f>SUM(AN17:AP17)</f>
        <v>546</v>
      </c>
      <c r="AN17" s="760">
        <v>546</v>
      </c>
      <c r="AO17" s="759">
        <v>0</v>
      </c>
      <c r="AP17" s="758">
        <v>0</v>
      </c>
      <c r="AQ17" s="757">
        <f>SUM(AR17:AT17)</f>
        <v>0</v>
      </c>
      <c r="AR17" s="756">
        <v>0</v>
      </c>
      <c r="AS17" s="755">
        <v>0</v>
      </c>
      <c r="AT17" s="754">
        <v>0</v>
      </c>
      <c r="AU17" s="753">
        <f>SUM(AV17:AX17)</f>
        <v>0</v>
      </c>
      <c r="AV17" s="752">
        <v>0</v>
      </c>
      <c r="AW17" s="751">
        <v>0</v>
      </c>
      <c r="AX17" s="750">
        <v>0</v>
      </c>
    </row>
    <row r="18" spans="1:50" ht="17" x14ac:dyDescent="0.4">
      <c r="A18" s="868" t="s">
        <v>233</v>
      </c>
      <c r="B18" s="1140">
        <v>11</v>
      </c>
      <c r="C18" s="1117">
        <v>3.0002474188637733</v>
      </c>
      <c r="D18" s="1088">
        <v>2017</v>
      </c>
      <c r="E18" s="857" t="s">
        <v>204</v>
      </c>
      <c r="F18" s="1149" t="s">
        <v>203</v>
      </c>
      <c r="G18" s="1142"/>
      <c r="H18" s="1306">
        <f>SUM(N18+O18+S18+T18+Y18+AK18+AM18)</f>
        <v>13329</v>
      </c>
      <c r="I18" s="1088">
        <f>SUM(P18+Q18+U18+V18+AC18+AG18+AQ18+AU18)</f>
        <v>1248</v>
      </c>
      <c r="J18" s="1310"/>
      <c r="K18" s="797"/>
      <c r="L18" s="813" t="s">
        <v>432</v>
      </c>
      <c r="M18" s="814">
        <v>0</v>
      </c>
      <c r="N18" s="820">
        <v>3</v>
      </c>
      <c r="O18" s="846">
        <v>0</v>
      </c>
      <c r="P18" s="849">
        <v>0</v>
      </c>
      <c r="Q18" s="815">
        <v>2</v>
      </c>
      <c r="R18" s="1353">
        <v>10</v>
      </c>
      <c r="S18" s="1354">
        <v>42</v>
      </c>
      <c r="T18" s="1355">
        <v>1</v>
      </c>
      <c r="U18" s="748">
        <v>0</v>
      </c>
      <c r="V18" s="747">
        <v>41</v>
      </c>
      <c r="W18" s="819">
        <v>178</v>
      </c>
      <c r="X18" s="848">
        <v>0</v>
      </c>
      <c r="Y18" s="1442">
        <f>SUM(Z18:AB18)</f>
        <v>524</v>
      </c>
      <c r="Z18" s="874">
        <v>273</v>
      </c>
      <c r="AA18" s="875">
        <v>251</v>
      </c>
      <c r="AB18" s="876">
        <v>0</v>
      </c>
      <c r="AC18" s="767">
        <f>SUM(AD18:AF18)</f>
        <v>114</v>
      </c>
      <c r="AD18" s="766">
        <v>34</v>
      </c>
      <c r="AE18" s="765">
        <v>80</v>
      </c>
      <c r="AF18" s="765">
        <v>0</v>
      </c>
      <c r="AG18" s="764">
        <f>SUM(AH18:AJ18)</f>
        <v>113</v>
      </c>
      <c r="AH18" s="763">
        <v>6</v>
      </c>
      <c r="AI18" s="763">
        <v>107</v>
      </c>
      <c r="AJ18" s="762">
        <v>0</v>
      </c>
      <c r="AK18" s="861">
        <v>568</v>
      </c>
      <c r="AL18" s="784">
        <v>2</v>
      </c>
      <c r="AM18" s="761">
        <f>SUM(AN18:AP18)</f>
        <v>12191</v>
      </c>
      <c r="AN18" s="760">
        <v>7685</v>
      </c>
      <c r="AO18" s="759">
        <v>4141</v>
      </c>
      <c r="AP18" s="758">
        <v>365</v>
      </c>
      <c r="AQ18" s="757">
        <f>SUM(AR18:AT18)</f>
        <v>770</v>
      </c>
      <c r="AR18" s="756">
        <v>23</v>
      </c>
      <c r="AS18" s="755">
        <v>530</v>
      </c>
      <c r="AT18" s="754">
        <v>217</v>
      </c>
      <c r="AU18" s="753">
        <f>SUM(AV18:AX18)</f>
        <v>208</v>
      </c>
      <c r="AV18" s="752">
        <v>0</v>
      </c>
      <c r="AW18" s="751">
        <v>208</v>
      </c>
      <c r="AX18" s="750">
        <v>0</v>
      </c>
    </row>
    <row r="19" spans="1:50" ht="18.5" x14ac:dyDescent="0.45">
      <c r="A19" s="869" t="s">
        <v>93</v>
      </c>
      <c r="B19" s="1140">
        <v>12</v>
      </c>
      <c r="C19" s="1117">
        <v>2.8585384412982049</v>
      </c>
      <c r="D19" s="1088">
        <v>2019</v>
      </c>
      <c r="E19" s="859" t="s">
        <v>205</v>
      </c>
      <c r="F19" s="1149" t="s">
        <v>514</v>
      </c>
      <c r="G19" s="1142"/>
      <c r="H19" s="1306">
        <f>SUM(N19+O19+S19+T19+Y19+AK19+AM19)</f>
        <v>10840</v>
      </c>
      <c r="I19" s="1088">
        <f>SUM(P19+Q19+U19+V19+AC19+AG19+AQ19+AU19)</f>
        <v>2221</v>
      </c>
      <c r="J19" s="1309"/>
      <c r="K19" s="797"/>
      <c r="L19" s="813"/>
      <c r="M19" s="814">
        <v>26</v>
      </c>
      <c r="N19" s="820">
        <v>249</v>
      </c>
      <c r="O19" s="846">
        <v>0</v>
      </c>
      <c r="P19" s="849">
        <v>148</v>
      </c>
      <c r="Q19" s="815">
        <v>11</v>
      </c>
      <c r="R19" s="1353">
        <v>16</v>
      </c>
      <c r="S19" s="1354">
        <v>48</v>
      </c>
      <c r="T19" s="1355">
        <v>1</v>
      </c>
      <c r="U19" s="748">
        <v>0</v>
      </c>
      <c r="V19" s="747">
        <v>48</v>
      </c>
      <c r="W19" s="819">
        <v>306</v>
      </c>
      <c r="X19" s="848">
        <v>50</v>
      </c>
      <c r="Y19" s="1442">
        <f>SUM(Z19:AB19)</f>
        <v>2440</v>
      </c>
      <c r="Z19" s="874">
        <v>351</v>
      </c>
      <c r="AA19" s="875">
        <v>1283</v>
      </c>
      <c r="AB19" s="876">
        <v>806</v>
      </c>
      <c r="AC19" s="767">
        <f>SUM(AD19:AF19)</f>
        <v>914</v>
      </c>
      <c r="AD19" s="766">
        <v>135</v>
      </c>
      <c r="AE19" s="765">
        <v>700</v>
      </c>
      <c r="AF19" s="765">
        <v>79</v>
      </c>
      <c r="AG19" s="764">
        <f>SUM(AH19:AJ19)</f>
        <v>940</v>
      </c>
      <c r="AH19" s="763">
        <v>66</v>
      </c>
      <c r="AI19" s="763">
        <v>460</v>
      </c>
      <c r="AJ19" s="762">
        <v>414</v>
      </c>
      <c r="AK19" s="861">
        <v>7299</v>
      </c>
      <c r="AL19" s="784">
        <v>3351</v>
      </c>
      <c r="AM19" s="761">
        <f>SUM(AN19:AP19)</f>
        <v>803</v>
      </c>
      <c r="AN19" s="760">
        <v>353</v>
      </c>
      <c r="AO19" s="759">
        <v>256</v>
      </c>
      <c r="AP19" s="758">
        <v>194</v>
      </c>
      <c r="AQ19" s="757">
        <f>SUM(AR19:AT19)</f>
        <v>37</v>
      </c>
      <c r="AR19" s="756">
        <v>1</v>
      </c>
      <c r="AS19" s="755">
        <v>0</v>
      </c>
      <c r="AT19" s="754">
        <v>36</v>
      </c>
      <c r="AU19" s="753">
        <f>SUM(AV19:AX19)</f>
        <v>123</v>
      </c>
      <c r="AV19" s="752">
        <v>0</v>
      </c>
      <c r="AW19" s="751">
        <v>0</v>
      </c>
      <c r="AX19" s="750">
        <v>123</v>
      </c>
    </row>
    <row r="20" spans="1:50" ht="17" x14ac:dyDescent="0.4">
      <c r="A20" s="868" t="s">
        <v>108</v>
      </c>
      <c r="B20" s="1140">
        <v>13</v>
      </c>
      <c r="C20" s="1117">
        <v>2.7866631410334053</v>
      </c>
      <c r="D20" s="1087"/>
      <c r="E20" s="858" t="s">
        <v>212</v>
      </c>
      <c r="F20" s="1148"/>
      <c r="G20" s="1142"/>
      <c r="H20" s="1308">
        <f>SUM(N20+O20+S20+T20+Y20+AK20+AM20)</f>
        <v>314</v>
      </c>
      <c r="I20" s="1087">
        <f>SUM(P20+Q20+U20+V20+AC20+AG20+AQ20+AU20)</f>
        <v>144</v>
      </c>
      <c r="J20" s="1311"/>
      <c r="K20" s="795"/>
      <c r="L20" s="813" t="s">
        <v>219</v>
      </c>
      <c r="M20" s="814">
        <v>1</v>
      </c>
      <c r="N20" s="820">
        <v>3</v>
      </c>
      <c r="O20" s="846">
        <v>0</v>
      </c>
      <c r="P20" s="849">
        <v>0</v>
      </c>
      <c r="Q20" s="815">
        <v>2</v>
      </c>
      <c r="R20" s="1353">
        <v>0</v>
      </c>
      <c r="S20" s="1354">
        <v>0</v>
      </c>
      <c r="T20" s="1355">
        <v>0</v>
      </c>
      <c r="U20" s="748">
        <v>0</v>
      </c>
      <c r="V20" s="747">
        <v>0</v>
      </c>
      <c r="W20" s="819"/>
      <c r="X20" s="848"/>
      <c r="Y20" s="1442">
        <f>SUM(Z20:AB20)</f>
        <v>271</v>
      </c>
      <c r="Z20" s="874">
        <v>3</v>
      </c>
      <c r="AA20" s="875">
        <v>142</v>
      </c>
      <c r="AB20" s="876">
        <v>126</v>
      </c>
      <c r="AC20" s="767">
        <f>SUM(AD20:AF20)</f>
        <v>141</v>
      </c>
      <c r="AD20" s="766">
        <v>1</v>
      </c>
      <c r="AE20" s="765">
        <v>140</v>
      </c>
      <c r="AF20" s="765">
        <v>0</v>
      </c>
      <c r="AG20" s="764">
        <f>SUM(AH20:AJ20)</f>
        <v>1</v>
      </c>
      <c r="AH20" s="763">
        <v>0</v>
      </c>
      <c r="AI20" s="763">
        <v>1</v>
      </c>
      <c r="AJ20" s="762">
        <v>0</v>
      </c>
      <c r="AK20" s="861">
        <v>40</v>
      </c>
      <c r="AL20" s="784">
        <v>0</v>
      </c>
      <c r="AM20" s="761">
        <f>SUM(AN20:AP20)</f>
        <v>0</v>
      </c>
      <c r="AN20" s="760">
        <v>0</v>
      </c>
      <c r="AO20" s="759">
        <v>0</v>
      </c>
      <c r="AP20" s="758">
        <v>0</v>
      </c>
      <c r="AQ20" s="757">
        <f>SUM(AR20:AT20)</f>
        <v>0</v>
      </c>
      <c r="AR20" s="756">
        <v>0</v>
      </c>
      <c r="AS20" s="755">
        <v>0</v>
      </c>
      <c r="AT20" s="754">
        <v>0</v>
      </c>
      <c r="AU20" s="753">
        <f>SUM(AV20:AX20)</f>
        <v>0</v>
      </c>
      <c r="AV20" s="752">
        <v>0</v>
      </c>
      <c r="AW20" s="751">
        <v>0</v>
      </c>
      <c r="AX20" s="750">
        <v>0</v>
      </c>
    </row>
    <row r="21" spans="1:50" ht="18.5" x14ac:dyDescent="0.45">
      <c r="A21" s="869" t="s">
        <v>154</v>
      </c>
      <c r="B21" s="1320">
        <v>14</v>
      </c>
      <c r="C21" s="1117">
        <v>2.7773225075599046</v>
      </c>
      <c r="D21" s="1088">
        <v>2017</v>
      </c>
      <c r="E21" s="857" t="s">
        <v>204</v>
      </c>
      <c r="F21" s="1149" t="s">
        <v>203</v>
      </c>
      <c r="G21" s="1142"/>
      <c r="H21" s="1306">
        <f>SUM(N21+O21+S21+T21+Y21+AK21+AM21)</f>
        <v>16372</v>
      </c>
      <c r="I21" s="1088">
        <f>SUM(P21+Q21+U21+V21+AC21+AG21+AQ21+AU21)</f>
        <v>3766</v>
      </c>
      <c r="J21" s="1307"/>
      <c r="K21" s="798"/>
      <c r="L21" s="813"/>
      <c r="M21" s="814">
        <v>47</v>
      </c>
      <c r="N21" s="820">
        <v>940</v>
      </c>
      <c r="O21" s="846">
        <v>3</v>
      </c>
      <c r="P21" s="849">
        <v>305</v>
      </c>
      <c r="Q21" s="815">
        <v>175</v>
      </c>
      <c r="R21" s="1353">
        <v>13</v>
      </c>
      <c r="S21" s="1354">
        <v>91</v>
      </c>
      <c r="T21" s="1355">
        <v>9</v>
      </c>
      <c r="U21" s="748">
        <v>8</v>
      </c>
      <c r="V21" s="747">
        <v>74</v>
      </c>
      <c r="W21" s="819">
        <v>726</v>
      </c>
      <c r="X21" s="848">
        <v>468</v>
      </c>
      <c r="Y21" s="1442">
        <f>SUM(Z21:AB21)</f>
        <v>3713</v>
      </c>
      <c r="Z21" s="874">
        <v>197</v>
      </c>
      <c r="AA21" s="875">
        <v>1802</v>
      </c>
      <c r="AB21" s="876">
        <v>1714</v>
      </c>
      <c r="AC21" s="767">
        <f>SUM(AD21:AF21)</f>
        <v>371</v>
      </c>
      <c r="AD21" s="766">
        <v>69</v>
      </c>
      <c r="AE21" s="765">
        <v>302</v>
      </c>
      <c r="AF21" s="765">
        <v>0</v>
      </c>
      <c r="AG21" s="764">
        <f>SUM(AH21:AJ21)</f>
        <v>2465</v>
      </c>
      <c r="AH21" s="763">
        <v>38</v>
      </c>
      <c r="AI21" s="763">
        <v>1159</v>
      </c>
      <c r="AJ21" s="762">
        <v>1268</v>
      </c>
      <c r="AK21" s="861">
        <v>5949</v>
      </c>
      <c r="AL21" s="784">
        <v>4277</v>
      </c>
      <c r="AM21" s="761">
        <f>SUM(AN21:AP21)</f>
        <v>5667</v>
      </c>
      <c r="AN21" s="760">
        <v>3173</v>
      </c>
      <c r="AO21" s="759">
        <v>1819</v>
      </c>
      <c r="AP21" s="758">
        <v>675</v>
      </c>
      <c r="AQ21" s="757">
        <f>SUM(AR21:AT21)</f>
        <v>64</v>
      </c>
      <c r="AR21" s="756">
        <v>11</v>
      </c>
      <c r="AS21" s="755">
        <v>0</v>
      </c>
      <c r="AT21" s="754">
        <v>53</v>
      </c>
      <c r="AU21" s="753">
        <f>SUM(AV21:AX21)</f>
        <v>304</v>
      </c>
      <c r="AV21" s="752">
        <v>0</v>
      </c>
      <c r="AW21" s="751">
        <v>0</v>
      </c>
      <c r="AX21" s="750">
        <v>304</v>
      </c>
    </row>
    <row r="22" spans="1:50" ht="18.5" x14ac:dyDescent="0.45">
      <c r="A22" s="869" t="s">
        <v>88</v>
      </c>
      <c r="B22" s="1140">
        <v>15</v>
      </c>
      <c r="C22" s="1117">
        <v>2.7491407319961221</v>
      </c>
      <c r="D22" s="1087"/>
      <c r="E22" s="858"/>
      <c r="F22" s="1148"/>
      <c r="G22" s="1142"/>
      <c r="H22" s="1308">
        <f>SUM(N22+O22+S22+T22+Y22+AK22+AM22)</f>
        <v>3407</v>
      </c>
      <c r="I22" s="1087">
        <f>SUM(P22+Q22+U22+V22+AC22+AG22+AQ22+AU22)</f>
        <v>307</v>
      </c>
      <c r="J22" s="1309"/>
      <c r="K22" s="797"/>
      <c r="L22" s="1142" t="s">
        <v>216</v>
      </c>
      <c r="M22" s="1446">
        <v>31</v>
      </c>
      <c r="N22" s="820">
        <v>226</v>
      </c>
      <c r="O22" s="846">
        <v>1</v>
      </c>
      <c r="P22" s="849">
        <v>0</v>
      </c>
      <c r="Q22" s="815">
        <v>74</v>
      </c>
      <c r="R22" s="1353">
        <v>0</v>
      </c>
      <c r="S22" s="1354">
        <v>0</v>
      </c>
      <c r="T22" s="1355">
        <v>0</v>
      </c>
      <c r="U22" s="748">
        <v>0</v>
      </c>
      <c r="V22" s="747">
        <v>0</v>
      </c>
      <c r="W22" s="819">
        <v>51</v>
      </c>
      <c r="X22" s="848">
        <v>0</v>
      </c>
      <c r="Y22" s="1442">
        <f>SUM(Z22:AB22)</f>
        <v>965</v>
      </c>
      <c r="Z22" s="874">
        <v>1</v>
      </c>
      <c r="AA22" s="875">
        <v>192</v>
      </c>
      <c r="AB22" s="876">
        <v>772</v>
      </c>
      <c r="AC22" s="767">
        <f>SUM(AD22:AF22)</f>
        <v>182</v>
      </c>
      <c r="AD22" s="766">
        <v>0</v>
      </c>
      <c r="AE22" s="765">
        <v>182</v>
      </c>
      <c r="AF22" s="765">
        <v>0</v>
      </c>
      <c r="AG22" s="764">
        <f>SUM(AH22:AJ22)</f>
        <v>47</v>
      </c>
      <c r="AH22" s="763">
        <v>0</v>
      </c>
      <c r="AI22" s="763">
        <v>0</v>
      </c>
      <c r="AJ22" s="762">
        <v>47</v>
      </c>
      <c r="AK22" s="861">
        <v>2195</v>
      </c>
      <c r="AL22" s="784">
        <v>0</v>
      </c>
      <c r="AM22" s="761">
        <f>SUM(AN22:AP22)</f>
        <v>20</v>
      </c>
      <c r="AN22" s="760">
        <v>0</v>
      </c>
      <c r="AO22" s="759">
        <v>3</v>
      </c>
      <c r="AP22" s="758">
        <v>17</v>
      </c>
      <c r="AQ22" s="757">
        <f>SUM(AR22:AT22)</f>
        <v>4</v>
      </c>
      <c r="AR22" s="756">
        <v>0</v>
      </c>
      <c r="AS22" s="755">
        <v>0</v>
      </c>
      <c r="AT22" s="754">
        <v>4</v>
      </c>
      <c r="AU22" s="753">
        <f>SUM(AV22:AX22)</f>
        <v>0</v>
      </c>
      <c r="AV22" s="752">
        <v>0</v>
      </c>
      <c r="AW22" s="751">
        <v>0</v>
      </c>
      <c r="AX22" s="750">
        <v>0</v>
      </c>
    </row>
    <row r="23" spans="1:50" ht="17" x14ac:dyDescent="0.4">
      <c r="A23" s="868" t="s">
        <v>111</v>
      </c>
      <c r="B23" s="1140">
        <v>16</v>
      </c>
      <c r="C23" s="1117">
        <v>2.7398425229379195</v>
      </c>
      <c r="D23" s="1087"/>
      <c r="E23" s="858" t="s">
        <v>212</v>
      </c>
      <c r="F23" s="1148"/>
      <c r="G23" s="1142"/>
      <c r="H23" s="1308">
        <f>SUM(N23+O23+S23+T23+Y23+AK23+AM23)</f>
        <v>1978</v>
      </c>
      <c r="I23" s="1087">
        <f>SUM(P23+Q23+U23+V23+AC23+AG23+AQ23+AU23)</f>
        <v>114</v>
      </c>
      <c r="J23" s="1311"/>
      <c r="K23" s="795"/>
      <c r="L23" s="813"/>
      <c r="M23" s="814">
        <v>2</v>
      </c>
      <c r="N23" s="820">
        <v>5</v>
      </c>
      <c r="O23" s="846">
        <v>0</v>
      </c>
      <c r="P23" s="849">
        <v>0</v>
      </c>
      <c r="Q23" s="815">
        <v>4</v>
      </c>
      <c r="R23" s="1353">
        <v>42</v>
      </c>
      <c r="S23" s="1354">
        <v>112</v>
      </c>
      <c r="T23" s="1355">
        <v>1</v>
      </c>
      <c r="U23" s="748">
        <v>0</v>
      </c>
      <c r="V23" s="747">
        <v>108</v>
      </c>
      <c r="W23" s="819"/>
      <c r="X23" s="848"/>
      <c r="Y23" s="1442">
        <f>SUM(Z23:AB23)</f>
        <v>30</v>
      </c>
      <c r="Z23" s="874">
        <v>30</v>
      </c>
      <c r="AA23" s="875">
        <v>0</v>
      </c>
      <c r="AB23" s="876">
        <v>0</v>
      </c>
      <c r="AC23" s="767">
        <f>SUM(AD23:AF23)</f>
        <v>0</v>
      </c>
      <c r="AD23" s="766">
        <v>0</v>
      </c>
      <c r="AE23" s="765">
        <v>0</v>
      </c>
      <c r="AF23" s="765">
        <v>0</v>
      </c>
      <c r="AG23" s="764">
        <f>SUM(AH23:AJ23)</f>
        <v>0</v>
      </c>
      <c r="AH23" s="763">
        <v>0</v>
      </c>
      <c r="AI23" s="763">
        <v>0</v>
      </c>
      <c r="AJ23" s="762">
        <v>0</v>
      </c>
      <c r="AK23" s="861">
        <v>206</v>
      </c>
      <c r="AL23" s="784">
        <v>0</v>
      </c>
      <c r="AM23" s="761">
        <f>SUM(AN23:AP23)</f>
        <v>1624</v>
      </c>
      <c r="AN23" s="760">
        <v>1624</v>
      </c>
      <c r="AO23" s="759">
        <v>0</v>
      </c>
      <c r="AP23" s="758">
        <v>0</v>
      </c>
      <c r="AQ23" s="757">
        <f>SUM(AR23:AT23)</f>
        <v>2</v>
      </c>
      <c r="AR23" s="756">
        <v>2</v>
      </c>
      <c r="AS23" s="755">
        <v>0</v>
      </c>
      <c r="AT23" s="754">
        <v>0</v>
      </c>
      <c r="AU23" s="753">
        <f>SUM(AV23:AX23)</f>
        <v>0</v>
      </c>
      <c r="AV23" s="752">
        <v>0</v>
      </c>
      <c r="AW23" s="751">
        <v>0</v>
      </c>
      <c r="AX23" s="750">
        <v>0</v>
      </c>
    </row>
    <row r="24" spans="1:50" s="821" customFormat="1" ht="17" x14ac:dyDescent="0.4">
      <c r="A24" s="868" t="s">
        <v>325</v>
      </c>
      <c r="B24" s="1140">
        <v>17</v>
      </c>
      <c r="C24" s="1117">
        <v>2.6595014763685878</v>
      </c>
      <c r="D24" s="1087"/>
      <c r="E24" s="858" t="s">
        <v>212</v>
      </c>
      <c r="F24" s="1148"/>
      <c r="G24" s="1142"/>
      <c r="H24" s="1308">
        <f>SUM(N24+O24+S24+T24+Y24+AK24+AM24)</f>
        <v>2632</v>
      </c>
      <c r="I24" s="1087">
        <f>SUM(P24+Q24+U24+V24+AC24+AG24+AQ24+AU24)</f>
        <v>559</v>
      </c>
      <c r="J24" s="1311"/>
      <c r="K24" s="795"/>
      <c r="L24" s="813"/>
      <c r="M24" s="814">
        <v>138</v>
      </c>
      <c r="N24" s="820">
        <v>2311</v>
      </c>
      <c r="O24" s="846">
        <v>317</v>
      </c>
      <c r="P24" s="849">
        <v>0</v>
      </c>
      <c r="Q24" s="815">
        <v>559</v>
      </c>
      <c r="R24" s="1353">
        <v>0</v>
      </c>
      <c r="S24" s="1354">
        <v>0</v>
      </c>
      <c r="T24" s="1355">
        <v>0</v>
      </c>
      <c r="U24" s="748">
        <v>0</v>
      </c>
      <c r="V24" s="747">
        <v>0</v>
      </c>
      <c r="W24" s="819">
        <v>67</v>
      </c>
      <c r="X24" s="848">
        <v>67</v>
      </c>
      <c r="Y24" s="1442">
        <f>SUM(Z24:AB24)</f>
        <v>0</v>
      </c>
      <c r="Z24" s="874">
        <v>0</v>
      </c>
      <c r="AA24" s="875">
        <v>0</v>
      </c>
      <c r="AB24" s="876">
        <v>0</v>
      </c>
      <c r="AC24" s="767">
        <f>SUM(AD24:AF24)</f>
        <v>0</v>
      </c>
      <c r="AD24" s="766">
        <v>0</v>
      </c>
      <c r="AE24" s="765">
        <v>0</v>
      </c>
      <c r="AF24" s="765">
        <v>0</v>
      </c>
      <c r="AG24" s="764">
        <f>SUM(AH24:AJ24)</f>
        <v>0</v>
      </c>
      <c r="AH24" s="763">
        <v>0</v>
      </c>
      <c r="AI24" s="763">
        <v>0</v>
      </c>
      <c r="AJ24" s="762">
        <v>0</v>
      </c>
      <c r="AK24" s="861">
        <v>0</v>
      </c>
      <c r="AL24" s="784">
        <v>0</v>
      </c>
      <c r="AM24" s="761">
        <f>SUM(AN24:AP24)</f>
        <v>4</v>
      </c>
      <c r="AN24" s="760">
        <v>4</v>
      </c>
      <c r="AO24" s="759">
        <v>0</v>
      </c>
      <c r="AP24" s="758">
        <v>0</v>
      </c>
      <c r="AQ24" s="757">
        <f>SUM(AR24:AT24)</f>
        <v>0</v>
      </c>
      <c r="AR24" s="756">
        <v>0</v>
      </c>
      <c r="AS24" s="755">
        <v>0</v>
      </c>
      <c r="AT24" s="754">
        <v>0</v>
      </c>
      <c r="AU24" s="753">
        <f>SUM(AV24:AX24)</f>
        <v>0</v>
      </c>
      <c r="AV24" s="752">
        <v>0</v>
      </c>
      <c r="AW24" s="751">
        <v>0</v>
      </c>
      <c r="AX24" s="750">
        <v>0</v>
      </c>
    </row>
    <row r="25" spans="1:50" ht="18.5" x14ac:dyDescent="0.45">
      <c r="A25" s="868" t="s">
        <v>252</v>
      </c>
      <c r="B25" s="1140">
        <v>18</v>
      </c>
      <c r="C25" s="1117">
        <v>2.6470533091841455</v>
      </c>
      <c r="D25" s="1088">
        <v>2021</v>
      </c>
      <c r="E25" s="857" t="s">
        <v>204</v>
      </c>
      <c r="F25" s="1148"/>
      <c r="G25" s="1142"/>
      <c r="H25" s="1306">
        <f>SUM(N25+O25+S25+T25+Y25+AK25+AM25)</f>
        <v>10244</v>
      </c>
      <c r="I25" s="1088">
        <f>SUM(P25+Q25+U25+V25+AC25+AG25+AQ25+AU25)</f>
        <v>1547</v>
      </c>
      <c r="J25" s="1307"/>
      <c r="K25" s="798"/>
      <c r="L25" s="813" t="s">
        <v>218</v>
      </c>
      <c r="M25" s="814">
        <v>11</v>
      </c>
      <c r="N25" s="820">
        <v>143</v>
      </c>
      <c r="O25" s="846">
        <v>7</v>
      </c>
      <c r="P25" s="849">
        <v>46</v>
      </c>
      <c r="Q25" s="815">
        <v>58</v>
      </c>
      <c r="R25" s="1353">
        <v>101</v>
      </c>
      <c r="S25" s="1354">
        <v>1431</v>
      </c>
      <c r="T25" s="1355">
        <v>13</v>
      </c>
      <c r="U25" s="748">
        <v>160</v>
      </c>
      <c r="V25" s="747">
        <v>979</v>
      </c>
      <c r="W25" s="819">
        <v>1481</v>
      </c>
      <c r="X25" s="848">
        <v>1139</v>
      </c>
      <c r="Y25" s="1442">
        <f>SUM(Z25:AB25)</f>
        <v>443</v>
      </c>
      <c r="Z25" s="874">
        <v>330</v>
      </c>
      <c r="AA25" s="875">
        <v>113</v>
      </c>
      <c r="AB25" s="876">
        <v>0</v>
      </c>
      <c r="AC25" s="767">
        <f>SUM(AD25:AF25)</f>
        <v>69</v>
      </c>
      <c r="AD25" s="766">
        <v>25</v>
      </c>
      <c r="AE25" s="765">
        <v>44</v>
      </c>
      <c r="AF25" s="765">
        <v>0</v>
      </c>
      <c r="AG25" s="764">
        <f>SUM(AH25:AJ25)</f>
        <v>56</v>
      </c>
      <c r="AH25" s="763">
        <v>0</v>
      </c>
      <c r="AI25" s="763">
        <v>56</v>
      </c>
      <c r="AJ25" s="762">
        <v>0</v>
      </c>
      <c r="AK25" s="861">
        <v>648</v>
      </c>
      <c r="AL25" s="784">
        <v>5</v>
      </c>
      <c r="AM25" s="761">
        <f>SUM(AN25:AP25)</f>
        <v>7559</v>
      </c>
      <c r="AN25" s="760">
        <v>6815</v>
      </c>
      <c r="AO25" s="759">
        <v>669</v>
      </c>
      <c r="AP25" s="758">
        <v>75</v>
      </c>
      <c r="AQ25" s="757">
        <f>SUM(AR25:AT25)</f>
        <v>63</v>
      </c>
      <c r="AR25" s="756">
        <v>6</v>
      </c>
      <c r="AS25" s="755">
        <v>50</v>
      </c>
      <c r="AT25" s="754">
        <v>7</v>
      </c>
      <c r="AU25" s="753">
        <f>SUM(AV25:AX25)</f>
        <v>116</v>
      </c>
      <c r="AV25" s="752">
        <v>0</v>
      </c>
      <c r="AW25" s="751">
        <v>76</v>
      </c>
      <c r="AX25" s="750">
        <v>40</v>
      </c>
    </row>
    <row r="26" spans="1:50" ht="17" x14ac:dyDescent="0.4">
      <c r="A26" s="868" t="s">
        <v>105</v>
      </c>
      <c r="B26" s="1140">
        <v>19</v>
      </c>
      <c r="C26" s="1117">
        <v>2.5754869099211866</v>
      </c>
      <c r="D26" s="1087"/>
      <c r="E26" s="858" t="s">
        <v>212</v>
      </c>
      <c r="F26" s="1148"/>
      <c r="G26" s="1142"/>
      <c r="H26" s="1308">
        <f>SUM(N26+O26+S26+T26+Y26+AK26+AM26)</f>
        <v>9235</v>
      </c>
      <c r="I26" s="1087">
        <f>SUM(P26+Q26+U26+V26+AC26+AG26+AQ26+AU26)</f>
        <v>1498</v>
      </c>
      <c r="J26" s="1310"/>
      <c r="K26" s="797"/>
      <c r="L26" s="813" t="s">
        <v>217</v>
      </c>
      <c r="M26" s="814">
        <v>204</v>
      </c>
      <c r="N26" s="820">
        <v>4853</v>
      </c>
      <c r="O26" s="846">
        <v>27</v>
      </c>
      <c r="P26" s="849">
        <v>470</v>
      </c>
      <c r="Q26" s="815">
        <v>310</v>
      </c>
      <c r="R26" s="1353">
        <v>0</v>
      </c>
      <c r="S26" s="1354">
        <v>0</v>
      </c>
      <c r="T26" s="1355">
        <v>0</v>
      </c>
      <c r="U26" s="748">
        <v>0</v>
      </c>
      <c r="V26" s="747">
        <v>0</v>
      </c>
      <c r="W26" s="819"/>
      <c r="X26" s="848"/>
      <c r="Y26" s="1442">
        <f>SUM(Z26:AB26)</f>
        <v>1796</v>
      </c>
      <c r="Z26" s="874">
        <v>1156</v>
      </c>
      <c r="AA26" s="875">
        <v>640</v>
      </c>
      <c r="AB26" s="876">
        <v>0</v>
      </c>
      <c r="AC26" s="767">
        <f>SUM(AD26:AF26)</f>
        <v>718</v>
      </c>
      <c r="AD26" s="766">
        <v>128</v>
      </c>
      <c r="AE26" s="765">
        <v>590</v>
      </c>
      <c r="AF26" s="765">
        <v>0</v>
      </c>
      <c r="AG26" s="764">
        <f>SUM(AH26:AJ26)</f>
        <v>0</v>
      </c>
      <c r="AH26" s="763">
        <v>0</v>
      </c>
      <c r="AI26" s="763">
        <v>0</v>
      </c>
      <c r="AJ26" s="762">
        <v>0</v>
      </c>
      <c r="AK26" s="861">
        <v>112</v>
      </c>
      <c r="AL26" s="784">
        <v>8</v>
      </c>
      <c r="AM26" s="761">
        <f>SUM(AN26:AP26)</f>
        <v>2447</v>
      </c>
      <c r="AN26" s="760">
        <v>2368</v>
      </c>
      <c r="AO26" s="759">
        <v>79</v>
      </c>
      <c r="AP26" s="758">
        <v>0</v>
      </c>
      <c r="AQ26" s="757">
        <f>SUM(AR26:AT26)</f>
        <v>0</v>
      </c>
      <c r="AR26" s="756">
        <v>0</v>
      </c>
      <c r="AS26" s="755">
        <v>0</v>
      </c>
      <c r="AT26" s="754">
        <v>0</v>
      </c>
      <c r="AU26" s="753">
        <f>SUM(AV26:AX26)</f>
        <v>0</v>
      </c>
      <c r="AV26" s="752">
        <v>0</v>
      </c>
      <c r="AW26" s="751">
        <v>0</v>
      </c>
      <c r="AX26" s="750">
        <v>0</v>
      </c>
    </row>
    <row r="27" spans="1:50" ht="18.5" x14ac:dyDescent="0.45">
      <c r="A27" s="869" t="s">
        <v>89</v>
      </c>
      <c r="B27" s="1140">
        <v>20</v>
      </c>
      <c r="C27" s="1117">
        <v>2.5476166983076083</v>
      </c>
      <c r="D27" s="1088">
        <v>2017</v>
      </c>
      <c r="E27" s="859" t="s">
        <v>205</v>
      </c>
      <c r="F27" s="1149" t="s">
        <v>203</v>
      </c>
      <c r="G27" s="1142"/>
      <c r="H27" s="1306">
        <f>SUM(N27+O27+S27+T27+Y27+AK27+AM27)</f>
        <v>7579</v>
      </c>
      <c r="I27" s="1088">
        <f>SUM(P27+Q27+U27+V27+AC27+AG27+AQ27+AU27)</f>
        <v>1337</v>
      </c>
      <c r="J27" s="1307"/>
      <c r="K27" s="798"/>
      <c r="L27" s="813"/>
      <c r="M27" s="814">
        <v>47</v>
      </c>
      <c r="N27" s="820">
        <v>495</v>
      </c>
      <c r="O27" s="846">
        <v>27</v>
      </c>
      <c r="P27" s="849">
        <v>168</v>
      </c>
      <c r="Q27" s="815">
        <v>160</v>
      </c>
      <c r="R27" s="1353">
        <v>108</v>
      </c>
      <c r="S27" s="1354">
        <v>1026</v>
      </c>
      <c r="T27" s="1355">
        <v>6</v>
      </c>
      <c r="U27" s="748">
        <v>0</v>
      </c>
      <c r="V27" s="747">
        <v>749</v>
      </c>
      <c r="W27" s="819">
        <v>837</v>
      </c>
      <c r="X27" s="848">
        <v>737</v>
      </c>
      <c r="Y27" s="1442">
        <f>SUM(Z27:AB27)</f>
        <v>785</v>
      </c>
      <c r="Z27" s="874">
        <v>535</v>
      </c>
      <c r="AA27" s="875">
        <v>167</v>
      </c>
      <c r="AB27" s="876">
        <v>83</v>
      </c>
      <c r="AC27" s="767">
        <f>SUM(AD27:AF27)</f>
        <v>233</v>
      </c>
      <c r="AD27" s="766">
        <v>71</v>
      </c>
      <c r="AE27" s="765">
        <v>162</v>
      </c>
      <c r="AF27" s="765">
        <v>0</v>
      </c>
      <c r="AG27" s="764">
        <f>SUM(AH27:AJ27)</f>
        <v>9</v>
      </c>
      <c r="AH27" s="763">
        <v>9</v>
      </c>
      <c r="AI27" s="763">
        <v>0</v>
      </c>
      <c r="AJ27" s="762">
        <v>0</v>
      </c>
      <c r="AK27" s="861">
        <v>2888</v>
      </c>
      <c r="AL27" s="784">
        <v>297</v>
      </c>
      <c r="AM27" s="761">
        <f>SUM(AN27:AP27)</f>
        <v>2352</v>
      </c>
      <c r="AN27" s="760">
        <v>2311</v>
      </c>
      <c r="AO27" s="759">
        <v>21</v>
      </c>
      <c r="AP27" s="758">
        <v>20</v>
      </c>
      <c r="AQ27" s="757">
        <f>SUM(AR27:AT27)</f>
        <v>18</v>
      </c>
      <c r="AR27" s="756">
        <v>5</v>
      </c>
      <c r="AS27" s="755">
        <v>0</v>
      </c>
      <c r="AT27" s="754">
        <v>13</v>
      </c>
      <c r="AU27" s="753">
        <f>SUM(AV27:AX27)</f>
        <v>0</v>
      </c>
      <c r="AV27" s="752">
        <v>0</v>
      </c>
      <c r="AW27" s="751">
        <v>0</v>
      </c>
      <c r="AX27" s="750">
        <v>0</v>
      </c>
    </row>
    <row r="28" spans="1:50" ht="17" x14ac:dyDescent="0.4">
      <c r="A28" s="868" t="s">
        <v>104</v>
      </c>
      <c r="B28" s="1140">
        <v>21</v>
      </c>
      <c r="C28" s="1117">
        <v>2.5292568171331098</v>
      </c>
      <c r="D28" s="1087"/>
      <c r="E28" s="858" t="s">
        <v>212</v>
      </c>
      <c r="F28" s="1148"/>
      <c r="G28" s="1142"/>
      <c r="H28" s="1308">
        <f>SUM(N28+O28+S28+T28+Y28+AK28+AM28)</f>
        <v>2086</v>
      </c>
      <c r="I28" s="1087">
        <f>SUM(P28+Q28+U28+V28+AC28+AG28+AQ28+AU28)</f>
        <v>42</v>
      </c>
      <c r="J28" s="1311"/>
      <c r="K28" s="795"/>
      <c r="L28" s="813"/>
      <c r="M28" s="1443">
        <v>0</v>
      </c>
      <c r="N28" s="820">
        <v>0</v>
      </c>
      <c r="O28" s="846">
        <v>0</v>
      </c>
      <c r="P28" s="849">
        <v>0</v>
      </c>
      <c r="Q28" s="815">
        <v>0</v>
      </c>
      <c r="R28" s="1353">
        <v>12</v>
      </c>
      <c r="S28" s="1354">
        <v>34</v>
      </c>
      <c r="T28" s="1355">
        <v>0</v>
      </c>
      <c r="U28" s="748">
        <v>0</v>
      </c>
      <c r="V28" s="747">
        <v>32</v>
      </c>
      <c r="W28" s="819">
        <v>1</v>
      </c>
      <c r="X28" s="848">
        <v>1</v>
      </c>
      <c r="Y28" s="768">
        <f>SUM(Z28:AB28)</f>
        <v>15</v>
      </c>
      <c r="Z28" s="874">
        <v>15</v>
      </c>
      <c r="AA28" s="875">
        <v>0</v>
      </c>
      <c r="AB28" s="876">
        <v>0</v>
      </c>
      <c r="AC28" s="767">
        <f>SUM(AD28:AF28)</f>
        <v>3</v>
      </c>
      <c r="AD28" s="766">
        <v>3</v>
      </c>
      <c r="AE28" s="765">
        <v>0</v>
      </c>
      <c r="AF28" s="765">
        <v>0</v>
      </c>
      <c r="AG28" s="764">
        <f>SUM(AH28:AJ28)</f>
        <v>0</v>
      </c>
      <c r="AH28" s="763">
        <v>0</v>
      </c>
      <c r="AI28" s="763">
        <v>0</v>
      </c>
      <c r="AJ28" s="762">
        <v>0</v>
      </c>
      <c r="AK28" s="861">
        <v>79</v>
      </c>
      <c r="AL28" s="784">
        <v>0</v>
      </c>
      <c r="AM28" s="761">
        <f>SUM(AN28:AP28)</f>
        <v>1958</v>
      </c>
      <c r="AN28" s="760">
        <v>1956</v>
      </c>
      <c r="AO28" s="759">
        <v>2</v>
      </c>
      <c r="AP28" s="758">
        <v>0</v>
      </c>
      <c r="AQ28" s="757">
        <f>SUM(AR28:AT28)</f>
        <v>7</v>
      </c>
      <c r="AR28" s="756">
        <v>7</v>
      </c>
      <c r="AS28" s="755">
        <v>0</v>
      </c>
      <c r="AT28" s="754">
        <v>0</v>
      </c>
      <c r="AU28" s="753">
        <f>SUM(AV28:AX28)</f>
        <v>0</v>
      </c>
      <c r="AV28" s="752">
        <v>0</v>
      </c>
      <c r="AW28" s="751">
        <v>0</v>
      </c>
      <c r="AX28" s="750">
        <v>0</v>
      </c>
    </row>
    <row r="29" spans="1:50" ht="18.5" x14ac:dyDescent="0.45">
      <c r="A29" s="869" t="s">
        <v>14</v>
      </c>
      <c r="B29" s="1140">
        <v>22</v>
      </c>
      <c r="C29" s="1117">
        <v>2.4984217157128716</v>
      </c>
      <c r="D29" s="1088">
        <v>2015</v>
      </c>
      <c r="E29" s="857" t="s">
        <v>204</v>
      </c>
      <c r="F29" s="1149"/>
      <c r="G29" s="1142"/>
      <c r="H29" s="1306">
        <f>SUM(N29+O29+S29+T29+Y29+AK29+AM29)</f>
        <v>8539</v>
      </c>
      <c r="I29" s="1088">
        <f>SUM(P29+Q29+U29+V29+AC29+AG29+AQ29+AU29)</f>
        <v>2343</v>
      </c>
      <c r="J29" s="1307"/>
      <c r="K29" s="797"/>
      <c r="L29" s="813"/>
      <c r="M29" s="814">
        <v>53</v>
      </c>
      <c r="N29" s="820">
        <v>693</v>
      </c>
      <c r="O29" s="846">
        <v>17</v>
      </c>
      <c r="P29" s="849">
        <v>319</v>
      </c>
      <c r="Q29" s="815">
        <v>125</v>
      </c>
      <c r="R29" s="1353">
        <v>7</v>
      </c>
      <c r="S29" s="1354">
        <v>19</v>
      </c>
      <c r="T29" s="1355">
        <v>0</v>
      </c>
      <c r="U29" s="748">
        <v>12</v>
      </c>
      <c r="V29" s="743">
        <v>7</v>
      </c>
      <c r="W29" s="819">
        <v>1179</v>
      </c>
      <c r="X29" s="848">
        <v>1169</v>
      </c>
      <c r="Y29" s="1442">
        <f>SUM(Z29:AB29)</f>
        <v>1856</v>
      </c>
      <c r="Z29" s="874">
        <v>316</v>
      </c>
      <c r="AA29" s="875">
        <v>1012</v>
      </c>
      <c r="AB29" s="876">
        <v>528</v>
      </c>
      <c r="AC29" s="767">
        <f>SUM(AD29:AF29)</f>
        <v>544</v>
      </c>
      <c r="AD29" s="766">
        <v>59</v>
      </c>
      <c r="AE29" s="765">
        <v>485</v>
      </c>
      <c r="AF29" s="765">
        <v>0</v>
      </c>
      <c r="AG29" s="764">
        <f>SUM(AH29:AJ29)</f>
        <v>917</v>
      </c>
      <c r="AH29" s="763">
        <v>17</v>
      </c>
      <c r="AI29" s="763">
        <v>449</v>
      </c>
      <c r="AJ29" s="762">
        <v>451</v>
      </c>
      <c r="AK29" s="861">
        <v>3589</v>
      </c>
      <c r="AL29" s="784">
        <v>2429</v>
      </c>
      <c r="AM29" s="761">
        <f>SUM(AN29:AP29)</f>
        <v>2365</v>
      </c>
      <c r="AN29" s="760">
        <v>835</v>
      </c>
      <c r="AO29" s="759">
        <v>1240</v>
      </c>
      <c r="AP29" s="758">
        <v>290</v>
      </c>
      <c r="AQ29" s="757">
        <f>SUM(AR29:AT29)</f>
        <v>336</v>
      </c>
      <c r="AR29" s="756">
        <v>9</v>
      </c>
      <c r="AS29" s="755">
        <v>188</v>
      </c>
      <c r="AT29" s="754">
        <v>139</v>
      </c>
      <c r="AU29" s="753">
        <f>SUM(AV29:AX29)</f>
        <v>83</v>
      </c>
      <c r="AV29" s="752">
        <v>0</v>
      </c>
      <c r="AW29" s="751">
        <v>0</v>
      </c>
      <c r="AX29" s="750">
        <v>83</v>
      </c>
    </row>
    <row r="30" spans="1:50" ht="17" x14ac:dyDescent="0.4">
      <c r="A30" s="868" t="s">
        <v>11</v>
      </c>
      <c r="B30" s="1140">
        <v>23</v>
      </c>
      <c r="C30" s="1117">
        <v>2.412644380162595</v>
      </c>
      <c r="D30" s="1088">
        <v>2013</v>
      </c>
      <c r="E30" s="860" t="s">
        <v>211</v>
      </c>
      <c r="F30" s="1148"/>
      <c r="G30" s="1142"/>
      <c r="H30" s="1306">
        <f>SUM(N30+O30+S30+T30+Y30+AK30+AM30)</f>
        <v>10408</v>
      </c>
      <c r="I30" s="1088">
        <f>SUM(P30+Q30+U30+V30+AC30+AG30+AQ30+AU30)</f>
        <v>1551</v>
      </c>
      <c r="J30" s="1312"/>
      <c r="K30" s="797"/>
      <c r="L30" s="813"/>
      <c r="M30" s="814">
        <v>380</v>
      </c>
      <c r="N30" s="820">
        <v>7889</v>
      </c>
      <c r="O30" s="846">
        <v>25</v>
      </c>
      <c r="P30" s="849">
        <v>0</v>
      </c>
      <c r="Q30" s="815">
        <v>595</v>
      </c>
      <c r="R30" s="1353">
        <v>0</v>
      </c>
      <c r="S30" s="1354">
        <v>0</v>
      </c>
      <c r="T30" s="1355">
        <v>0</v>
      </c>
      <c r="U30" s="748">
        <v>0</v>
      </c>
      <c r="V30" s="747">
        <v>0</v>
      </c>
      <c r="W30" s="819"/>
      <c r="X30" s="848"/>
      <c r="Y30" s="1442">
        <f>SUM(Z30:AB30)</f>
        <v>2494</v>
      </c>
      <c r="Z30" s="874">
        <v>1334</v>
      </c>
      <c r="AA30" s="875">
        <v>1094</v>
      </c>
      <c r="AB30" s="876">
        <v>66</v>
      </c>
      <c r="AC30" s="767">
        <f>SUM(AD30:AF30)</f>
        <v>956</v>
      </c>
      <c r="AD30" s="766">
        <v>58</v>
      </c>
      <c r="AE30" s="765">
        <v>898</v>
      </c>
      <c r="AF30" s="765">
        <v>0</v>
      </c>
      <c r="AG30" s="764">
        <f>SUM(AH30:AJ30)</f>
        <v>0</v>
      </c>
      <c r="AH30" s="763">
        <v>0</v>
      </c>
      <c r="AI30" s="763">
        <v>0</v>
      </c>
      <c r="AJ30" s="762">
        <v>0</v>
      </c>
      <c r="AK30" s="861">
        <v>0</v>
      </c>
      <c r="AL30" s="784">
        <v>0</v>
      </c>
      <c r="AM30" s="761">
        <f>SUM(AN30:AP30)</f>
        <v>0</v>
      </c>
      <c r="AN30" s="760">
        <v>0</v>
      </c>
      <c r="AO30" s="759">
        <v>0</v>
      </c>
      <c r="AP30" s="758">
        <v>0</v>
      </c>
      <c r="AQ30" s="757">
        <f>SUM(AR30:AT30)</f>
        <v>0</v>
      </c>
      <c r="AR30" s="756">
        <v>0</v>
      </c>
      <c r="AS30" s="755">
        <v>0</v>
      </c>
      <c r="AT30" s="754">
        <v>0</v>
      </c>
      <c r="AU30" s="753">
        <f>SUM(AV30:AX30)</f>
        <v>0</v>
      </c>
      <c r="AV30" s="752">
        <v>0</v>
      </c>
      <c r="AW30" s="751">
        <v>0</v>
      </c>
      <c r="AX30" s="750">
        <v>0</v>
      </c>
    </row>
    <row r="31" spans="1:50" ht="17" x14ac:dyDescent="0.4">
      <c r="A31" s="869" t="s">
        <v>324</v>
      </c>
      <c r="B31" s="1140">
        <v>24</v>
      </c>
      <c r="C31" s="1117">
        <v>2.4106322923664454</v>
      </c>
      <c r="D31" s="1087"/>
      <c r="E31" s="858" t="s">
        <v>212</v>
      </c>
      <c r="F31" s="1148"/>
      <c r="G31" s="1142"/>
      <c r="H31" s="1308">
        <f>SUM(N31+O31+S31+T31+Y31+AK31+AM31)</f>
        <v>402</v>
      </c>
      <c r="I31" s="1087">
        <f>SUM(P31+Q31+U31+V31+AC31+AG31+AQ31+AU31)</f>
        <v>145</v>
      </c>
      <c r="J31" s="1311"/>
      <c r="K31" s="797"/>
      <c r="L31" s="813"/>
      <c r="M31" s="814">
        <v>7</v>
      </c>
      <c r="N31" s="820">
        <v>44</v>
      </c>
      <c r="O31" s="846">
        <v>0</v>
      </c>
      <c r="P31" s="849">
        <v>0</v>
      </c>
      <c r="Q31" s="815">
        <v>38</v>
      </c>
      <c r="R31" s="1353">
        <v>0</v>
      </c>
      <c r="S31" s="1354">
        <v>0</v>
      </c>
      <c r="T31" s="1355">
        <v>0</v>
      </c>
      <c r="U31" s="748">
        <v>0</v>
      </c>
      <c r="V31" s="747">
        <v>0</v>
      </c>
      <c r="W31" s="819"/>
      <c r="X31" s="848"/>
      <c r="Y31" s="1442">
        <f>SUM(Z31:AB31)</f>
        <v>162</v>
      </c>
      <c r="Z31" s="874">
        <v>1</v>
      </c>
      <c r="AA31" s="875">
        <v>106</v>
      </c>
      <c r="AB31" s="876">
        <v>55</v>
      </c>
      <c r="AC31" s="767">
        <f>SUM(AD31:AF31)</f>
        <v>103</v>
      </c>
      <c r="AD31" s="766">
        <v>0</v>
      </c>
      <c r="AE31" s="765">
        <v>103</v>
      </c>
      <c r="AF31" s="765">
        <v>0</v>
      </c>
      <c r="AG31" s="764">
        <f>SUM(AH31:AJ31)</f>
        <v>0</v>
      </c>
      <c r="AH31" s="763">
        <v>0</v>
      </c>
      <c r="AI31" s="763">
        <v>0</v>
      </c>
      <c r="AJ31" s="762">
        <v>0</v>
      </c>
      <c r="AK31" s="861">
        <v>174</v>
      </c>
      <c r="AL31" s="784">
        <v>0</v>
      </c>
      <c r="AM31" s="761">
        <f>SUM(AN31:AP31)</f>
        <v>22</v>
      </c>
      <c r="AN31" s="760">
        <v>0</v>
      </c>
      <c r="AO31" s="759">
        <v>17</v>
      </c>
      <c r="AP31" s="758">
        <v>5</v>
      </c>
      <c r="AQ31" s="757">
        <f>SUM(AR31:AT31)</f>
        <v>4</v>
      </c>
      <c r="AR31" s="756">
        <v>0</v>
      </c>
      <c r="AS31" s="755">
        <v>0</v>
      </c>
      <c r="AT31" s="754">
        <v>4</v>
      </c>
      <c r="AU31" s="753">
        <f>SUM(AV31:AX31)</f>
        <v>0</v>
      </c>
      <c r="AV31" s="752">
        <v>0</v>
      </c>
      <c r="AW31" s="751">
        <v>0</v>
      </c>
      <c r="AX31" s="750">
        <v>0</v>
      </c>
    </row>
    <row r="32" spans="1:50" ht="17" x14ac:dyDescent="0.4">
      <c r="A32" s="868" t="s">
        <v>96</v>
      </c>
      <c r="B32" s="1140">
        <v>25</v>
      </c>
      <c r="C32" s="1117">
        <v>2.3360785031203015</v>
      </c>
      <c r="D32" s="1088">
        <v>2009</v>
      </c>
      <c r="E32" s="857" t="s">
        <v>204</v>
      </c>
      <c r="F32" s="1148"/>
      <c r="G32" s="1142"/>
      <c r="H32" s="1306">
        <f>SUM(N32+O32+S32+T32+Y32+AK32+AM32)</f>
        <v>3541</v>
      </c>
      <c r="I32" s="1088">
        <f>SUM(P32+Q32+U32+V32+AC32+AG32+AQ32+AU32)</f>
        <v>988</v>
      </c>
      <c r="J32" s="1310"/>
      <c r="K32" s="797"/>
      <c r="L32" s="813"/>
      <c r="M32" s="814">
        <v>163</v>
      </c>
      <c r="N32" s="820">
        <v>2264</v>
      </c>
      <c r="O32" s="846">
        <v>52</v>
      </c>
      <c r="P32" s="849">
        <v>201</v>
      </c>
      <c r="Q32" s="815">
        <v>442</v>
      </c>
      <c r="R32" s="1353">
        <v>21</v>
      </c>
      <c r="S32" s="1354">
        <v>43</v>
      </c>
      <c r="T32" s="1355">
        <v>0</v>
      </c>
      <c r="U32" s="748">
        <v>0</v>
      </c>
      <c r="V32" s="747">
        <v>42</v>
      </c>
      <c r="W32" s="819">
        <v>73</v>
      </c>
      <c r="X32" s="848">
        <v>73</v>
      </c>
      <c r="Y32" s="768">
        <f>SUM(Z32:AB32)</f>
        <v>678</v>
      </c>
      <c r="Z32" s="874">
        <v>120</v>
      </c>
      <c r="AA32" s="875">
        <v>312</v>
      </c>
      <c r="AB32" s="876">
        <v>246</v>
      </c>
      <c r="AC32" s="767">
        <f>SUM(AD32:AF32)</f>
        <v>299</v>
      </c>
      <c r="AD32" s="766">
        <v>17</v>
      </c>
      <c r="AE32" s="765">
        <v>282</v>
      </c>
      <c r="AF32" s="765">
        <v>0</v>
      </c>
      <c r="AG32" s="764">
        <f>SUM(AH32:AJ32)</f>
        <v>0</v>
      </c>
      <c r="AH32" s="763">
        <v>0</v>
      </c>
      <c r="AI32" s="763">
        <v>0</v>
      </c>
      <c r="AJ32" s="762">
        <v>0</v>
      </c>
      <c r="AK32" s="861">
        <v>367</v>
      </c>
      <c r="AL32" s="784">
        <v>0</v>
      </c>
      <c r="AM32" s="761">
        <f>SUM(AN32:AP32)</f>
        <v>137</v>
      </c>
      <c r="AN32" s="760">
        <v>113</v>
      </c>
      <c r="AO32" s="759">
        <v>18</v>
      </c>
      <c r="AP32" s="758">
        <v>6</v>
      </c>
      <c r="AQ32" s="757">
        <f>SUM(AR32:AT32)</f>
        <v>4</v>
      </c>
      <c r="AR32" s="756">
        <v>0</v>
      </c>
      <c r="AS32" s="755">
        <v>0</v>
      </c>
      <c r="AT32" s="754">
        <v>4</v>
      </c>
      <c r="AU32" s="753">
        <f>SUM(AV32:AX32)</f>
        <v>0</v>
      </c>
      <c r="AV32" s="752">
        <v>0</v>
      </c>
      <c r="AW32" s="751">
        <v>0</v>
      </c>
      <c r="AX32" s="750">
        <v>0</v>
      </c>
    </row>
    <row r="33" spans="1:50" ht="18.5" x14ac:dyDescent="0.45">
      <c r="A33" s="868" t="s">
        <v>417</v>
      </c>
      <c r="B33" s="1140">
        <v>26</v>
      </c>
      <c r="C33" s="1117">
        <v>2.3287709252803892</v>
      </c>
      <c r="D33" s="1088">
        <v>2013</v>
      </c>
      <c r="E33" s="857" t="s">
        <v>204</v>
      </c>
      <c r="F33" s="1148"/>
      <c r="G33" s="1142"/>
      <c r="H33" s="1306">
        <f>SUM(N33+O33+S33+T33+Y33+AK33+AM33)</f>
        <v>2566</v>
      </c>
      <c r="I33" s="1088">
        <f>SUM(P33+Q33+U33+V33+AC33+AG33+AQ33+AU33)</f>
        <v>970</v>
      </c>
      <c r="J33" s="1309"/>
      <c r="K33" s="797"/>
      <c r="L33" s="813"/>
      <c r="M33" s="1443">
        <v>28</v>
      </c>
      <c r="N33" s="820">
        <v>114</v>
      </c>
      <c r="O33" s="846">
        <v>1</v>
      </c>
      <c r="P33" s="849">
        <v>57</v>
      </c>
      <c r="Q33" s="815">
        <v>40</v>
      </c>
      <c r="R33" s="1353">
        <v>0</v>
      </c>
      <c r="S33" s="1354">
        <v>0</v>
      </c>
      <c r="T33" s="1355">
        <v>0</v>
      </c>
      <c r="U33" s="748">
        <v>0</v>
      </c>
      <c r="V33" s="747">
        <v>0</v>
      </c>
      <c r="W33" s="819">
        <v>90</v>
      </c>
      <c r="X33" s="771">
        <v>86</v>
      </c>
      <c r="Y33" s="1442">
        <f>SUM(Z33:AB33)</f>
        <v>2196</v>
      </c>
      <c r="Z33" s="874">
        <v>50</v>
      </c>
      <c r="AA33" s="875">
        <v>808</v>
      </c>
      <c r="AB33" s="876">
        <v>1338</v>
      </c>
      <c r="AC33" s="767">
        <f>SUM(AD33:AF33)</f>
        <v>749</v>
      </c>
      <c r="AD33" s="766">
        <v>19</v>
      </c>
      <c r="AE33" s="765">
        <v>730</v>
      </c>
      <c r="AF33" s="765">
        <v>0</v>
      </c>
      <c r="AG33" s="764">
        <f>SUM(AH33:AJ33)</f>
        <v>124</v>
      </c>
      <c r="AH33" s="763">
        <v>0</v>
      </c>
      <c r="AI33" s="763">
        <v>36</v>
      </c>
      <c r="AJ33" s="762">
        <v>88</v>
      </c>
      <c r="AK33" s="861">
        <v>255</v>
      </c>
      <c r="AL33" s="784">
        <v>0</v>
      </c>
      <c r="AM33" s="761">
        <f>SUM(AN33:AP33)</f>
        <v>0</v>
      </c>
      <c r="AN33" s="760">
        <v>0</v>
      </c>
      <c r="AO33" s="759">
        <v>0</v>
      </c>
      <c r="AP33" s="758">
        <v>0</v>
      </c>
      <c r="AQ33" s="757">
        <f>SUM(AR33:AT33)</f>
        <v>0</v>
      </c>
      <c r="AR33" s="756">
        <v>0</v>
      </c>
      <c r="AS33" s="755">
        <v>0</v>
      </c>
      <c r="AT33" s="754">
        <v>0</v>
      </c>
      <c r="AU33" s="753">
        <f>SUM(AV33:AX33)</f>
        <v>0</v>
      </c>
      <c r="AV33" s="752">
        <v>0</v>
      </c>
      <c r="AW33" s="751">
        <v>0</v>
      </c>
      <c r="AX33" s="1447">
        <v>0</v>
      </c>
    </row>
    <row r="34" spans="1:50" ht="18.5" x14ac:dyDescent="0.45">
      <c r="A34" s="868" t="s">
        <v>100</v>
      </c>
      <c r="B34" s="1140">
        <v>27</v>
      </c>
      <c r="C34" s="1117">
        <v>2.3065042471054671</v>
      </c>
      <c r="D34" s="1088">
        <v>2021</v>
      </c>
      <c r="E34" s="860" t="s">
        <v>211</v>
      </c>
      <c r="F34" s="1148"/>
      <c r="G34" s="1142"/>
      <c r="H34" s="1306">
        <f>SUM(N34+O34+S34+T34+Y34+AK34+AM34)</f>
        <v>4528</v>
      </c>
      <c r="I34" s="1088">
        <f>SUM(P34+Q34+U34+V34+AC34+AG34+AQ34+AU34)</f>
        <v>361</v>
      </c>
      <c r="J34" s="1309"/>
      <c r="K34" s="797"/>
      <c r="L34" s="813" t="s">
        <v>434</v>
      </c>
      <c r="M34" s="814">
        <v>8</v>
      </c>
      <c r="N34" s="820">
        <v>58</v>
      </c>
      <c r="O34" s="846">
        <v>3</v>
      </c>
      <c r="P34" s="849">
        <v>11</v>
      </c>
      <c r="Q34" s="815">
        <v>30</v>
      </c>
      <c r="R34" s="1353">
        <v>24</v>
      </c>
      <c r="S34" s="1354">
        <v>69</v>
      </c>
      <c r="T34" s="1355">
        <v>1</v>
      </c>
      <c r="U34" s="748">
        <v>0</v>
      </c>
      <c r="V34" s="747">
        <v>67</v>
      </c>
      <c r="W34" s="819">
        <v>160</v>
      </c>
      <c r="X34" s="771">
        <v>49</v>
      </c>
      <c r="Y34" s="1442">
        <f>SUM(Z34:AB34)</f>
        <v>177</v>
      </c>
      <c r="Z34" s="874">
        <v>112</v>
      </c>
      <c r="AA34" s="875">
        <v>65</v>
      </c>
      <c r="AB34" s="876">
        <v>0</v>
      </c>
      <c r="AC34" s="767">
        <f>SUM(AD34:AF34)</f>
        <v>4</v>
      </c>
      <c r="AD34" s="766">
        <v>1</v>
      </c>
      <c r="AE34" s="765">
        <v>3</v>
      </c>
      <c r="AF34" s="765">
        <v>0</v>
      </c>
      <c r="AG34" s="764">
        <f>SUM(AH34:AJ34)</f>
        <v>18</v>
      </c>
      <c r="AH34" s="763">
        <v>0</v>
      </c>
      <c r="AI34" s="763">
        <v>18</v>
      </c>
      <c r="AJ34" s="762">
        <v>0</v>
      </c>
      <c r="AK34" s="861">
        <v>247</v>
      </c>
      <c r="AL34" s="784">
        <v>0</v>
      </c>
      <c r="AM34" s="761">
        <f>SUM(AN34:AP34)</f>
        <v>3973</v>
      </c>
      <c r="AN34" s="760">
        <v>3127</v>
      </c>
      <c r="AO34" s="759">
        <v>676</v>
      </c>
      <c r="AP34" s="758">
        <v>170</v>
      </c>
      <c r="AQ34" s="757">
        <f>SUM(AR34:AT34)</f>
        <v>22</v>
      </c>
      <c r="AR34" s="756">
        <v>2</v>
      </c>
      <c r="AS34" s="755">
        <v>5</v>
      </c>
      <c r="AT34" s="754">
        <v>15</v>
      </c>
      <c r="AU34" s="753">
        <f>SUM(AV34:AX34)</f>
        <v>209</v>
      </c>
      <c r="AV34" s="752">
        <v>0</v>
      </c>
      <c r="AW34" s="751">
        <v>121</v>
      </c>
      <c r="AX34" s="1447">
        <v>88</v>
      </c>
    </row>
    <row r="35" spans="1:50" ht="17" x14ac:dyDescent="0.4">
      <c r="A35" s="868" t="s">
        <v>109</v>
      </c>
      <c r="B35" s="1140">
        <v>28</v>
      </c>
      <c r="C35" s="1117">
        <v>2.2939938299944096</v>
      </c>
      <c r="D35" s="1087"/>
      <c r="E35" s="858" t="s">
        <v>212</v>
      </c>
      <c r="F35" s="1148"/>
      <c r="G35" s="1142"/>
      <c r="H35" s="1308">
        <f>SUM(N35+O35+S35+T35+Y35+AK35+AM35)</f>
        <v>887</v>
      </c>
      <c r="I35" s="1087">
        <f>SUM(P35+Q35+U35+V35+AC35+AG35+AQ35+AU35)</f>
        <v>216</v>
      </c>
      <c r="J35" s="1311"/>
      <c r="K35" s="795"/>
      <c r="L35" s="813"/>
      <c r="M35" s="814">
        <v>2</v>
      </c>
      <c r="N35" s="820">
        <v>15</v>
      </c>
      <c r="O35" s="846">
        <v>0</v>
      </c>
      <c r="P35" s="849">
        <v>0</v>
      </c>
      <c r="Q35" s="815">
        <v>7</v>
      </c>
      <c r="R35" s="1353">
        <v>44</v>
      </c>
      <c r="S35" s="1354">
        <v>216</v>
      </c>
      <c r="T35" s="1355">
        <v>1</v>
      </c>
      <c r="U35" s="748">
        <v>0</v>
      </c>
      <c r="V35" s="747">
        <v>209</v>
      </c>
      <c r="W35" s="819">
        <v>401</v>
      </c>
      <c r="X35" s="771">
        <v>301</v>
      </c>
      <c r="Y35" s="1442">
        <f>SUM(Z35:AB35)</f>
        <v>18</v>
      </c>
      <c r="Z35" s="874">
        <v>18</v>
      </c>
      <c r="AA35" s="875">
        <v>0</v>
      </c>
      <c r="AB35" s="876">
        <v>0</v>
      </c>
      <c r="AC35" s="767">
        <f>SUM(AD35:AF35)</f>
        <v>0</v>
      </c>
      <c r="AD35" s="766">
        <v>0</v>
      </c>
      <c r="AE35" s="765">
        <v>0</v>
      </c>
      <c r="AF35" s="765">
        <v>0</v>
      </c>
      <c r="AG35" s="764">
        <f>SUM(AH35:AJ35)</f>
        <v>0</v>
      </c>
      <c r="AH35" s="763">
        <v>0</v>
      </c>
      <c r="AI35" s="763">
        <v>0</v>
      </c>
      <c r="AJ35" s="762">
        <v>0</v>
      </c>
      <c r="AK35" s="861">
        <v>126</v>
      </c>
      <c r="AL35" s="784">
        <v>0</v>
      </c>
      <c r="AM35" s="761">
        <f>SUM(AN35:AP35)</f>
        <v>511</v>
      </c>
      <c r="AN35" s="760">
        <v>511</v>
      </c>
      <c r="AO35" s="759">
        <v>0</v>
      </c>
      <c r="AP35" s="758">
        <v>0</v>
      </c>
      <c r="AQ35" s="757">
        <f>SUM(AR35:AT35)</f>
        <v>0</v>
      </c>
      <c r="AR35" s="756">
        <v>0</v>
      </c>
      <c r="AS35" s="755">
        <v>0</v>
      </c>
      <c r="AT35" s="754">
        <v>0</v>
      </c>
      <c r="AU35" s="753">
        <f>SUM(AV35:AX35)</f>
        <v>0</v>
      </c>
      <c r="AV35" s="752">
        <v>0</v>
      </c>
      <c r="AW35" s="751">
        <v>0</v>
      </c>
      <c r="AX35" s="1447">
        <v>0</v>
      </c>
    </row>
    <row r="36" spans="1:50" ht="17" x14ac:dyDescent="0.4">
      <c r="A36" s="869" t="s">
        <v>16</v>
      </c>
      <c r="B36" s="1140">
        <v>29</v>
      </c>
      <c r="C36" s="1117">
        <v>2.2338959510642082</v>
      </c>
      <c r="D36" s="1088">
        <v>2013</v>
      </c>
      <c r="E36" s="860" t="s">
        <v>211</v>
      </c>
      <c r="F36" s="1148"/>
      <c r="G36" s="1142"/>
      <c r="H36" s="1306">
        <f>SUM(N36+O36+S36+T36+Y36+AK36+AM36)</f>
        <v>11024</v>
      </c>
      <c r="I36" s="1088">
        <f>SUM(P36+Q36+U36+V36+AC36+AG36+AQ36+AU36)</f>
        <v>2245</v>
      </c>
      <c r="J36" s="1312"/>
      <c r="K36" s="797"/>
      <c r="L36" s="813"/>
      <c r="M36" s="814">
        <v>261</v>
      </c>
      <c r="N36" s="820">
        <v>4673</v>
      </c>
      <c r="O36" s="846">
        <v>4</v>
      </c>
      <c r="P36" s="849">
        <v>53</v>
      </c>
      <c r="Q36" s="815">
        <v>877</v>
      </c>
      <c r="R36" s="1353">
        <v>0</v>
      </c>
      <c r="S36" s="1354">
        <v>0</v>
      </c>
      <c r="T36" s="1355">
        <v>0</v>
      </c>
      <c r="U36" s="748">
        <v>0</v>
      </c>
      <c r="V36" s="747">
        <v>0</v>
      </c>
      <c r="W36" s="819"/>
      <c r="X36" s="848"/>
      <c r="Y36" s="1442">
        <f>SUM(Z36:AB36)</f>
        <v>3741</v>
      </c>
      <c r="Z36" s="874">
        <v>1142</v>
      </c>
      <c r="AA36" s="875">
        <v>1401</v>
      </c>
      <c r="AB36" s="876">
        <v>1198</v>
      </c>
      <c r="AC36" s="767">
        <f>SUM(AD36:AF36)</f>
        <v>1045</v>
      </c>
      <c r="AD36" s="766">
        <v>82</v>
      </c>
      <c r="AE36" s="765">
        <v>687</v>
      </c>
      <c r="AF36" s="765">
        <v>276</v>
      </c>
      <c r="AG36" s="764">
        <f>SUM(AH36:AJ36)</f>
        <v>270</v>
      </c>
      <c r="AH36" s="763">
        <v>0</v>
      </c>
      <c r="AI36" s="763">
        <v>0</v>
      </c>
      <c r="AJ36" s="762">
        <v>270</v>
      </c>
      <c r="AK36" s="861">
        <v>2604</v>
      </c>
      <c r="AL36" s="784">
        <v>123</v>
      </c>
      <c r="AM36" s="761">
        <f>SUM(AN36:AP36)</f>
        <v>2</v>
      </c>
      <c r="AN36" s="760">
        <v>1</v>
      </c>
      <c r="AO36" s="759">
        <v>1</v>
      </c>
      <c r="AP36" s="758">
        <v>0</v>
      </c>
      <c r="AQ36" s="757">
        <f>SUM(AR36:AT36)</f>
        <v>0</v>
      </c>
      <c r="AR36" s="756">
        <v>0</v>
      </c>
      <c r="AS36" s="755">
        <v>0</v>
      </c>
      <c r="AT36" s="754">
        <v>0</v>
      </c>
      <c r="AU36" s="753">
        <f>SUM(AV36:AX36)</f>
        <v>0</v>
      </c>
      <c r="AV36" s="752">
        <v>0</v>
      </c>
      <c r="AW36" s="751">
        <v>0</v>
      </c>
      <c r="AX36" s="750">
        <v>0</v>
      </c>
    </row>
    <row r="37" spans="1:50" s="821" customFormat="1" ht="17" x14ac:dyDescent="0.4">
      <c r="A37" s="868" t="s">
        <v>94</v>
      </c>
      <c r="B37" s="1140">
        <v>30</v>
      </c>
      <c r="C37" s="1117">
        <v>2.2139752961756263</v>
      </c>
      <c r="D37" s="1088">
        <v>2015</v>
      </c>
      <c r="E37" s="857" t="s">
        <v>204</v>
      </c>
      <c r="F37" s="1148"/>
      <c r="G37" s="1142"/>
      <c r="H37" s="1306">
        <f>SUM(N37+O37+S37+T37+Y37+AK37+AM37)</f>
        <v>2643</v>
      </c>
      <c r="I37" s="1088">
        <f>SUM(P37+Q37+U37+V37+AC37+AG37+AQ37+AU37)</f>
        <v>373</v>
      </c>
      <c r="J37" s="1310"/>
      <c r="K37" s="797"/>
      <c r="L37" s="813" t="s">
        <v>433</v>
      </c>
      <c r="M37" s="814">
        <v>0</v>
      </c>
      <c r="N37" s="820">
        <v>0</v>
      </c>
      <c r="O37" s="846">
        <v>0</v>
      </c>
      <c r="P37" s="849">
        <v>0</v>
      </c>
      <c r="Q37" s="815">
        <v>0</v>
      </c>
      <c r="R37" s="1353">
        <v>0</v>
      </c>
      <c r="S37" s="1354">
        <v>0</v>
      </c>
      <c r="T37" s="1355">
        <v>0</v>
      </c>
      <c r="U37" s="748">
        <v>0</v>
      </c>
      <c r="V37" s="747">
        <v>0</v>
      </c>
      <c r="W37" s="819"/>
      <c r="X37" s="848"/>
      <c r="Y37" s="1442">
        <f>SUM(Z37:AB37)</f>
        <v>773</v>
      </c>
      <c r="Z37" s="874">
        <v>75</v>
      </c>
      <c r="AA37" s="875">
        <v>698</v>
      </c>
      <c r="AB37" s="876">
        <v>0</v>
      </c>
      <c r="AC37" s="767">
        <f>SUM(AD37:AF37)</f>
        <v>50</v>
      </c>
      <c r="AD37" s="766">
        <v>0</v>
      </c>
      <c r="AE37" s="765">
        <v>50</v>
      </c>
      <c r="AF37" s="765">
        <v>0</v>
      </c>
      <c r="AG37" s="764">
        <f>SUM(AH37:AJ37)</f>
        <v>70</v>
      </c>
      <c r="AH37" s="763">
        <v>0</v>
      </c>
      <c r="AI37" s="763">
        <v>70</v>
      </c>
      <c r="AJ37" s="762">
        <v>0</v>
      </c>
      <c r="AK37" s="861">
        <v>171</v>
      </c>
      <c r="AL37" s="784">
        <v>0</v>
      </c>
      <c r="AM37" s="761">
        <f>SUM(AN37:AP37)</f>
        <v>1699</v>
      </c>
      <c r="AN37" s="760">
        <v>848</v>
      </c>
      <c r="AO37" s="759">
        <v>630</v>
      </c>
      <c r="AP37" s="758">
        <v>221</v>
      </c>
      <c r="AQ37" s="757">
        <f>SUM(AR37:AT37)</f>
        <v>135</v>
      </c>
      <c r="AR37" s="756">
        <v>1</v>
      </c>
      <c r="AS37" s="755">
        <v>65</v>
      </c>
      <c r="AT37" s="754">
        <v>69</v>
      </c>
      <c r="AU37" s="753">
        <f>SUM(AV37:AX37)</f>
        <v>118</v>
      </c>
      <c r="AV37" s="752">
        <v>0</v>
      </c>
      <c r="AW37" s="751">
        <v>55</v>
      </c>
      <c r="AX37" s="750">
        <v>63</v>
      </c>
    </row>
    <row r="38" spans="1:50" ht="18.5" x14ac:dyDescent="0.45">
      <c r="A38" s="868" t="s">
        <v>101</v>
      </c>
      <c r="B38" s="1140">
        <v>31</v>
      </c>
      <c r="C38" s="1117">
        <v>2.180843157940429</v>
      </c>
      <c r="D38" s="1087"/>
      <c r="E38" s="858" t="s">
        <v>212</v>
      </c>
      <c r="F38" s="1148"/>
      <c r="G38" s="1142"/>
      <c r="H38" s="1308">
        <f>SUM(N38+O38+S38+T38+Y38+AK38+AM38)</f>
        <v>679</v>
      </c>
      <c r="I38" s="1087">
        <f>SUM(P38+Q38+U38+V38+AC38+AG38+AQ38+AU38)</f>
        <v>30</v>
      </c>
      <c r="J38" s="1309"/>
      <c r="K38" s="798"/>
      <c r="L38" s="813"/>
      <c r="M38" s="814">
        <v>7</v>
      </c>
      <c r="N38" s="820">
        <v>27</v>
      </c>
      <c r="O38" s="846">
        <v>0</v>
      </c>
      <c r="P38" s="849">
        <v>0</v>
      </c>
      <c r="Q38" s="815">
        <v>19</v>
      </c>
      <c r="R38" s="1353">
        <v>9</v>
      </c>
      <c r="S38" s="1354">
        <v>11</v>
      </c>
      <c r="T38" s="1355">
        <v>0</v>
      </c>
      <c r="U38" s="748">
        <v>0</v>
      </c>
      <c r="V38" s="747">
        <v>10</v>
      </c>
      <c r="W38" s="847"/>
      <c r="X38" s="848"/>
      <c r="Y38" s="1442">
        <f>SUM(Z38:AB38)</f>
        <v>14</v>
      </c>
      <c r="Z38" s="874">
        <v>14</v>
      </c>
      <c r="AA38" s="875">
        <v>0</v>
      </c>
      <c r="AB38" s="876">
        <v>0</v>
      </c>
      <c r="AC38" s="767">
        <f>SUM(AD38:AF38)</f>
        <v>1</v>
      </c>
      <c r="AD38" s="766">
        <v>1</v>
      </c>
      <c r="AE38" s="765">
        <v>0</v>
      </c>
      <c r="AF38" s="765">
        <v>0</v>
      </c>
      <c r="AG38" s="764">
        <f>SUM(AH38:AJ38)</f>
        <v>0</v>
      </c>
      <c r="AH38" s="763">
        <v>0</v>
      </c>
      <c r="AI38" s="763">
        <v>0</v>
      </c>
      <c r="AJ38" s="762">
        <v>0</v>
      </c>
      <c r="AK38" s="861">
        <v>47</v>
      </c>
      <c r="AL38" s="784">
        <v>0</v>
      </c>
      <c r="AM38" s="761">
        <f>SUM(AN38:AP38)</f>
        <v>580</v>
      </c>
      <c r="AN38" s="760">
        <v>580</v>
      </c>
      <c r="AO38" s="759">
        <v>0</v>
      </c>
      <c r="AP38" s="758">
        <v>0</v>
      </c>
      <c r="AQ38" s="757">
        <f>SUM(AR38:AT38)</f>
        <v>0</v>
      </c>
      <c r="AR38" s="756">
        <v>0</v>
      </c>
      <c r="AS38" s="755">
        <v>0</v>
      </c>
      <c r="AT38" s="754">
        <v>0</v>
      </c>
      <c r="AU38" s="753">
        <f>SUM(AV38:AX38)</f>
        <v>0</v>
      </c>
      <c r="AV38" s="752">
        <v>0</v>
      </c>
      <c r="AW38" s="751">
        <v>0</v>
      </c>
      <c r="AX38" s="750">
        <v>0</v>
      </c>
    </row>
    <row r="39" spans="1:50" ht="18.5" x14ac:dyDescent="0.45">
      <c r="A39" s="868" t="s">
        <v>23</v>
      </c>
      <c r="B39" s="1140">
        <v>32</v>
      </c>
      <c r="C39" s="1117">
        <v>2.1778841053724474</v>
      </c>
      <c r="D39" s="1087"/>
      <c r="E39" s="858" t="s">
        <v>212</v>
      </c>
      <c r="F39" s="1148"/>
      <c r="G39" s="1142"/>
      <c r="H39" s="1308">
        <f>SUM(N39+O39+S39+T39+Y39+AK39+AM39)</f>
        <v>655</v>
      </c>
      <c r="I39" s="1087">
        <f>SUM(P39+Q39+U39+V39+AC39+AG39+AQ39+AU39)</f>
        <v>206</v>
      </c>
      <c r="J39" s="1307"/>
      <c r="K39" s="798"/>
      <c r="L39" s="813"/>
      <c r="M39" s="1443">
        <v>52</v>
      </c>
      <c r="N39" s="820">
        <v>601</v>
      </c>
      <c r="O39" s="846">
        <v>4</v>
      </c>
      <c r="P39" s="849">
        <v>0</v>
      </c>
      <c r="Q39" s="815">
        <v>163</v>
      </c>
      <c r="R39" s="1353">
        <v>0</v>
      </c>
      <c r="S39" s="1354">
        <v>0</v>
      </c>
      <c r="T39" s="1355">
        <v>0</v>
      </c>
      <c r="U39" s="748">
        <v>0</v>
      </c>
      <c r="V39" s="747">
        <v>0</v>
      </c>
      <c r="W39" s="749"/>
      <c r="X39" s="1448"/>
      <c r="Y39" s="1442">
        <f>SUM(Z39:AB39)</f>
        <v>49</v>
      </c>
      <c r="Z39" s="874">
        <v>0</v>
      </c>
      <c r="AA39" s="875">
        <v>49</v>
      </c>
      <c r="AB39" s="876">
        <v>0</v>
      </c>
      <c r="AC39" s="767">
        <f>SUM(AD39:AF39)</f>
        <v>43</v>
      </c>
      <c r="AD39" s="766">
        <v>0</v>
      </c>
      <c r="AE39" s="765">
        <v>43</v>
      </c>
      <c r="AF39" s="765">
        <v>0</v>
      </c>
      <c r="AG39" s="764">
        <f>SUM(AH39:AJ39)</f>
        <v>0</v>
      </c>
      <c r="AH39" s="763">
        <v>0</v>
      </c>
      <c r="AI39" s="763">
        <v>0</v>
      </c>
      <c r="AJ39" s="762">
        <v>0</v>
      </c>
      <c r="AK39" s="861">
        <v>1</v>
      </c>
      <c r="AL39" s="784">
        <v>0</v>
      </c>
      <c r="AM39" s="761">
        <f>SUM(AN39:AP39)</f>
        <v>0</v>
      </c>
      <c r="AN39" s="760">
        <v>0</v>
      </c>
      <c r="AO39" s="759">
        <v>0</v>
      </c>
      <c r="AP39" s="758">
        <v>0</v>
      </c>
      <c r="AQ39" s="757">
        <f>SUM(AR39:AT39)</f>
        <v>0</v>
      </c>
      <c r="AR39" s="756">
        <v>0</v>
      </c>
      <c r="AS39" s="755">
        <v>0</v>
      </c>
      <c r="AT39" s="754">
        <v>0</v>
      </c>
      <c r="AU39" s="753">
        <f>SUM(AV39:AX39)</f>
        <v>0</v>
      </c>
      <c r="AV39" s="752">
        <v>0</v>
      </c>
      <c r="AW39" s="751">
        <v>0</v>
      </c>
      <c r="AX39" s="1447">
        <v>0</v>
      </c>
    </row>
    <row r="40" spans="1:50" ht="18.5" x14ac:dyDescent="0.45">
      <c r="A40" s="868" t="s">
        <v>95</v>
      </c>
      <c r="B40" s="1140">
        <v>33</v>
      </c>
      <c r="C40" s="1117">
        <v>2.1476876066762483</v>
      </c>
      <c r="D40" s="1088">
        <v>2011</v>
      </c>
      <c r="E40" s="857" t="s">
        <v>204</v>
      </c>
      <c r="F40" s="1148"/>
      <c r="G40" s="1142"/>
      <c r="H40" s="1306">
        <f>SUM(N40+O40+S40+T40+Y40+AK40+AM40)</f>
        <v>2349</v>
      </c>
      <c r="I40" s="1088">
        <f>SUM(P40+Q40+U40+V40+AC40+AG40+AQ40+AU40)</f>
        <v>561</v>
      </c>
      <c r="J40" s="1309"/>
      <c r="K40" s="797"/>
      <c r="L40" s="813"/>
      <c r="M40" s="814">
        <v>34</v>
      </c>
      <c r="N40" s="820">
        <v>431</v>
      </c>
      <c r="O40" s="846">
        <v>14</v>
      </c>
      <c r="P40" s="849">
        <v>41</v>
      </c>
      <c r="Q40" s="815">
        <v>209</v>
      </c>
      <c r="R40" s="1353">
        <v>59</v>
      </c>
      <c r="S40" s="1354">
        <v>275</v>
      </c>
      <c r="T40" s="1355">
        <v>2</v>
      </c>
      <c r="U40" s="748">
        <v>53</v>
      </c>
      <c r="V40" s="747">
        <v>218</v>
      </c>
      <c r="W40" s="819">
        <v>175</v>
      </c>
      <c r="X40" s="848">
        <v>175</v>
      </c>
      <c r="Y40" s="1442">
        <f>SUM(Z40:AB40)</f>
        <v>188</v>
      </c>
      <c r="Z40" s="874">
        <v>164</v>
      </c>
      <c r="AA40" s="875">
        <v>24</v>
      </c>
      <c r="AB40" s="876">
        <v>0</v>
      </c>
      <c r="AC40" s="767">
        <f>SUM(AD40:AF40)</f>
        <v>40</v>
      </c>
      <c r="AD40" s="766">
        <v>16</v>
      </c>
      <c r="AE40" s="765">
        <v>24</v>
      </c>
      <c r="AF40" s="765">
        <v>0</v>
      </c>
      <c r="AG40" s="764">
        <f>SUM(AH40:AJ40)</f>
        <v>0</v>
      </c>
      <c r="AH40" s="763">
        <v>0</v>
      </c>
      <c r="AI40" s="763">
        <v>0</v>
      </c>
      <c r="AJ40" s="762">
        <v>0</v>
      </c>
      <c r="AK40" s="861">
        <v>510</v>
      </c>
      <c r="AL40" s="784">
        <v>0</v>
      </c>
      <c r="AM40" s="761">
        <f>SUM(AN40:AP40)</f>
        <v>929</v>
      </c>
      <c r="AN40" s="760">
        <v>928</v>
      </c>
      <c r="AO40" s="759">
        <v>1</v>
      </c>
      <c r="AP40" s="758">
        <v>0</v>
      </c>
      <c r="AQ40" s="757">
        <f>SUM(AR40:AT40)</f>
        <v>0</v>
      </c>
      <c r="AR40" s="756">
        <v>0</v>
      </c>
      <c r="AS40" s="755">
        <v>0</v>
      </c>
      <c r="AT40" s="754">
        <v>0</v>
      </c>
      <c r="AU40" s="753">
        <f>SUM(AV40:AX40)</f>
        <v>0</v>
      </c>
      <c r="AV40" s="752">
        <v>0</v>
      </c>
      <c r="AW40" s="751">
        <v>0</v>
      </c>
      <c r="AX40" s="750">
        <v>0</v>
      </c>
    </row>
    <row r="41" spans="1:50" ht="17" x14ac:dyDescent="0.4">
      <c r="A41" s="868" t="s">
        <v>418</v>
      </c>
      <c r="B41" s="1140">
        <v>34</v>
      </c>
      <c r="C41" s="1117">
        <v>2.1386336848891849</v>
      </c>
      <c r="D41" s="1088">
        <v>2019</v>
      </c>
      <c r="E41" s="857" t="s">
        <v>204</v>
      </c>
      <c r="F41" s="1148" t="s">
        <v>514</v>
      </c>
      <c r="G41" s="1143"/>
      <c r="H41" s="1306">
        <f>SUM(N41+O41+S41+T41+Y41+AK41+AM41)</f>
        <v>6727</v>
      </c>
      <c r="I41" s="1088">
        <f>SUM(P41+Q41+U41+V41+AC41+AG41+AQ41+AU41)</f>
        <v>9</v>
      </c>
      <c r="J41" s="1310"/>
      <c r="K41" s="797"/>
      <c r="L41" s="812" t="s">
        <v>213</v>
      </c>
      <c r="M41" s="814">
        <v>1</v>
      </c>
      <c r="N41" s="820">
        <v>1</v>
      </c>
      <c r="O41" s="846">
        <v>0</v>
      </c>
      <c r="P41" s="849">
        <v>0</v>
      </c>
      <c r="Q41" s="815">
        <v>1</v>
      </c>
      <c r="R41" s="1353">
        <v>0</v>
      </c>
      <c r="S41" s="1354">
        <v>0</v>
      </c>
      <c r="T41" s="1355">
        <v>0</v>
      </c>
      <c r="U41" s="748">
        <v>0</v>
      </c>
      <c r="V41" s="747">
        <v>0</v>
      </c>
      <c r="W41" s="819"/>
      <c r="X41" s="848"/>
      <c r="Y41" s="1442">
        <f>SUM(Z41:AB41)</f>
        <v>953</v>
      </c>
      <c r="Z41" s="874">
        <v>946</v>
      </c>
      <c r="AA41" s="875">
        <v>7</v>
      </c>
      <c r="AB41" s="876">
        <v>0</v>
      </c>
      <c r="AC41" s="767">
        <f>SUM(AD41:AF41)</f>
        <v>4</v>
      </c>
      <c r="AD41" s="766">
        <v>3</v>
      </c>
      <c r="AE41" s="765">
        <v>1</v>
      </c>
      <c r="AF41" s="765">
        <v>0</v>
      </c>
      <c r="AG41" s="764">
        <f>SUM(AH41:AJ41)</f>
        <v>2</v>
      </c>
      <c r="AH41" s="763">
        <v>2</v>
      </c>
      <c r="AI41" s="763">
        <v>0</v>
      </c>
      <c r="AJ41" s="762">
        <v>0</v>
      </c>
      <c r="AK41" s="861">
        <v>992</v>
      </c>
      <c r="AL41" s="784">
        <v>0</v>
      </c>
      <c r="AM41" s="761">
        <f>SUM(AN41:AP41)</f>
        <v>4781</v>
      </c>
      <c r="AN41" s="760">
        <v>4774</v>
      </c>
      <c r="AO41" s="759">
        <v>7</v>
      </c>
      <c r="AP41" s="758">
        <v>0</v>
      </c>
      <c r="AQ41" s="757">
        <f>SUM(AR41:AT41)</f>
        <v>2</v>
      </c>
      <c r="AR41" s="756">
        <v>1</v>
      </c>
      <c r="AS41" s="755">
        <v>1</v>
      </c>
      <c r="AT41" s="754">
        <v>0</v>
      </c>
      <c r="AU41" s="753">
        <f>SUM(AV41:AX41)</f>
        <v>0</v>
      </c>
      <c r="AV41" s="752">
        <v>0</v>
      </c>
      <c r="AW41" s="751">
        <v>0</v>
      </c>
      <c r="AX41" s="750">
        <v>0</v>
      </c>
    </row>
    <row r="42" spans="1:50" ht="17" x14ac:dyDescent="0.4">
      <c r="A42" s="868" t="s">
        <v>102</v>
      </c>
      <c r="B42" s="1140">
        <v>35</v>
      </c>
      <c r="C42" s="1117">
        <v>2.1365776219114458</v>
      </c>
      <c r="D42" s="1087"/>
      <c r="E42" s="858" t="s">
        <v>212</v>
      </c>
      <c r="F42" s="1148"/>
      <c r="G42" s="1142"/>
      <c r="H42" s="1308">
        <f>SUM(N42+O42+S42+T42+Y42+AK42+AM42)</f>
        <v>655</v>
      </c>
      <c r="I42" s="1087">
        <f>SUM(P42+Q42+U42+V42+AC42+AG42+AQ42+AU42)</f>
        <v>0</v>
      </c>
      <c r="J42" s="1311"/>
      <c r="K42" s="798"/>
      <c r="L42" s="812" t="s">
        <v>213</v>
      </c>
      <c r="M42" s="814">
        <v>0</v>
      </c>
      <c r="N42" s="820">
        <v>0</v>
      </c>
      <c r="O42" s="846">
        <v>0</v>
      </c>
      <c r="P42" s="849">
        <v>0</v>
      </c>
      <c r="Q42" s="815">
        <v>0</v>
      </c>
      <c r="R42" s="1353">
        <v>0</v>
      </c>
      <c r="S42" s="1354">
        <v>0</v>
      </c>
      <c r="T42" s="1355">
        <v>0</v>
      </c>
      <c r="U42" s="748">
        <v>0</v>
      </c>
      <c r="V42" s="747">
        <v>0</v>
      </c>
      <c r="W42" s="819"/>
      <c r="X42" s="848"/>
      <c r="Y42" s="1442">
        <f>SUM(Z42:AB42)</f>
        <v>220</v>
      </c>
      <c r="Z42" s="874">
        <v>187</v>
      </c>
      <c r="AA42" s="875">
        <v>33</v>
      </c>
      <c r="AB42" s="876">
        <v>0</v>
      </c>
      <c r="AC42" s="767">
        <f>SUM(AD42:AF42)</f>
        <v>0</v>
      </c>
      <c r="AD42" s="766">
        <v>0</v>
      </c>
      <c r="AE42" s="765">
        <v>0</v>
      </c>
      <c r="AF42" s="765">
        <v>0</v>
      </c>
      <c r="AG42" s="764">
        <f>SUM(AH42:AJ42)</f>
        <v>0</v>
      </c>
      <c r="AH42" s="763">
        <v>0</v>
      </c>
      <c r="AI42" s="763">
        <v>0</v>
      </c>
      <c r="AJ42" s="762">
        <v>0</v>
      </c>
      <c r="AK42" s="861">
        <v>161</v>
      </c>
      <c r="AL42" s="784">
        <v>0</v>
      </c>
      <c r="AM42" s="761">
        <f>SUM(AN42:AP42)</f>
        <v>274</v>
      </c>
      <c r="AN42" s="760">
        <v>267</v>
      </c>
      <c r="AO42" s="759">
        <v>6</v>
      </c>
      <c r="AP42" s="758">
        <v>1</v>
      </c>
      <c r="AQ42" s="757">
        <f>SUM(AR42:AT42)</f>
        <v>0</v>
      </c>
      <c r="AR42" s="756">
        <v>0</v>
      </c>
      <c r="AS42" s="755">
        <v>0</v>
      </c>
      <c r="AT42" s="754">
        <v>0</v>
      </c>
      <c r="AU42" s="753">
        <f>SUM(AV42:AX42)</f>
        <v>0</v>
      </c>
      <c r="AV42" s="752">
        <v>0</v>
      </c>
      <c r="AW42" s="751">
        <v>0</v>
      </c>
      <c r="AX42" s="750">
        <v>0</v>
      </c>
    </row>
    <row r="43" spans="1:50" ht="18.5" x14ac:dyDescent="0.45">
      <c r="A43" s="869" t="s">
        <v>91</v>
      </c>
      <c r="B43" s="1140">
        <v>36</v>
      </c>
      <c r="C43" s="1117">
        <v>2.1351780334277191</v>
      </c>
      <c r="D43" s="1088">
        <v>2015</v>
      </c>
      <c r="E43" s="859" t="s">
        <v>205</v>
      </c>
      <c r="F43" s="1148"/>
      <c r="G43" s="1142"/>
      <c r="H43" s="1306">
        <f>SUM(N43+O43+S43+T43+Y43+AK43+AM43)</f>
        <v>9661</v>
      </c>
      <c r="I43" s="1088">
        <f>SUM(P43+Q43+U43+V43+AC43+AG43+AQ43+AU43)</f>
        <v>1308</v>
      </c>
      <c r="J43" s="1307"/>
      <c r="K43" s="798"/>
      <c r="L43" s="813"/>
      <c r="M43" s="814">
        <v>89</v>
      </c>
      <c r="N43" s="820">
        <v>1718</v>
      </c>
      <c r="O43" s="846">
        <v>140</v>
      </c>
      <c r="P43" s="849">
        <v>509</v>
      </c>
      <c r="Q43" s="815">
        <v>165</v>
      </c>
      <c r="R43" s="1353">
        <v>23</v>
      </c>
      <c r="S43" s="1354">
        <v>130</v>
      </c>
      <c r="T43" s="1355">
        <v>3</v>
      </c>
      <c r="U43" s="748">
        <v>0</v>
      </c>
      <c r="V43" s="747">
        <v>119</v>
      </c>
      <c r="W43" s="819">
        <v>157</v>
      </c>
      <c r="X43" s="848">
        <v>157</v>
      </c>
      <c r="Y43" s="1442">
        <f>SUM(Z43:AB43)</f>
        <v>1993</v>
      </c>
      <c r="Z43" s="874">
        <v>1852</v>
      </c>
      <c r="AA43" s="875">
        <v>139</v>
      </c>
      <c r="AB43" s="876">
        <v>2</v>
      </c>
      <c r="AC43" s="767">
        <f>SUM(AD43:AF43)</f>
        <v>134</v>
      </c>
      <c r="AD43" s="766">
        <v>0</v>
      </c>
      <c r="AE43" s="765">
        <v>134</v>
      </c>
      <c r="AF43" s="765">
        <v>0</v>
      </c>
      <c r="AG43" s="764">
        <f>SUM(AH43:AJ43)</f>
        <v>381</v>
      </c>
      <c r="AH43" s="763">
        <v>381</v>
      </c>
      <c r="AI43" s="763">
        <v>0</v>
      </c>
      <c r="AJ43" s="762">
        <v>0</v>
      </c>
      <c r="AK43" s="861">
        <v>5320</v>
      </c>
      <c r="AL43" s="784">
        <v>2182</v>
      </c>
      <c r="AM43" s="761">
        <f>SUM(AN43:AP43)</f>
        <v>357</v>
      </c>
      <c r="AN43" s="760">
        <v>356</v>
      </c>
      <c r="AO43" s="759">
        <v>1</v>
      </c>
      <c r="AP43" s="758">
        <v>0</v>
      </c>
      <c r="AQ43" s="757">
        <f>SUM(AR43:AT43)</f>
        <v>0</v>
      </c>
      <c r="AR43" s="756">
        <v>0</v>
      </c>
      <c r="AS43" s="755">
        <v>0</v>
      </c>
      <c r="AT43" s="754">
        <v>0</v>
      </c>
      <c r="AU43" s="753">
        <f>SUM(AV43:AX43)</f>
        <v>0</v>
      </c>
      <c r="AV43" s="752">
        <v>0</v>
      </c>
      <c r="AW43" s="751">
        <v>0</v>
      </c>
      <c r="AX43" s="750">
        <v>0</v>
      </c>
    </row>
    <row r="44" spans="1:50" ht="17" x14ac:dyDescent="0.4">
      <c r="A44" s="869" t="s">
        <v>82</v>
      </c>
      <c r="B44" s="1140">
        <v>37</v>
      </c>
      <c r="C44" s="1117">
        <v>2.1173482152870795</v>
      </c>
      <c r="D44" s="1088">
        <v>2013</v>
      </c>
      <c r="E44" s="857" t="s">
        <v>204</v>
      </c>
      <c r="F44" s="1148"/>
      <c r="G44" s="1142"/>
      <c r="H44" s="1306">
        <f>SUM(N44+O44+S44+T44+Y44+AK44+AM44)</f>
        <v>12227</v>
      </c>
      <c r="I44" s="1088">
        <f>SUM(P44+Q44+U44+V44+AC44+AG44+AQ44+AU44)</f>
        <v>2391</v>
      </c>
      <c r="J44" s="1312"/>
      <c r="K44" s="797"/>
      <c r="L44" s="813"/>
      <c r="M44" s="814">
        <v>321</v>
      </c>
      <c r="N44" s="820">
        <v>3676</v>
      </c>
      <c r="O44" s="846">
        <v>1338</v>
      </c>
      <c r="P44" s="849">
        <v>0</v>
      </c>
      <c r="Q44" s="815">
        <v>1151</v>
      </c>
      <c r="R44" s="1353">
        <v>0</v>
      </c>
      <c r="S44" s="1354">
        <v>0</v>
      </c>
      <c r="T44" s="1355">
        <v>0</v>
      </c>
      <c r="U44" s="748">
        <v>0</v>
      </c>
      <c r="V44" s="747">
        <v>0</v>
      </c>
      <c r="W44" s="819">
        <v>1350</v>
      </c>
      <c r="X44" s="848">
        <v>591</v>
      </c>
      <c r="Y44" s="1442">
        <f>SUM(Z44:AB44)</f>
        <v>5499</v>
      </c>
      <c r="Z44" s="874">
        <v>3009</v>
      </c>
      <c r="AA44" s="876">
        <v>1609</v>
      </c>
      <c r="AB44" s="876">
        <v>881</v>
      </c>
      <c r="AC44" s="767">
        <f>SUM(AD44:AF44)</f>
        <v>1240</v>
      </c>
      <c r="AD44" s="766">
        <v>0</v>
      </c>
      <c r="AE44" s="765">
        <v>1240</v>
      </c>
      <c r="AF44" s="765">
        <v>0</v>
      </c>
      <c r="AG44" s="764">
        <f>SUM(AH44:AJ44)</f>
        <v>0</v>
      </c>
      <c r="AH44" s="763">
        <v>0</v>
      </c>
      <c r="AI44" s="763">
        <v>0</v>
      </c>
      <c r="AJ44" s="762">
        <v>0</v>
      </c>
      <c r="AK44" s="861">
        <v>1714</v>
      </c>
      <c r="AL44" s="784">
        <v>0</v>
      </c>
      <c r="AM44" s="761">
        <f>SUM(AN44:AP44)</f>
        <v>0</v>
      </c>
      <c r="AN44" s="760">
        <v>0</v>
      </c>
      <c r="AO44" s="759">
        <v>0</v>
      </c>
      <c r="AP44" s="758">
        <v>0</v>
      </c>
      <c r="AQ44" s="757">
        <f>SUM(AR44:AT44)</f>
        <v>0</v>
      </c>
      <c r="AR44" s="756">
        <v>0</v>
      </c>
      <c r="AS44" s="755">
        <v>0</v>
      </c>
      <c r="AT44" s="754">
        <v>0</v>
      </c>
      <c r="AU44" s="753">
        <f>SUM(AV44:AX44)</f>
        <v>0</v>
      </c>
      <c r="AV44" s="752">
        <v>0</v>
      </c>
      <c r="AW44" s="751">
        <v>0</v>
      </c>
      <c r="AX44" s="750">
        <v>0</v>
      </c>
    </row>
    <row r="45" spans="1:50" ht="18.5" x14ac:dyDescent="0.45">
      <c r="A45" s="868" t="s">
        <v>97</v>
      </c>
      <c r="B45" s="1140">
        <v>38</v>
      </c>
      <c r="C45" s="1117">
        <v>2.0832363697503409</v>
      </c>
      <c r="D45" s="1087"/>
      <c r="E45" s="858" t="s">
        <v>212</v>
      </c>
      <c r="F45" s="1148"/>
      <c r="G45" s="1143"/>
      <c r="H45" s="1308">
        <f>SUM(N45+O45+S45+T45+Y45+AK45+AM45)</f>
        <v>2651</v>
      </c>
      <c r="I45" s="1087">
        <f>SUM(P45+Q45+U45+V45+AC45+AG45+AQ45+AU45)</f>
        <v>461</v>
      </c>
      <c r="J45" s="1309"/>
      <c r="K45" s="797"/>
      <c r="L45" s="813" t="s">
        <v>215</v>
      </c>
      <c r="M45" s="814">
        <v>13</v>
      </c>
      <c r="N45" s="820">
        <v>107</v>
      </c>
      <c r="O45" s="846">
        <v>12</v>
      </c>
      <c r="P45" s="849">
        <v>0</v>
      </c>
      <c r="Q45" s="815">
        <v>76</v>
      </c>
      <c r="R45" s="1353">
        <v>23</v>
      </c>
      <c r="S45" s="1354">
        <v>158</v>
      </c>
      <c r="T45" s="1355">
        <v>1</v>
      </c>
      <c r="U45" s="748">
        <v>0</v>
      </c>
      <c r="V45" s="747">
        <v>158</v>
      </c>
      <c r="W45" s="819">
        <v>432</v>
      </c>
      <c r="X45" s="848">
        <v>62</v>
      </c>
      <c r="Y45" s="1442">
        <f>SUM(Z45:AB45)</f>
        <v>548</v>
      </c>
      <c r="Z45" s="874">
        <v>471</v>
      </c>
      <c r="AA45" s="875">
        <v>66</v>
      </c>
      <c r="AB45" s="876">
        <v>11</v>
      </c>
      <c r="AC45" s="767">
        <f>SUM(AD45:AF45)</f>
        <v>227</v>
      </c>
      <c r="AD45" s="766">
        <v>163</v>
      </c>
      <c r="AE45" s="765">
        <v>64</v>
      </c>
      <c r="AF45" s="765">
        <v>0</v>
      </c>
      <c r="AG45" s="764">
        <f>SUM(AH45:AJ45)</f>
        <v>0</v>
      </c>
      <c r="AH45" s="763">
        <v>0</v>
      </c>
      <c r="AI45" s="763">
        <v>0</v>
      </c>
      <c r="AJ45" s="762">
        <v>0</v>
      </c>
      <c r="AK45" s="861">
        <v>1793</v>
      </c>
      <c r="AL45" s="784">
        <v>241</v>
      </c>
      <c r="AM45" s="761">
        <f>SUM(AN45:AP45)</f>
        <v>32</v>
      </c>
      <c r="AN45" s="760">
        <v>32</v>
      </c>
      <c r="AO45" s="759">
        <v>0</v>
      </c>
      <c r="AP45" s="758">
        <v>0</v>
      </c>
      <c r="AQ45" s="757">
        <f>SUM(AR45:AT45)</f>
        <v>0</v>
      </c>
      <c r="AR45" s="756">
        <v>0</v>
      </c>
      <c r="AS45" s="755">
        <v>0</v>
      </c>
      <c r="AT45" s="754">
        <v>0</v>
      </c>
      <c r="AU45" s="753">
        <f>SUM(AV45:AX45)</f>
        <v>0</v>
      </c>
      <c r="AV45" s="752">
        <v>0</v>
      </c>
      <c r="AW45" s="751">
        <v>0</v>
      </c>
      <c r="AX45" s="750">
        <v>0</v>
      </c>
    </row>
    <row r="46" spans="1:50" ht="17" x14ac:dyDescent="0.4">
      <c r="A46" s="868" t="s">
        <v>9</v>
      </c>
      <c r="B46" s="1140">
        <v>39</v>
      </c>
      <c r="C46" s="1117">
        <v>2.0498617807421944</v>
      </c>
      <c r="D46" s="1088">
        <v>2019</v>
      </c>
      <c r="E46" s="857" t="s">
        <v>204</v>
      </c>
      <c r="F46" s="1148"/>
      <c r="G46" s="1143"/>
      <c r="H46" s="1306">
        <f>SUM(N46+O46+S46+T46+Y46+AK46+AM46)</f>
        <v>3698</v>
      </c>
      <c r="I46" s="1088">
        <f>SUM(P46+Q46+U46+V46+AC46+AG46+AQ46+AU46)</f>
        <v>297</v>
      </c>
      <c r="J46" s="1310"/>
      <c r="K46" s="797"/>
      <c r="L46" s="812" t="s">
        <v>230</v>
      </c>
      <c r="M46" s="814">
        <v>0</v>
      </c>
      <c r="N46" s="820">
        <v>0</v>
      </c>
      <c r="O46" s="846">
        <v>0</v>
      </c>
      <c r="P46" s="849">
        <v>0</v>
      </c>
      <c r="Q46" s="815">
        <v>0</v>
      </c>
      <c r="R46" s="1353">
        <v>0</v>
      </c>
      <c r="S46" s="1354">
        <v>0</v>
      </c>
      <c r="T46" s="1355">
        <v>0</v>
      </c>
      <c r="U46" s="748">
        <v>0</v>
      </c>
      <c r="V46" s="747">
        <v>0</v>
      </c>
      <c r="W46" s="819"/>
      <c r="X46" s="848"/>
      <c r="Y46" s="1442">
        <f>SUM(Z46:AB46)</f>
        <v>988</v>
      </c>
      <c r="Z46" s="874">
        <v>252</v>
      </c>
      <c r="AA46" s="875">
        <v>736</v>
      </c>
      <c r="AB46" s="876">
        <v>0</v>
      </c>
      <c r="AC46" s="767">
        <f>SUM(AD46:AF46)</f>
        <v>10</v>
      </c>
      <c r="AD46" s="766">
        <v>1</v>
      </c>
      <c r="AE46" s="765">
        <v>9</v>
      </c>
      <c r="AF46" s="765">
        <v>0</v>
      </c>
      <c r="AG46" s="764">
        <f>SUM(AH46:AJ46)</f>
        <v>18</v>
      </c>
      <c r="AH46" s="763">
        <v>0</v>
      </c>
      <c r="AI46" s="763">
        <v>18</v>
      </c>
      <c r="AJ46" s="762">
        <v>0</v>
      </c>
      <c r="AK46" s="861">
        <v>432</v>
      </c>
      <c r="AL46" s="784">
        <v>0</v>
      </c>
      <c r="AM46" s="761">
        <f>SUM(AN46:AP46)</f>
        <v>2278</v>
      </c>
      <c r="AN46" s="760">
        <v>783</v>
      </c>
      <c r="AO46" s="759">
        <v>1283</v>
      </c>
      <c r="AP46" s="758">
        <v>212</v>
      </c>
      <c r="AQ46" s="757">
        <f>SUM(AR46:AT46)</f>
        <v>146</v>
      </c>
      <c r="AR46" s="756">
        <v>0</v>
      </c>
      <c r="AS46" s="755">
        <v>43</v>
      </c>
      <c r="AT46" s="754">
        <v>103</v>
      </c>
      <c r="AU46" s="753">
        <f>SUM(AV46:AX46)</f>
        <v>123</v>
      </c>
      <c r="AV46" s="752">
        <v>0</v>
      </c>
      <c r="AW46" s="751">
        <v>123</v>
      </c>
      <c r="AX46" s="750">
        <v>0</v>
      </c>
    </row>
    <row r="47" spans="1:50" ht="17" x14ac:dyDescent="0.4">
      <c r="A47" s="868" t="s">
        <v>316</v>
      </c>
      <c r="B47" s="1140">
        <v>40</v>
      </c>
      <c r="C47" s="1117">
        <v>2.0317977475486755</v>
      </c>
      <c r="D47" s="1087"/>
      <c r="E47" s="858" t="s">
        <v>212</v>
      </c>
      <c r="F47" s="1148"/>
      <c r="G47" s="1142"/>
      <c r="H47" s="1308">
        <f>SUM(N47+O47+S47+T47+Y47+AK47+AM47)</f>
        <v>110</v>
      </c>
      <c r="I47" s="1087">
        <f>SUM(P47+Q47+U47+V47+AC47+AG47+AQ47+AU47)</f>
        <v>0</v>
      </c>
      <c r="J47" s="1311"/>
      <c r="K47" s="798"/>
      <c r="L47" s="813"/>
      <c r="M47" s="814">
        <v>0</v>
      </c>
      <c r="N47" s="820">
        <v>0</v>
      </c>
      <c r="O47" s="846">
        <v>0</v>
      </c>
      <c r="P47" s="849">
        <v>0</v>
      </c>
      <c r="Q47" s="815">
        <v>0</v>
      </c>
      <c r="R47" s="1353">
        <v>0</v>
      </c>
      <c r="S47" s="1354">
        <v>0</v>
      </c>
      <c r="T47" s="1355">
        <v>0</v>
      </c>
      <c r="U47" s="748">
        <v>0</v>
      </c>
      <c r="V47" s="747">
        <v>0</v>
      </c>
      <c r="W47" s="819"/>
      <c r="X47" s="848"/>
      <c r="Y47" s="1442">
        <f>SUM(Z47:AB47)</f>
        <v>0</v>
      </c>
      <c r="Z47" s="874">
        <v>0</v>
      </c>
      <c r="AA47" s="875">
        <v>0</v>
      </c>
      <c r="AB47" s="876">
        <v>0</v>
      </c>
      <c r="AC47" s="767">
        <f>SUM(AD47:AF47)</f>
        <v>0</v>
      </c>
      <c r="AD47" s="766">
        <v>0</v>
      </c>
      <c r="AE47" s="765">
        <v>0</v>
      </c>
      <c r="AF47" s="765">
        <v>0</v>
      </c>
      <c r="AG47" s="764">
        <f>SUM(AH47:AJ47)</f>
        <v>0</v>
      </c>
      <c r="AH47" s="763">
        <v>0</v>
      </c>
      <c r="AI47" s="763">
        <v>0</v>
      </c>
      <c r="AJ47" s="762">
        <v>0</v>
      </c>
      <c r="AK47" s="861">
        <v>0</v>
      </c>
      <c r="AL47" s="784">
        <v>0</v>
      </c>
      <c r="AM47" s="761">
        <f>SUM(AN47:AP47)</f>
        <v>110</v>
      </c>
      <c r="AN47" s="760">
        <v>110</v>
      </c>
      <c r="AO47" s="759">
        <v>0</v>
      </c>
      <c r="AP47" s="758">
        <v>0</v>
      </c>
      <c r="AQ47" s="757">
        <f>SUM(AR47:AT47)</f>
        <v>0</v>
      </c>
      <c r="AR47" s="756">
        <v>0</v>
      </c>
      <c r="AS47" s="755">
        <v>0</v>
      </c>
      <c r="AT47" s="754">
        <v>0</v>
      </c>
      <c r="AU47" s="753">
        <f>SUM(AV47:AX47)</f>
        <v>0</v>
      </c>
      <c r="AV47" s="752">
        <v>0</v>
      </c>
      <c r="AW47" s="751">
        <v>0</v>
      </c>
      <c r="AX47" s="750">
        <v>0</v>
      </c>
    </row>
    <row r="48" spans="1:50" ht="17" x14ac:dyDescent="0.4">
      <c r="A48" s="868" t="s">
        <v>231</v>
      </c>
      <c r="B48" s="1140">
        <v>41</v>
      </c>
      <c r="C48" s="1117">
        <v>2.0286860125342185</v>
      </c>
      <c r="D48" s="904"/>
      <c r="E48" s="858" t="s">
        <v>212</v>
      </c>
      <c r="F48" s="1148"/>
      <c r="G48" s="1142"/>
      <c r="H48" s="1313">
        <f>SUM(N48+O48+S48+T48+Y48+AK48+AM48)</f>
        <v>766</v>
      </c>
      <c r="I48" s="904">
        <f>SUM(P48+Q48+U48+V48+AC48+AG48+AQ48+AU48)</f>
        <v>0</v>
      </c>
      <c r="J48" s="1311"/>
      <c r="K48" s="798"/>
      <c r="L48" s="813"/>
      <c r="M48" s="814">
        <v>0</v>
      </c>
      <c r="N48" s="820">
        <v>0</v>
      </c>
      <c r="O48" s="846">
        <v>0</v>
      </c>
      <c r="P48" s="849">
        <v>0</v>
      </c>
      <c r="Q48" s="815">
        <v>0</v>
      </c>
      <c r="R48" s="1353">
        <v>0</v>
      </c>
      <c r="S48" s="1354">
        <v>0</v>
      </c>
      <c r="T48" s="1355">
        <v>0</v>
      </c>
      <c r="U48" s="748">
        <v>0</v>
      </c>
      <c r="V48" s="747">
        <v>0</v>
      </c>
      <c r="W48" s="819"/>
      <c r="X48" s="848"/>
      <c r="Y48" s="1442">
        <f>SUM(Z48:AB48)</f>
        <v>31</v>
      </c>
      <c r="Z48" s="874">
        <v>31</v>
      </c>
      <c r="AA48" s="875">
        <v>0</v>
      </c>
      <c r="AB48" s="876">
        <v>0</v>
      </c>
      <c r="AC48" s="767">
        <f>SUM(AD48:AF48)</f>
        <v>0</v>
      </c>
      <c r="AD48" s="766">
        <v>0</v>
      </c>
      <c r="AE48" s="765">
        <v>0</v>
      </c>
      <c r="AF48" s="765">
        <v>0</v>
      </c>
      <c r="AG48" s="764">
        <f>SUM(AH48:AJ48)</f>
        <v>0</v>
      </c>
      <c r="AH48" s="763">
        <v>0</v>
      </c>
      <c r="AI48" s="763">
        <v>0</v>
      </c>
      <c r="AJ48" s="762">
        <v>0</v>
      </c>
      <c r="AK48" s="861">
        <v>44</v>
      </c>
      <c r="AL48" s="784">
        <v>0</v>
      </c>
      <c r="AM48" s="761">
        <f>SUM(AN48:AP48)</f>
        <v>691</v>
      </c>
      <c r="AN48" s="760">
        <v>691</v>
      </c>
      <c r="AO48" s="759">
        <v>0</v>
      </c>
      <c r="AP48" s="758">
        <v>0</v>
      </c>
      <c r="AQ48" s="757">
        <f>SUM(AR48:AT48)</f>
        <v>0</v>
      </c>
      <c r="AR48" s="756">
        <v>0</v>
      </c>
      <c r="AS48" s="755">
        <v>0</v>
      </c>
      <c r="AT48" s="754">
        <v>0</v>
      </c>
      <c r="AU48" s="753">
        <f>SUM(AV48:AX48)</f>
        <v>0</v>
      </c>
      <c r="AV48" s="752">
        <v>0</v>
      </c>
      <c r="AW48" s="751">
        <v>0</v>
      </c>
      <c r="AX48" s="750">
        <v>0</v>
      </c>
    </row>
    <row r="49" spans="1:50" s="821" customFormat="1" ht="17" x14ac:dyDescent="0.4">
      <c r="A49" s="869" t="s">
        <v>84</v>
      </c>
      <c r="B49" s="1140">
        <v>42</v>
      </c>
      <c r="C49" s="1117">
        <v>2.0195025935573896</v>
      </c>
      <c r="D49" s="1088">
        <v>2021</v>
      </c>
      <c r="E49" s="857" t="s">
        <v>204</v>
      </c>
      <c r="F49" s="1149"/>
      <c r="G49" s="1142"/>
      <c r="H49" s="1306">
        <f>SUM(N49+O49+S49+T49+Y49+AK49+AM49)</f>
        <v>18638</v>
      </c>
      <c r="I49" s="1088">
        <f>SUM(P49+Q49+U49+V49+AC49+AG49+AQ49+AU49)</f>
        <v>3034</v>
      </c>
      <c r="J49" s="1312"/>
      <c r="K49" s="797"/>
      <c r="L49" s="813"/>
      <c r="M49" s="814">
        <v>210</v>
      </c>
      <c r="N49" s="820">
        <v>1401</v>
      </c>
      <c r="O49" s="846">
        <v>90</v>
      </c>
      <c r="P49" s="849">
        <v>533</v>
      </c>
      <c r="Q49" s="815">
        <v>265</v>
      </c>
      <c r="R49" s="1353">
        <v>28</v>
      </c>
      <c r="S49" s="1354">
        <v>42</v>
      </c>
      <c r="T49" s="1355">
        <v>13</v>
      </c>
      <c r="U49" s="748">
        <v>0</v>
      </c>
      <c r="V49" s="747">
        <v>3</v>
      </c>
      <c r="W49" s="819">
        <v>1325</v>
      </c>
      <c r="X49" s="848">
        <v>760</v>
      </c>
      <c r="Y49" s="1442">
        <f>SUM(Z49:AB49)</f>
        <v>2487</v>
      </c>
      <c r="Z49" s="874">
        <v>507</v>
      </c>
      <c r="AA49" s="875">
        <v>1500</v>
      </c>
      <c r="AB49" s="876">
        <v>480</v>
      </c>
      <c r="AC49" s="767">
        <f>SUM(AD49:AF49)</f>
        <v>81</v>
      </c>
      <c r="AD49" s="766">
        <v>6</v>
      </c>
      <c r="AE49" s="765">
        <v>75</v>
      </c>
      <c r="AF49" s="765">
        <v>0</v>
      </c>
      <c r="AG49" s="764">
        <f>SUM(AH49:AJ49)</f>
        <v>312</v>
      </c>
      <c r="AH49" s="763">
        <v>34</v>
      </c>
      <c r="AI49" s="763">
        <v>259</v>
      </c>
      <c r="AJ49" s="762">
        <v>19</v>
      </c>
      <c r="AK49" s="861">
        <v>2109</v>
      </c>
      <c r="AL49" s="784">
        <v>371</v>
      </c>
      <c r="AM49" s="761">
        <f>SUM(AN49:AP49)</f>
        <v>12496</v>
      </c>
      <c r="AN49" s="760">
        <v>4820</v>
      </c>
      <c r="AO49" s="759">
        <v>6222</v>
      </c>
      <c r="AP49" s="758">
        <v>1454</v>
      </c>
      <c r="AQ49" s="757">
        <f>SUM(AR49:AT49)</f>
        <v>683</v>
      </c>
      <c r="AR49" s="756">
        <v>17</v>
      </c>
      <c r="AS49" s="755">
        <v>539</v>
      </c>
      <c r="AT49" s="754">
        <v>127</v>
      </c>
      <c r="AU49" s="753">
        <f>SUM(AV49:AX49)</f>
        <v>1157</v>
      </c>
      <c r="AV49" s="752">
        <v>0</v>
      </c>
      <c r="AW49" s="751">
        <v>378</v>
      </c>
      <c r="AX49" s="750">
        <v>779</v>
      </c>
    </row>
    <row r="50" spans="1:50" ht="17" x14ac:dyDescent="0.4">
      <c r="A50" s="868" t="s">
        <v>321</v>
      </c>
      <c r="B50" s="1140">
        <v>43</v>
      </c>
      <c r="C50" s="1117">
        <v>1.9798500707811983</v>
      </c>
      <c r="D50" s="1087"/>
      <c r="E50" s="858" t="s">
        <v>212</v>
      </c>
      <c r="F50" s="1148"/>
      <c r="G50" s="1142"/>
      <c r="H50" s="1308">
        <f>SUM(N50+O50+S50+T50+Y50+AK50+AM50)</f>
        <v>9</v>
      </c>
      <c r="I50" s="1087">
        <f>SUM(P50+Q50+U50+V50+AC50+AG50+AQ50+AU50)</f>
        <v>0</v>
      </c>
      <c r="J50" s="1311"/>
      <c r="K50" s="798"/>
      <c r="L50" s="813"/>
      <c r="M50" s="814">
        <v>0</v>
      </c>
      <c r="N50" s="820">
        <v>0</v>
      </c>
      <c r="O50" s="846">
        <v>0</v>
      </c>
      <c r="P50" s="849">
        <v>0</v>
      </c>
      <c r="Q50" s="815">
        <v>0</v>
      </c>
      <c r="R50" s="1353">
        <v>0</v>
      </c>
      <c r="S50" s="1354">
        <v>0</v>
      </c>
      <c r="T50" s="1355">
        <v>0</v>
      </c>
      <c r="U50" s="748">
        <v>0</v>
      </c>
      <c r="V50" s="747">
        <v>0</v>
      </c>
      <c r="W50" s="819"/>
      <c r="X50" s="848"/>
      <c r="Y50" s="1442">
        <f>SUM(Z50:AB50)</f>
        <v>0</v>
      </c>
      <c r="Z50" s="874">
        <v>0</v>
      </c>
      <c r="AA50" s="875">
        <v>0</v>
      </c>
      <c r="AB50" s="876">
        <v>0</v>
      </c>
      <c r="AC50" s="767">
        <f>SUM(AD50:AF50)</f>
        <v>0</v>
      </c>
      <c r="AD50" s="766">
        <v>0</v>
      </c>
      <c r="AE50" s="765">
        <v>0</v>
      </c>
      <c r="AF50" s="765">
        <v>0</v>
      </c>
      <c r="AG50" s="764">
        <f>SUM(AH50:AJ50)</f>
        <v>0</v>
      </c>
      <c r="AH50" s="763">
        <v>0</v>
      </c>
      <c r="AI50" s="763">
        <v>0</v>
      </c>
      <c r="AJ50" s="762">
        <v>0</v>
      </c>
      <c r="AK50" s="861">
        <v>0</v>
      </c>
      <c r="AL50" s="784">
        <v>0</v>
      </c>
      <c r="AM50" s="761">
        <f>SUM(AN50:AP50)</f>
        <v>9</v>
      </c>
      <c r="AN50" s="760">
        <v>0</v>
      </c>
      <c r="AO50" s="759">
        <v>9</v>
      </c>
      <c r="AP50" s="758">
        <v>0</v>
      </c>
      <c r="AQ50" s="757">
        <f>SUM(AR50:AT50)</f>
        <v>0</v>
      </c>
      <c r="AR50" s="756">
        <v>0</v>
      </c>
      <c r="AS50" s="755">
        <v>0</v>
      </c>
      <c r="AT50" s="754">
        <v>0</v>
      </c>
      <c r="AU50" s="753">
        <f>SUM(AV50:AX50)</f>
        <v>0</v>
      </c>
      <c r="AV50" s="752">
        <v>0</v>
      </c>
      <c r="AW50" s="751">
        <v>0</v>
      </c>
      <c r="AX50" s="750">
        <v>0</v>
      </c>
    </row>
    <row r="51" spans="1:50" ht="17" x14ac:dyDescent="0.4">
      <c r="A51" s="869" t="s">
        <v>81</v>
      </c>
      <c r="B51" s="1140">
        <v>44</v>
      </c>
      <c r="C51" s="1117">
        <v>1.9438637378446679</v>
      </c>
      <c r="D51" s="1088">
        <v>2013</v>
      </c>
      <c r="E51" s="857" t="s">
        <v>204</v>
      </c>
      <c r="F51" s="1148"/>
      <c r="G51" s="1142"/>
      <c r="H51" s="1306">
        <f>SUM(N51+O51+S51+T51+Y51+AK51+AM51)</f>
        <v>15002</v>
      </c>
      <c r="I51" s="1088">
        <f>SUM(P51+Q51+U51+V51+AC51+AG51+AQ51+AU51)</f>
        <v>1862</v>
      </c>
      <c r="J51" s="1312"/>
      <c r="K51" s="797"/>
      <c r="L51" s="813"/>
      <c r="M51" s="814">
        <v>224</v>
      </c>
      <c r="N51" s="820">
        <v>3632</v>
      </c>
      <c r="O51" s="846">
        <v>2531</v>
      </c>
      <c r="P51" s="849">
        <v>0</v>
      </c>
      <c r="Q51" s="815">
        <v>814</v>
      </c>
      <c r="R51" s="1353">
        <v>0</v>
      </c>
      <c r="S51" s="1354">
        <v>0</v>
      </c>
      <c r="T51" s="1355">
        <v>0</v>
      </c>
      <c r="U51" s="748">
        <v>0</v>
      </c>
      <c r="V51" s="747">
        <v>0</v>
      </c>
      <c r="W51" s="819">
        <v>31</v>
      </c>
      <c r="X51" s="848">
        <v>0</v>
      </c>
      <c r="Y51" s="1442">
        <f>SUM(Z51:AB51)</f>
        <v>5296</v>
      </c>
      <c r="Z51" s="874">
        <v>3654</v>
      </c>
      <c r="AA51" s="875">
        <v>1351</v>
      </c>
      <c r="AB51" s="876">
        <v>291</v>
      </c>
      <c r="AC51" s="767">
        <f>SUM(AD51:AF51)</f>
        <v>1048</v>
      </c>
      <c r="AD51" s="766">
        <v>3</v>
      </c>
      <c r="AE51" s="765">
        <v>1045</v>
      </c>
      <c r="AF51" s="765">
        <v>0</v>
      </c>
      <c r="AG51" s="764">
        <f>SUM(AH51:AJ51)</f>
        <v>0</v>
      </c>
      <c r="AH51" s="763">
        <v>0</v>
      </c>
      <c r="AI51" s="763">
        <v>0</v>
      </c>
      <c r="AJ51" s="762">
        <v>0</v>
      </c>
      <c r="AK51" s="861">
        <v>3543</v>
      </c>
      <c r="AL51" s="784">
        <v>1</v>
      </c>
      <c r="AM51" s="761">
        <f>SUM(AN51:AP51)</f>
        <v>0</v>
      </c>
      <c r="AN51" s="760">
        <v>0</v>
      </c>
      <c r="AO51" s="759">
        <v>0</v>
      </c>
      <c r="AP51" s="758">
        <v>0</v>
      </c>
      <c r="AQ51" s="757">
        <f>SUM(AR51:AT51)</f>
        <v>0</v>
      </c>
      <c r="AR51" s="756">
        <v>0</v>
      </c>
      <c r="AS51" s="755">
        <v>0</v>
      </c>
      <c r="AT51" s="754">
        <v>0</v>
      </c>
      <c r="AU51" s="753">
        <f>SUM(AV51:AX51)</f>
        <v>0</v>
      </c>
      <c r="AV51" s="752">
        <v>0</v>
      </c>
      <c r="AW51" s="751">
        <v>0</v>
      </c>
      <c r="AX51" s="750">
        <v>0</v>
      </c>
    </row>
    <row r="52" spans="1:50" s="821" customFormat="1" ht="18.5" x14ac:dyDescent="0.45">
      <c r="A52" s="868" t="s">
        <v>235</v>
      </c>
      <c r="B52" s="1140">
        <v>45</v>
      </c>
      <c r="C52" s="1117">
        <v>1.9337844739982242</v>
      </c>
      <c r="D52" s="1088">
        <v>2021</v>
      </c>
      <c r="E52" s="857" t="s">
        <v>204</v>
      </c>
      <c r="F52" s="1148"/>
      <c r="G52" s="1142"/>
      <c r="H52" s="1306">
        <f>SUM(N52+O52+S52+T52+Y52+AK52+AM52)</f>
        <v>2690</v>
      </c>
      <c r="I52" s="1088">
        <f>SUM(P52+Q52+U52+V52+AC52+AG52+AQ52+AU52)</f>
        <v>730</v>
      </c>
      <c r="J52" s="1309"/>
      <c r="K52" s="797"/>
      <c r="L52" s="813"/>
      <c r="M52" s="814">
        <v>171</v>
      </c>
      <c r="N52" s="820">
        <v>1815</v>
      </c>
      <c r="O52" s="846">
        <v>4</v>
      </c>
      <c r="P52" s="849">
        <v>35</v>
      </c>
      <c r="Q52" s="815">
        <v>524</v>
      </c>
      <c r="R52" s="1353">
        <v>0</v>
      </c>
      <c r="S52" s="1354">
        <v>0</v>
      </c>
      <c r="T52" s="1355">
        <v>0</v>
      </c>
      <c r="U52" s="748">
        <v>0</v>
      </c>
      <c r="V52" s="747">
        <v>0</v>
      </c>
      <c r="W52" s="819"/>
      <c r="X52" s="848"/>
      <c r="Y52" s="1442">
        <f>SUM(Z52:AB52)</f>
        <v>768</v>
      </c>
      <c r="Z52" s="874">
        <v>16</v>
      </c>
      <c r="AA52" s="875">
        <v>142</v>
      </c>
      <c r="AB52" s="876">
        <v>610</v>
      </c>
      <c r="AC52" s="767">
        <f>SUM(AD52:AF52)</f>
        <v>23</v>
      </c>
      <c r="AD52" s="766">
        <v>0</v>
      </c>
      <c r="AE52" s="765">
        <v>23</v>
      </c>
      <c r="AF52" s="765">
        <v>0</v>
      </c>
      <c r="AG52" s="764">
        <f>SUM(AH52:AJ52)</f>
        <v>148</v>
      </c>
      <c r="AH52" s="763">
        <v>0</v>
      </c>
      <c r="AI52" s="763">
        <v>0</v>
      </c>
      <c r="AJ52" s="762">
        <v>148</v>
      </c>
      <c r="AK52" s="861">
        <v>43</v>
      </c>
      <c r="AL52" s="784">
        <v>0</v>
      </c>
      <c r="AM52" s="761">
        <f>SUM(AN52:AP52)</f>
        <v>60</v>
      </c>
      <c r="AN52" s="760">
        <v>57</v>
      </c>
      <c r="AO52" s="759">
        <v>3</v>
      </c>
      <c r="AP52" s="758">
        <v>0</v>
      </c>
      <c r="AQ52" s="757">
        <f>SUM(AR52:AT52)</f>
        <v>0</v>
      </c>
      <c r="AR52" s="756">
        <v>0</v>
      </c>
      <c r="AS52" s="755">
        <v>0</v>
      </c>
      <c r="AT52" s="754">
        <v>0</v>
      </c>
      <c r="AU52" s="753">
        <f>SUM(AV52:AX52)</f>
        <v>0</v>
      </c>
      <c r="AV52" s="752">
        <v>0</v>
      </c>
      <c r="AW52" s="751">
        <v>0</v>
      </c>
      <c r="AX52" s="750">
        <v>0</v>
      </c>
    </row>
    <row r="53" spans="1:50" s="821" customFormat="1" ht="18.5" x14ac:dyDescent="0.45">
      <c r="A53" s="869" t="s">
        <v>18</v>
      </c>
      <c r="B53" s="1140">
        <v>46</v>
      </c>
      <c r="C53" s="1117">
        <v>1.9147257630289667</v>
      </c>
      <c r="D53" s="1087"/>
      <c r="E53" s="858" t="s">
        <v>212</v>
      </c>
      <c r="F53" s="1148"/>
      <c r="G53" s="1142"/>
      <c r="H53" s="1308">
        <f>SUM(N53+O53+S53+T53+Y53+AK53+AM53)</f>
        <v>510</v>
      </c>
      <c r="I53" s="1087">
        <f>SUM(P53+Q53+U53+V53+AC53+AG53+AQ53+AU53)</f>
        <v>166</v>
      </c>
      <c r="J53" s="1309"/>
      <c r="K53" s="798"/>
      <c r="L53" s="813"/>
      <c r="M53" s="814">
        <v>9</v>
      </c>
      <c r="N53" s="820">
        <v>27</v>
      </c>
      <c r="O53" s="846">
        <v>0</v>
      </c>
      <c r="P53" s="849">
        <v>0</v>
      </c>
      <c r="Q53" s="815">
        <v>24</v>
      </c>
      <c r="R53" s="1353">
        <v>0</v>
      </c>
      <c r="S53" s="1354">
        <v>0</v>
      </c>
      <c r="T53" s="1355">
        <v>0</v>
      </c>
      <c r="U53" s="748">
        <v>0</v>
      </c>
      <c r="V53" s="747">
        <v>0</v>
      </c>
      <c r="W53" s="819"/>
      <c r="X53" s="848"/>
      <c r="Y53" s="1442">
        <f>SUM(Z53:AB53)</f>
        <v>342</v>
      </c>
      <c r="Z53" s="874">
        <v>196</v>
      </c>
      <c r="AA53" s="875">
        <v>146</v>
      </c>
      <c r="AB53" s="876">
        <v>0</v>
      </c>
      <c r="AC53" s="767">
        <f>SUM(AD53:AF53)</f>
        <v>142</v>
      </c>
      <c r="AD53" s="766">
        <v>4</v>
      </c>
      <c r="AE53" s="765">
        <v>138</v>
      </c>
      <c r="AF53" s="765">
        <v>0</v>
      </c>
      <c r="AG53" s="764">
        <f>SUM(AH53:AJ53)</f>
        <v>0</v>
      </c>
      <c r="AH53" s="763">
        <v>0</v>
      </c>
      <c r="AI53" s="763">
        <v>0</v>
      </c>
      <c r="AJ53" s="762">
        <v>0</v>
      </c>
      <c r="AK53" s="861">
        <v>90</v>
      </c>
      <c r="AL53" s="784">
        <v>0</v>
      </c>
      <c r="AM53" s="761">
        <f>SUM(AN53:AP53)</f>
        <v>51</v>
      </c>
      <c r="AN53" s="760">
        <v>34</v>
      </c>
      <c r="AO53" s="759">
        <v>13</v>
      </c>
      <c r="AP53" s="758">
        <v>4</v>
      </c>
      <c r="AQ53" s="757">
        <f>SUM(AR53:AT53)</f>
        <v>0</v>
      </c>
      <c r="AR53" s="756">
        <v>0</v>
      </c>
      <c r="AS53" s="755">
        <v>0</v>
      </c>
      <c r="AT53" s="754">
        <v>0</v>
      </c>
      <c r="AU53" s="753">
        <f>SUM(AV53:AX53)</f>
        <v>0</v>
      </c>
      <c r="AV53" s="752">
        <v>0</v>
      </c>
      <c r="AW53" s="751">
        <v>0</v>
      </c>
      <c r="AX53" s="750">
        <v>0</v>
      </c>
    </row>
    <row r="54" spans="1:50" ht="18.5" x14ac:dyDescent="0.45">
      <c r="A54" s="868" t="s">
        <v>242</v>
      </c>
      <c r="B54" s="1140">
        <v>47</v>
      </c>
      <c r="C54" s="1117">
        <v>1.9098076960160961</v>
      </c>
      <c r="D54" s="1088">
        <v>2015</v>
      </c>
      <c r="E54" s="857" t="s">
        <v>204</v>
      </c>
      <c r="F54" s="1149" t="s">
        <v>203</v>
      </c>
      <c r="G54" s="1142"/>
      <c r="H54" s="1306">
        <f>SUM(N54+O54+S54+T54+Y54+AK54+AM54)</f>
        <v>4626</v>
      </c>
      <c r="I54" s="1088">
        <f>SUM(P54+Q54+U54+V54+AC54+AG54+AQ54+AU54)</f>
        <v>500</v>
      </c>
      <c r="J54" s="1307"/>
      <c r="K54" s="798"/>
      <c r="L54" s="813"/>
      <c r="M54" s="814">
        <v>11</v>
      </c>
      <c r="N54" s="820">
        <v>47</v>
      </c>
      <c r="O54" s="846">
        <v>0</v>
      </c>
      <c r="P54" s="849">
        <v>0</v>
      </c>
      <c r="Q54" s="815">
        <v>36</v>
      </c>
      <c r="R54" s="1353">
        <v>0</v>
      </c>
      <c r="S54" s="1354">
        <v>0</v>
      </c>
      <c r="T54" s="1355">
        <v>0</v>
      </c>
      <c r="U54" s="748">
        <v>0</v>
      </c>
      <c r="V54" s="747">
        <v>0</v>
      </c>
      <c r="W54" s="819">
        <v>8</v>
      </c>
      <c r="X54" s="848">
        <v>8</v>
      </c>
      <c r="Y54" s="1442">
        <f>SUM(Z54:AB54)</f>
        <v>1892</v>
      </c>
      <c r="Z54" s="874">
        <v>88</v>
      </c>
      <c r="AA54" s="875">
        <v>1804</v>
      </c>
      <c r="AB54" s="876">
        <v>0</v>
      </c>
      <c r="AC54" s="767">
        <f>SUM(AD54:AF54)</f>
        <v>28</v>
      </c>
      <c r="AD54" s="766">
        <v>0</v>
      </c>
      <c r="AE54" s="765">
        <v>28</v>
      </c>
      <c r="AF54" s="765">
        <v>0</v>
      </c>
      <c r="AG54" s="764">
        <f>SUM(AH54:AJ54)</f>
        <v>14</v>
      </c>
      <c r="AH54" s="763">
        <v>0</v>
      </c>
      <c r="AI54" s="763">
        <v>14</v>
      </c>
      <c r="AJ54" s="762">
        <v>0</v>
      </c>
      <c r="AK54" s="861">
        <v>236</v>
      </c>
      <c r="AL54" s="784">
        <v>0</v>
      </c>
      <c r="AM54" s="761">
        <f>SUM(AN54:AP54)</f>
        <v>2451</v>
      </c>
      <c r="AN54" s="760">
        <v>545</v>
      </c>
      <c r="AO54" s="759">
        <v>1632</v>
      </c>
      <c r="AP54" s="758">
        <v>274</v>
      </c>
      <c r="AQ54" s="757">
        <f>SUM(AR54:AT54)</f>
        <v>206</v>
      </c>
      <c r="AR54" s="756">
        <v>0</v>
      </c>
      <c r="AS54" s="755">
        <v>154</v>
      </c>
      <c r="AT54" s="754">
        <v>52</v>
      </c>
      <c r="AU54" s="753">
        <f>SUM(AV54:AX54)</f>
        <v>216</v>
      </c>
      <c r="AV54" s="752">
        <v>0</v>
      </c>
      <c r="AW54" s="751">
        <v>147</v>
      </c>
      <c r="AX54" s="750">
        <v>69</v>
      </c>
    </row>
    <row r="55" spans="1:50" ht="17" x14ac:dyDescent="0.4">
      <c r="A55" s="868" t="s">
        <v>15</v>
      </c>
      <c r="B55" s="1140">
        <v>48</v>
      </c>
      <c r="C55" s="1117">
        <v>1.8638380873979425</v>
      </c>
      <c r="D55" s="1087"/>
      <c r="E55" s="858" t="s">
        <v>212</v>
      </c>
      <c r="F55" s="1148"/>
      <c r="G55" s="1142"/>
      <c r="H55" s="1308">
        <f>SUM(N55+O55+S55+T55+Y55+AK55+AM55)</f>
        <v>528</v>
      </c>
      <c r="I55" s="1087">
        <f>SUM(P55+Q55+U55+V55+AC55+AG55+AQ55+AU55)</f>
        <v>194</v>
      </c>
      <c r="J55" s="1311"/>
      <c r="K55" s="798"/>
      <c r="L55" s="813"/>
      <c r="M55" s="814">
        <v>9</v>
      </c>
      <c r="N55" s="820">
        <v>53</v>
      </c>
      <c r="O55" s="846">
        <v>0</v>
      </c>
      <c r="P55" s="849">
        <v>0</v>
      </c>
      <c r="Q55" s="815">
        <v>28</v>
      </c>
      <c r="R55" s="1353">
        <v>0</v>
      </c>
      <c r="S55" s="1354">
        <v>0</v>
      </c>
      <c r="T55" s="1355">
        <v>0</v>
      </c>
      <c r="U55" s="748">
        <v>0</v>
      </c>
      <c r="V55" s="747">
        <v>0</v>
      </c>
      <c r="W55" s="819"/>
      <c r="X55" s="848"/>
      <c r="Y55" s="1442">
        <f>SUM(Z55:AB55)</f>
        <v>396</v>
      </c>
      <c r="Z55" s="874">
        <v>220</v>
      </c>
      <c r="AA55" s="875">
        <v>176</v>
      </c>
      <c r="AB55" s="876">
        <v>0</v>
      </c>
      <c r="AC55" s="767">
        <f>SUM(AD55:AF55)</f>
        <v>166</v>
      </c>
      <c r="AD55" s="766">
        <v>2</v>
      </c>
      <c r="AE55" s="765">
        <v>164</v>
      </c>
      <c r="AF55" s="765">
        <v>0</v>
      </c>
      <c r="AG55" s="764">
        <f>SUM(AH55:AJ55)</f>
        <v>0</v>
      </c>
      <c r="AH55" s="763">
        <v>0</v>
      </c>
      <c r="AI55" s="763">
        <v>0</v>
      </c>
      <c r="AJ55" s="762">
        <v>0</v>
      </c>
      <c r="AK55" s="861">
        <v>5</v>
      </c>
      <c r="AL55" s="784">
        <v>0</v>
      </c>
      <c r="AM55" s="761">
        <f>SUM(AN55:AP55)</f>
        <v>74</v>
      </c>
      <c r="AN55" s="760">
        <v>31</v>
      </c>
      <c r="AO55" s="759">
        <v>43</v>
      </c>
      <c r="AP55" s="758">
        <v>0</v>
      </c>
      <c r="AQ55" s="757">
        <f>SUM(AR55:AT55)</f>
        <v>0</v>
      </c>
      <c r="AR55" s="756">
        <v>0</v>
      </c>
      <c r="AS55" s="755">
        <v>0</v>
      </c>
      <c r="AT55" s="754">
        <v>0</v>
      </c>
      <c r="AU55" s="753">
        <f>SUM(AV55:AX55)</f>
        <v>0</v>
      </c>
      <c r="AV55" s="752">
        <v>0</v>
      </c>
      <c r="AW55" s="751">
        <v>0</v>
      </c>
      <c r="AX55" s="750">
        <v>0</v>
      </c>
    </row>
    <row r="56" spans="1:50" ht="17" x14ac:dyDescent="0.4">
      <c r="A56" s="868" t="s">
        <v>103</v>
      </c>
      <c r="B56" s="1140">
        <v>49</v>
      </c>
      <c r="C56" s="1117">
        <v>1.8539713652006822</v>
      </c>
      <c r="D56" s="1087"/>
      <c r="E56" s="858" t="s">
        <v>212</v>
      </c>
      <c r="F56" s="1148"/>
      <c r="G56" s="1142"/>
      <c r="H56" s="1308">
        <f>SUM(N56+O56+S56+T56+Y56+AK56+AM56)</f>
        <v>773</v>
      </c>
      <c r="I56" s="1087">
        <f>SUM(P56+Q56+U56+V56+AC56+AG56+AQ56+AU56)</f>
        <v>21</v>
      </c>
      <c r="J56" s="1311"/>
      <c r="K56" s="798"/>
      <c r="L56" s="813"/>
      <c r="M56" s="814">
        <v>1</v>
      </c>
      <c r="N56" s="820">
        <v>17</v>
      </c>
      <c r="O56" s="846">
        <v>0</v>
      </c>
      <c r="P56" s="849">
        <v>0</v>
      </c>
      <c r="Q56" s="815">
        <v>10</v>
      </c>
      <c r="R56" s="1353">
        <v>6</v>
      </c>
      <c r="S56" s="1354">
        <v>12</v>
      </c>
      <c r="T56" s="1355">
        <v>0</v>
      </c>
      <c r="U56" s="748">
        <v>0</v>
      </c>
      <c r="V56" s="747">
        <v>11</v>
      </c>
      <c r="W56" s="819"/>
      <c r="X56" s="848"/>
      <c r="Y56" s="1442">
        <f>SUM(Z56:AB56)</f>
        <v>3</v>
      </c>
      <c r="Z56" s="874">
        <v>3</v>
      </c>
      <c r="AA56" s="875">
        <v>0</v>
      </c>
      <c r="AB56" s="876">
        <v>0</v>
      </c>
      <c r="AC56" s="767">
        <f>SUM(AD56:AF56)</f>
        <v>0</v>
      </c>
      <c r="AD56" s="766">
        <v>0</v>
      </c>
      <c r="AE56" s="881">
        <v>0</v>
      </c>
      <c r="AF56" s="881">
        <v>0</v>
      </c>
      <c r="AG56" s="764">
        <f>SUM(AH56:AJ56)</f>
        <v>0</v>
      </c>
      <c r="AH56" s="763">
        <v>0</v>
      </c>
      <c r="AI56" s="763">
        <v>0</v>
      </c>
      <c r="AJ56" s="762">
        <v>0</v>
      </c>
      <c r="AK56" s="861">
        <v>2</v>
      </c>
      <c r="AL56" s="784">
        <v>0</v>
      </c>
      <c r="AM56" s="761">
        <f>SUM(AN56:AP56)</f>
        <v>739</v>
      </c>
      <c r="AN56" s="760">
        <v>739</v>
      </c>
      <c r="AO56" s="759">
        <v>0</v>
      </c>
      <c r="AP56" s="758">
        <v>0</v>
      </c>
      <c r="AQ56" s="757">
        <f>SUM(AR56:AT56)</f>
        <v>0</v>
      </c>
      <c r="AR56" s="756">
        <v>0</v>
      </c>
      <c r="AS56" s="755">
        <v>0</v>
      </c>
      <c r="AT56" s="754">
        <v>0</v>
      </c>
      <c r="AU56" s="753">
        <f>SUM(AV56:AX56)</f>
        <v>0</v>
      </c>
      <c r="AV56" s="752">
        <v>0</v>
      </c>
      <c r="AW56" s="751">
        <v>0</v>
      </c>
      <c r="AX56" s="750">
        <v>0</v>
      </c>
    </row>
    <row r="57" spans="1:50" ht="17" x14ac:dyDescent="0.4">
      <c r="A57" s="868" t="s">
        <v>20</v>
      </c>
      <c r="B57" s="1140">
        <v>50</v>
      </c>
      <c r="C57" s="1117">
        <v>1.6809539727177429</v>
      </c>
      <c r="D57" s="1087"/>
      <c r="E57" s="858" t="s">
        <v>212</v>
      </c>
      <c r="F57" s="1148"/>
      <c r="G57" s="1142"/>
      <c r="H57" s="1308">
        <f>SUM(N57+O57+S57+T57+Y57+AK57+AM57)</f>
        <v>159</v>
      </c>
      <c r="I57" s="1087">
        <f>SUM(P57+Q57+U57+V57+AC57+AG57+AQ57+AU57)</f>
        <v>41</v>
      </c>
      <c r="J57" s="1311"/>
      <c r="K57" s="798"/>
      <c r="L57" s="813"/>
      <c r="M57" s="814">
        <v>0</v>
      </c>
      <c r="N57" s="820">
        <v>0</v>
      </c>
      <c r="O57" s="846">
        <v>0</v>
      </c>
      <c r="P57" s="849">
        <v>0</v>
      </c>
      <c r="Q57" s="815">
        <v>0</v>
      </c>
      <c r="R57" s="1353">
        <v>0</v>
      </c>
      <c r="S57" s="1354">
        <v>0</v>
      </c>
      <c r="T57" s="1355">
        <v>0</v>
      </c>
      <c r="U57" s="748">
        <v>0</v>
      </c>
      <c r="V57" s="747">
        <v>0</v>
      </c>
      <c r="W57" s="819"/>
      <c r="X57" s="848"/>
      <c r="Y57" s="1442">
        <f>SUM(Z57:AB57)</f>
        <v>89</v>
      </c>
      <c r="Z57" s="874">
        <v>53</v>
      </c>
      <c r="AA57" s="875">
        <v>36</v>
      </c>
      <c r="AB57" s="876">
        <v>0</v>
      </c>
      <c r="AC57" s="767">
        <f>SUM(AD57:AF57)</f>
        <v>40</v>
      </c>
      <c r="AD57" s="766">
        <v>5</v>
      </c>
      <c r="AE57" s="765">
        <v>35</v>
      </c>
      <c r="AF57" s="765">
        <v>0</v>
      </c>
      <c r="AG57" s="764">
        <f>SUM(AH57:AJ57)</f>
        <v>0</v>
      </c>
      <c r="AH57" s="763">
        <v>0</v>
      </c>
      <c r="AI57" s="763">
        <v>0</v>
      </c>
      <c r="AJ57" s="762">
        <v>0</v>
      </c>
      <c r="AK57" s="861">
        <v>22</v>
      </c>
      <c r="AL57" s="784">
        <v>0</v>
      </c>
      <c r="AM57" s="761">
        <f>SUM(AN57:AP57)</f>
        <v>48</v>
      </c>
      <c r="AN57" s="760">
        <v>44</v>
      </c>
      <c r="AO57" s="759">
        <v>3</v>
      </c>
      <c r="AP57" s="758">
        <v>1</v>
      </c>
      <c r="AQ57" s="757">
        <f>SUM(AR57:AT57)</f>
        <v>1</v>
      </c>
      <c r="AR57" s="756">
        <v>0</v>
      </c>
      <c r="AS57" s="755">
        <v>0</v>
      </c>
      <c r="AT57" s="754">
        <v>1</v>
      </c>
      <c r="AU57" s="753">
        <f>SUM(AV57:AX57)</f>
        <v>0</v>
      </c>
      <c r="AV57" s="752">
        <v>0</v>
      </c>
      <c r="AW57" s="751">
        <v>0</v>
      </c>
      <c r="AX57" s="750">
        <v>0</v>
      </c>
    </row>
    <row r="58" spans="1:50" ht="18.5" x14ac:dyDescent="0.45">
      <c r="A58" s="869" t="s">
        <v>85</v>
      </c>
      <c r="B58" s="1140">
        <v>51</v>
      </c>
      <c r="C58" s="1117">
        <v>1.6676390625294542</v>
      </c>
      <c r="D58" s="1088">
        <v>2017</v>
      </c>
      <c r="E58" s="857" t="s">
        <v>204</v>
      </c>
      <c r="F58" s="1149" t="s">
        <v>203</v>
      </c>
      <c r="G58" s="1142"/>
      <c r="H58" s="1306">
        <f>SUM(N58+O58+S58+T58+Y58+AK58+AM58)</f>
        <v>3194</v>
      </c>
      <c r="I58" s="1088">
        <f>SUM(P58+Q58+U58+V58+AC58+AG58+AQ58+AU58)</f>
        <v>73</v>
      </c>
      <c r="J58" s="1307"/>
      <c r="K58" s="798"/>
      <c r="L58" s="813"/>
      <c r="M58" s="814">
        <v>12</v>
      </c>
      <c r="N58" s="820">
        <v>164</v>
      </c>
      <c r="O58" s="846">
        <v>6</v>
      </c>
      <c r="P58" s="849">
        <v>52</v>
      </c>
      <c r="Q58" s="815">
        <v>21</v>
      </c>
      <c r="R58" s="1353">
        <v>1</v>
      </c>
      <c r="S58" s="1354">
        <v>0</v>
      </c>
      <c r="T58" s="1355">
        <v>1</v>
      </c>
      <c r="U58" s="748">
        <v>0</v>
      </c>
      <c r="V58" s="747">
        <v>0</v>
      </c>
      <c r="W58" s="819"/>
      <c r="X58" s="848"/>
      <c r="Y58" s="1442">
        <f>SUM(Z58:AB58)</f>
        <v>38</v>
      </c>
      <c r="Z58" s="874">
        <v>38</v>
      </c>
      <c r="AA58" s="875">
        <v>0</v>
      </c>
      <c r="AB58" s="876">
        <v>0</v>
      </c>
      <c r="AC58" s="767">
        <f>SUM(AD58:AF58)</f>
        <v>0</v>
      </c>
      <c r="AD58" s="766">
        <v>0</v>
      </c>
      <c r="AE58" s="765">
        <v>0</v>
      </c>
      <c r="AF58" s="765">
        <v>0</v>
      </c>
      <c r="AG58" s="764">
        <f>SUM(AH58:AJ58)</f>
        <v>0</v>
      </c>
      <c r="AH58" s="763">
        <v>0</v>
      </c>
      <c r="AI58" s="763">
        <v>0</v>
      </c>
      <c r="AJ58" s="762">
        <v>0</v>
      </c>
      <c r="AK58" s="861">
        <v>4</v>
      </c>
      <c r="AL58" s="784">
        <v>0</v>
      </c>
      <c r="AM58" s="761">
        <f>SUM(AN58:AP58)</f>
        <v>2981</v>
      </c>
      <c r="AN58" s="760">
        <v>2981</v>
      </c>
      <c r="AO58" s="759">
        <v>0</v>
      </c>
      <c r="AP58" s="758">
        <v>0</v>
      </c>
      <c r="AQ58" s="757">
        <f>SUM(AR58:AT58)</f>
        <v>0</v>
      </c>
      <c r="AR58" s="756">
        <v>0</v>
      </c>
      <c r="AS58" s="755">
        <v>0</v>
      </c>
      <c r="AT58" s="754">
        <v>0</v>
      </c>
      <c r="AU58" s="753">
        <f>SUM(AV58:AX58)</f>
        <v>0</v>
      </c>
      <c r="AV58" s="752">
        <v>0</v>
      </c>
      <c r="AW58" s="751">
        <v>0</v>
      </c>
      <c r="AX58" s="750">
        <v>0</v>
      </c>
    </row>
    <row r="59" spans="1:50" ht="17" x14ac:dyDescent="0.4">
      <c r="A59" s="869" t="s">
        <v>22</v>
      </c>
      <c r="B59" s="1140">
        <v>52</v>
      </c>
      <c r="C59" s="1117">
        <v>1.6321604118558595</v>
      </c>
      <c r="D59" s="1087"/>
      <c r="E59" s="858" t="s">
        <v>212</v>
      </c>
      <c r="F59" s="1148"/>
      <c r="G59" s="1143"/>
      <c r="H59" s="1308">
        <f>SUM(N59+O59+S59+T59+Y59+AK59+AM59)</f>
        <v>636</v>
      </c>
      <c r="I59" s="1087">
        <f>SUM(P59+Q59+U59+V59+AC59+AG59+AQ59+AU59)</f>
        <v>94</v>
      </c>
      <c r="J59" s="1311"/>
      <c r="K59" s="798"/>
      <c r="L59" s="813"/>
      <c r="M59" s="814">
        <v>72</v>
      </c>
      <c r="N59" s="820">
        <v>547</v>
      </c>
      <c r="O59" s="846">
        <v>2</v>
      </c>
      <c r="P59" s="849">
        <v>0</v>
      </c>
      <c r="Q59" s="815">
        <v>80</v>
      </c>
      <c r="R59" s="1353">
        <v>0</v>
      </c>
      <c r="S59" s="1354">
        <v>0</v>
      </c>
      <c r="T59" s="1355">
        <v>0</v>
      </c>
      <c r="U59" s="748">
        <v>0</v>
      </c>
      <c r="V59" s="747">
        <v>0</v>
      </c>
      <c r="W59" s="819"/>
      <c r="X59" s="848"/>
      <c r="Y59" s="1442">
        <f>SUM(Z59:AB59)</f>
        <v>87</v>
      </c>
      <c r="Z59" s="874">
        <v>68</v>
      </c>
      <c r="AA59" s="875">
        <v>19</v>
      </c>
      <c r="AB59" s="876">
        <v>0</v>
      </c>
      <c r="AC59" s="767">
        <f>SUM(AD59:AF59)</f>
        <v>14</v>
      </c>
      <c r="AD59" s="766">
        <v>0</v>
      </c>
      <c r="AE59" s="765">
        <v>14</v>
      </c>
      <c r="AF59" s="765">
        <v>0</v>
      </c>
      <c r="AG59" s="764">
        <f>SUM(AH59:AJ59)</f>
        <v>0</v>
      </c>
      <c r="AH59" s="763">
        <v>0</v>
      </c>
      <c r="AI59" s="763">
        <v>0</v>
      </c>
      <c r="AJ59" s="762">
        <v>0</v>
      </c>
      <c r="AK59" s="861">
        <v>0</v>
      </c>
      <c r="AL59" s="784">
        <v>0</v>
      </c>
      <c r="AM59" s="761">
        <f>SUM(AN59:AP59)</f>
        <v>0</v>
      </c>
      <c r="AN59" s="760">
        <v>0</v>
      </c>
      <c r="AO59" s="759">
        <v>0</v>
      </c>
      <c r="AP59" s="758">
        <v>0</v>
      </c>
      <c r="AQ59" s="757">
        <f>SUM(AR59:AT59)</f>
        <v>0</v>
      </c>
      <c r="AR59" s="756">
        <v>0</v>
      </c>
      <c r="AS59" s="755">
        <v>0</v>
      </c>
      <c r="AT59" s="754">
        <v>0</v>
      </c>
      <c r="AU59" s="753">
        <f>SUM(AV59:AX59)</f>
        <v>0</v>
      </c>
      <c r="AV59" s="752">
        <v>0</v>
      </c>
      <c r="AW59" s="751">
        <v>0</v>
      </c>
      <c r="AX59" s="750">
        <v>0</v>
      </c>
    </row>
    <row r="60" spans="1:50" s="821" customFormat="1" ht="17" x14ac:dyDescent="0.4">
      <c r="A60" s="869" t="s">
        <v>328</v>
      </c>
      <c r="B60" s="1140">
        <v>53</v>
      </c>
      <c r="C60" s="1117">
        <v>1.6286606967433899</v>
      </c>
      <c r="D60" s="1087"/>
      <c r="E60" s="858" t="s">
        <v>212</v>
      </c>
      <c r="F60" s="1149"/>
      <c r="G60" s="1142"/>
      <c r="H60" s="1308">
        <f>SUM(N60+O60+S60+T60+Y60+AK60+AM60)</f>
        <v>231</v>
      </c>
      <c r="I60" s="1087">
        <f>SUM(P60+Q60+U60+V60+AC60+AG60+AQ60+AU60)</f>
        <v>124</v>
      </c>
      <c r="J60" s="1311"/>
      <c r="K60" s="798"/>
      <c r="L60" s="813"/>
      <c r="M60" s="814">
        <v>2</v>
      </c>
      <c r="N60" s="820">
        <v>30</v>
      </c>
      <c r="O60" s="846">
        <v>0</v>
      </c>
      <c r="P60" s="849">
        <v>0</v>
      </c>
      <c r="Q60" s="815">
        <v>16</v>
      </c>
      <c r="R60" s="1353">
        <v>0</v>
      </c>
      <c r="S60" s="1354">
        <v>0</v>
      </c>
      <c r="T60" s="1355">
        <v>0</v>
      </c>
      <c r="U60" s="748">
        <v>0</v>
      </c>
      <c r="V60" s="747">
        <v>0</v>
      </c>
      <c r="W60" s="819"/>
      <c r="X60" s="848"/>
      <c r="Y60" s="1442">
        <f>SUM(Z60:AB60)</f>
        <v>131</v>
      </c>
      <c r="Z60" s="874">
        <v>1</v>
      </c>
      <c r="AA60" s="875">
        <v>109</v>
      </c>
      <c r="AB60" s="876">
        <v>21</v>
      </c>
      <c r="AC60" s="767">
        <f>SUM(AD60:AF60)</f>
        <v>108</v>
      </c>
      <c r="AD60" s="766">
        <v>0</v>
      </c>
      <c r="AE60" s="765">
        <v>108</v>
      </c>
      <c r="AF60" s="765">
        <v>0</v>
      </c>
      <c r="AG60" s="764">
        <f>SUM(AH60:AJ60)</f>
        <v>0</v>
      </c>
      <c r="AH60" s="763">
        <v>0</v>
      </c>
      <c r="AI60" s="763">
        <v>0</v>
      </c>
      <c r="AJ60" s="762">
        <v>0</v>
      </c>
      <c r="AK60" s="861">
        <v>70</v>
      </c>
      <c r="AL60" s="784">
        <v>0</v>
      </c>
      <c r="AM60" s="761">
        <f>SUM(AN60:AP60)</f>
        <v>0</v>
      </c>
      <c r="AN60" s="760">
        <v>0</v>
      </c>
      <c r="AO60" s="759">
        <v>0</v>
      </c>
      <c r="AP60" s="758">
        <v>0</v>
      </c>
      <c r="AQ60" s="757">
        <f>SUM(AR60:AT60)</f>
        <v>0</v>
      </c>
      <c r="AR60" s="756">
        <v>0</v>
      </c>
      <c r="AS60" s="755">
        <v>0</v>
      </c>
      <c r="AT60" s="754">
        <v>0</v>
      </c>
      <c r="AU60" s="753">
        <f>SUM(AV60:AX60)</f>
        <v>0</v>
      </c>
      <c r="AV60" s="752">
        <v>0</v>
      </c>
      <c r="AW60" s="751">
        <v>0</v>
      </c>
      <c r="AX60" s="750">
        <v>0</v>
      </c>
    </row>
    <row r="61" spans="1:50" ht="17" x14ac:dyDescent="0.4">
      <c r="A61" s="870" t="s">
        <v>92</v>
      </c>
      <c r="B61" s="1140">
        <v>54</v>
      </c>
      <c r="C61" s="1117">
        <v>1.5966412544196233</v>
      </c>
      <c r="D61" s="1088">
        <v>2019</v>
      </c>
      <c r="E61" s="857" t="s">
        <v>204</v>
      </c>
      <c r="F61" s="1148" t="s">
        <v>514</v>
      </c>
      <c r="G61" s="1143"/>
      <c r="H61" s="1306">
        <f>SUM(N61+O61+S61+T61+Y61+AK61+AM61)</f>
        <v>4952</v>
      </c>
      <c r="I61" s="1088">
        <f>SUM(P61+Q61+U61+V61+AC61+AG61+AQ61+AU61)</f>
        <v>392</v>
      </c>
      <c r="J61" s="1312"/>
      <c r="K61" s="797"/>
      <c r="L61" s="813" t="s">
        <v>216</v>
      </c>
      <c r="M61" s="814">
        <v>378</v>
      </c>
      <c r="N61" s="820">
        <v>3263</v>
      </c>
      <c r="O61" s="846">
        <v>3</v>
      </c>
      <c r="P61" s="849">
        <v>38</v>
      </c>
      <c r="Q61" s="815">
        <v>97</v>
      </c>
      <c r="R61" s="1353">
        <v>0</v>
      </c>
      <c r="S61" s="1354">
        <v>0</v>
      </c>
      <c r="T61" s="1355">
        <v>0</v>
      </c>
      <c r="U61" s="748">
        <v>0</v>
      </c>
      <c r="V61" s="747">
        <v>0</v>
      </c>
      <c r="W61" s="819">
        <v>508</v>
      </c>
      <c r="X61" s="848">
        <v>508</v>
      </c>
      <c r="Y61" s="1442">
        <f>SUM(Z61:AB61)</f>
        <v>1614</v>
      </c>
      <c r="Z61" s="874">
        <v>480</v>
      </c>
      <c r="AA61" s="875">
        <v>774</v>
      </c>
      <c r="AB61" s="876">
        <v>360</v>
      </c>
      <c r="AC61" s="767">
        <f>SUM(AD61:AF61)</f>
        <v>257</v>
      </c>
      <c r="AD61" s="766">
        <v>0</v>
      </c>
      <c r="AE61" s="765">
        <v>257</v>
      </c>
      <c r="AF61" s="765">
        <v>0</v>
      </c>
      <c r="AG61" s="764">
        <f>SUM(AH61:AJ61)</f>
        <v>0</v>
      </c>
      <c r="AH61" s="763">
        <v>0</v>
      </c>
      <c r="AI61" s="763">
        <v>0</v>
      </c>
      <c r="AJ61" s="762">
        <v>0</v>
      </c>
      <c r="AK61" s="861">
        <v>71</v>
      </c>
      <c r="AL61" s="784">
        <v>0</v>
      </c>
      <c r="AM61" s="761">
        <f>SUM(AN61:AP61)</f>
        <v>1</v>
      </c>
      <c r="AN61" s="760">
        <v>0</v>
      </c>
      <c r="AO61" s="759">
        <v>1</v>
      </c>
      <c r="AP61" s="758">
        <v>0</v>
      </c>
      <c r="AQ61" s="757">
        <f>SUM(AR61:AT61)</f>
        <v>0</v>
      </c>
      <c r="AR61" s="756">
        <v>0</v>
      </c>
      <c r="AS61" s="755">
        <v>0</v>
      </c>
      <c r="AT61" s="754">
        <v>0</v>
      </c>
      <c r="AU61" s="753">
        <f>SUM(AV61:AX61)</f>
        <v>0</v>
      </c>
      <c r="AV61" s="752">
        <v>0</v>
      </c>
      <c r="AW61" s="751">
        <v>0</v>
      </c>
      <c r="AX61" s="750">
        <v>0</v>
      </c>
    </row>
    <row r="62" spans="1:50" ht="17" x14ac:dyDescent="0.4">
      <c r="A62" s="868" t="s">
        <v>323</v>
      </c>
      <c r="B62" s="1140">
        <v>55</v>
      </c>
      <c r="C62" s="1117">
        <v>1.5239237703659083</v>
      </c>
      <c r="D62" s="1087"/>
      <c r="E62" s="858" t="s">
        <v>212</v>
      </c>
      <c r="F62" s="1148"/>
      <c r="G62" s="1142"/>
      <c r="H62" s="1308">
        <f>SUM(N62+O62+S62+T62+Y62+AK62+AM62)</f>
        <v>1179</v>
      </c>
      <c r="I62" s="1087">
        <f>SUM(P62+Q62+U62+V62+AC62+AG62+AQ62+AU62)</f>
        <v>53</v>
      </c>
      <c r="J62" s="1311"/>
      <c r="K62" s="798"/>
      <c r="L62" s="813"/>
      <c r="M62" s="814">
        <v>2</v>
      </c>
      <c r="N62" s="820">
        <v>18</v>
      </c>
      <c r="O62" s="846">
        <v>2</v>
      </c>
      <c r="P62" s="849">
        <v>0</v>
      </c>
      <c r="Q62" s="815">
        <v>9</v>
      </c>
      <c r="R62" s="1353">
        <v>19</v>
      </c>
      <c r="S62" s="1354">
        <v>47</v>
      </c>
      <c r="T62" s="1355">
        <v>1</v>
      </c>
      <c r="U62" s="748">
        <v>0</v>
      </c>
      <c r="V62" s="747">
        <v>44</v>
      </c>
      <c r="W62" s="819">
        <v>59</v>
      </c>
      <c r="X62" s="848">
        <v>39</v>
      </c>
      <c r="Y62" s="1442">
        <f>SUM(Z62:AB62)</f>
        <v>16</v>
      </c>
      <c r="Z62" s="874">
        <v>14</v>
      </c>
      <c r="AA62" s="875">
        <v>2</v>
      </c>
      <c r="AB62" s="876">
        <v>0</v>
      </c>
      <c r="AC62" s="767">
        <f>SUM(AD62:AF62)</f>
        <v>0</v>
      </c>
      <c r="AD62" s="766">
        <v>0</v>
      </c>
      <c r="AE62" s="765">
        <v>0</v>
      </c>
      <c r="AF62" s="765">
        <v>0</v>
      </c>
      <c r="AG62" s="764">
        <f>SUM(AH62:AJ62)</f>
        <v>0</v>
      </c>
      <c r="AH62" s="763">
        <v>0</v>
      </c>
      <c r="AI62" s="763">
        <v>0</v>
      </c>
      <c r="AJ62" s="762">
        <v>0</v>
      </c>
      <c r="AK62" s="861">
        <v>99</v>
      </c>
      <c r="AL62" s="784">
        <v>0</v>
      </c>
      <c r="AM62" s="761">
        <f>SUM(AN62:AP62)</f>
        <v>996</v>
      </c>
      <c r="AN62" s="760">
        <v>992</v>
      </c>
      <c r="AO62" s="759">
        <v>4</v>
      </c>
      <c r="AP62" s="758">
        <v>0</v>
      </c>
      <c r="AQ62" s="757">
        <f>SUM(AR62:AT62)</f>
        <v>0</v>
      </c>
      <c r="AR62" s="756">
        <v>0</v>
      </c>
      <c r="AS62" s="755">
        <v>0</v>
      </c>
      <c r="AT62" s="754">
        <v>0</v>
      </c>
      <c r="AU62" s="753">
        <f>SUM(AV62:AX62)</f>
        <v>0</v>
      </c>
      <c r="AV62" s="752">
        <v>0</v>
      </c>
      <c r="AW62" s="751">
        <v>0</v>
      </c>
      <c r="AX62" s="750">
        <v>0</v>
      </c>
    </row>
    <row r="63" spans="1:50" ht="17" x14ac:dyDescent="0.4">
      <c r="A63" s="869" t="s">
        <v>13</v>
      </c>
      <c r="B63" s="1140">
        <v>56</v>
      </c>
      <c r="C63" s="1117">
        <v>1.5174857915924109</v>
      </c>
      <c r="D63" s="1088">
        <v>2017</v>
      </c>
      <c r="E63" s="859" t="s">
        <v>205</v>
      </c>
      <c r="F63" s="1149" t="s">
        <v>203</v>
      </c>
      <c r="G63" s="1142"/>
      <c r="H63" s="1306">
        <f>SUM(N63+O63+S63+T63+Y63+AK63+AM63)</f>
        <v>7144</v>
      </c>
      <c r="I63" s="1088">
        <f>SUM(P63+Q63+U63+V63+AC63+AG63+AQ63+AU63)</f>
        <v>3591</v>
      </c>
      <c r="J63" s="1310"/>
      <c r="K63" s="797"/>
      <c r="L63" s="813"/>
      <c r="M63" s="814">
        <v>110</v>
      </c>
      <c r="N63" s="820">
        <v>1807</v>
      </c>
      <c r="O63" s="846">
        <v>22</v>
      </c>
      <c r="P63" s="849">
        <v>690</v>
      </c>
      <c r="Q63" s="815">
        <v>95</v>
      </c>
      <c r="R63" s="1353">
        <v>0</v>
      </c>
      <c r="S63" s="1354">
        <v>0</v>
      </c>
      <c r="T63" s="1355">
        <v>0</v>
      </c>
      <c r="U63" s="748">
        <v>0</v>
      </c>
      <c r="V63" s="747">
        <v>0</v>
      </c>
      <c r="W63" s="819">
        <v>898</v>
      </c>
      <c r="X63" s="848">
        <v>898</v>
      </c>
      <c r="Y63" s="1442">
        <f>SUM(Z63:AB63)</f>
        <v>3851</v>
      </c>
      <c r="Z63" s="874">
        <v>1202</v>
      </c>
      <c r="AA63" s="875">
        <v>2084</v>
      </c>
      <c r="AB63" s="876">
        <v>565</v>
      </c>
      <c r="AC63" s="767">
        <f>SUM(AD63:AF63)</f>
        <v>1021</v>
      </c>
      <c r="AD63" s="766">
        <v>316</v>
      </c>
      <c r="AE63" s="765">
        <v>697</v>
      </c>
      <c r="AF63" s="765">
        <v>8</v>
      </c>
      <c r="AG63" s="764">
        <f>SUM(AH63:AJ63)</f>
        <v>1785</v>
      </c>
      <c r="AH63" s="763">
        <v>354</v>
      </c>
      <c r="AI63" s="763">
        <v>1205</v>
      </c>
      <c r="AJ63" s="762">
        <v>226</v>
      </c>
      <c r="AK63" s="861">
        <v>1464</v>
      </c>
      <c r="AL63" s="784">
        <v>622</v>
      </c>
      <c r="AM63" s="761">
        <f>SUM(AN63:AP63)</f>
        <v>0</v>
      </c>
      <c r="AN63" s="760">
        <v>0</v>
      </c>
      <c r="AO63" s="759">
        <v>0</v>
      </c>
      <c r="AP63" s="758">
        <v>0</v>
      </c>
      <c r="AQ63" s="757">
        <f>SUM(AR63:AT63)</f>
        <v>0</v>
      </c>
      <c r="AR63" s="756">
        <v>0</v>
      </c>
      <c r="AS63" s="755">
        <v>0</v>
      </c>
      <c r="AT63" s="754">
        <v>0</v>
      </c>
      <c r="AU63" s="753">
        <f>SUM(AV63:AX63)</f>
        <v>0</v>
      </c>
      <c r="AV63" s="752">
        <v>0</v>
      </c>
      <c r="AW63" s="751">
        <v>0</v>
      </c>
      <c r="AX63" s="750">
        <v>0</v>
      </c>
    </row>
    <row r="64" spans="1:50" ht="18.5" x14ac:dyDescent="0.45">
      <c r="A64" s="868" t="s">
        <v>110</v>
      </c>
      <c r="B64" s="1140">
        <v>57</v>
      </c>
      <c r="C64" s="1117">
        <v>1.4848040231526991</v>
      </c>
      <c r="D64" s="1088">
        <v>2021</v>
      </c>
      <c r="E64" s="860" t="s">
        <v>211</v>
      </c>
      <c r="F64" s="1148"/>
      <c r="G64" s="1142"/>
      <c r="H64" s="1306">
        <f>SUM(N64+O64+S64+T64+Y64+AK64+AM64)</f>
        <v>1171</v>
      </c>
      <c r="I64" s="1088">
        <f>SUM(P64+Q64+U64+V64+AC64+AG64+AQ64+AU64)</f>
        <v>161</v>
      </c>
      <c r="J64" s="1309"/>
      <c r="K64" s="795"/>
      <c r="L64" s="813"/>
      <c r="M64" s="814">
        <v>10</v>
      </c>
      <c r="N64" s="820">
        <v>203</v>
      </c>
      <c r="O64" s="846">
        <v>40</v>
      </c>
      <c r="P64" s="849">
        <v>24</v>
      </c>
      <c r="Q64" s="815">
        <v>48</v>
      </c>
      <c r="R64" s="1353">
        <v>25</v>
      </c>
      <c r="S64" s="1354">
        <v>92</v>
      </c>
      <c r="T64" s="1355">
        <v>1</v>
      </c>
      <c r="U64" s="748">
        <v>22</v>
      </c>
      <c r="V64" s="747">
        <v>67</v>
      </c>
      <c r="W64" s="819">
        <v>118</v>
      </c>
      <c r="X64" s="848">
        <v>118</v>
      </c>
      <c r="Y64" s="1442">
        <f>SUM(Z64:AB64)</f>
        <v>6</v>
      </c>
      <c r="Z64" s="874">
        <v>6</v>
      </c>
      <c r="AA64" s="875">
        <v>0</v>
      </c>
      <c r="AB64" s="876">
        <v>0</v>
      </c>
      <c r="AC64" s="767">
        <f>SUM(AD64:AF64)</f>
        <v>0</v>
      </c>
      <c r="AD64" s="766">
        <v>0</v>
      </c>
      <c r="AE64" s="765">
        <v>0</v>
      </c>
      <c r="AF64" s="765">
        <v>0</v>
      </c>
      <c r="AG64" s="764">
        <f>SUM(AH64:AJ64)</f>
        <v>0</v>
      </c>
      <c r="AH64" s="763">
        <v>0</v>
      </c>
      <c r="AI64" s="763">
        <v>0</v>
      </c>
      <c r="AJ64" s="762">
        <v>0</v>
      </c>
      <c r="AK64" s="861">
        <v>2</v>
      </c>
      <c r="AL64" s="784">
        <v>0</v>
      </c>
      <c r="AM64" s="761">
        <f>SUM(AN64:AP64)</f>
        <v>827</v>
      </c>
      <c r="AN64" s="760">
        <v>827</v>
      </c>
      <c r="AO64" s="759">
        <v>0</v>
      </c>
      <c r="AP64" s="758">
        <v>0</v>
      </c>
      <c r="AQ64" s="757">
        <f>SUM(AR64:AT64)</f>
        <v>0</v>
      </c>
      <c r="AR64" s="756">
        <v>0</v>
      </c>
      <c r="AS64" s="755">
        <v>0</v>
      </c>
      <c r="AT64" s="754">
        <v>0</v>
      </c>
      <c r="AU64" s="753">
        <f>SUM(AV64:AX64)</f>
        <v>0</v>
      </c>
      <c r="AV64" s="752">
        <v>0</v>
      </c>
      <c r="AW64" s="751">
        <v>0</v>
      </c>
      <c r="AX64" s="750">
        <v>0</v>
      </c>
    </row>
    <row r="65" spans="1:50" ht="17" x14ac:dyDescent="0.4">
      <c r="A65" s="869" t="s">
        <v>10</v>
      </c>
      <c r="B65" s="1140">
        <v>58</v>
      </c>
      <c r="C65" s="1117">
        <v>1.4449091668820828</v>
      </c>
      <c r="D65" s="1088">
        <v>2017</v>
      </c>
      <c r="E65" s="859" t="s">
        <v>205</v>
      </c>
      <c r="F65" s="1148"/>
      <c r="G65" s="1142"/>
      <c r="H65" s="1306">
        <f>SUM(N65+O65+S65+T65+Y65+AK65+AM65)</f>
        <v>5782</v>
      </c>
      <c r="I65" s="1088">
        <f>SUM(P65+Q65+U65+V65+AC65+AG65+AQ65+AU65)</f>
        <v>1790</v>
      </c>
      <c r="J65" s="1312"/>
      <c r="K65" s="797"/>
      <c r="L65" s="813"/>
      <c r="M65" s="814">
        <v>227</v>
      </c>
      <c r="N65" s="820">
        <v>3061</v>
      </c>
      <c r="O65" s="846">
        <v>14</v>
      </c>
      <c r="P65" s="849">
        <v>254</v>
      </c>
      <c r="Q65" s="815">
        <v>635</v>
      </c>
      <c r="R65" s="1353">
        <v>0</v>
      </c>
      <c r="S65" s="1354">
        <v>0</v>
      </c>
      <c r="T65" s="1355">
        <v>0</v>
      </c>
      <c r="U65" s="748">
        <v>0</v>
      </c>
      <c r="V65" s="747">
        <v>0</v>
      </c>
      <c r="W65" s="819">
        <v>217</v>
      </c>
      <c r="X65" s="848">
        <v>0</v>
      </c>
      <c r="Y65" s="1442">
        <f>SUM(Z65:AB65)</f>
        <v>1943</v>
      </c>
      <c r="Z65" s="874">
        <v>375</v>
      </c>
      <c r="AA65" s="875">
        <v>966</v>
      </c>
      <c r="AB65" s="876">
        <v>602</v>
      </c>
      <c r="AC65" s="767">
        <f>SUM(AD65:AF65)</f>
        <v>862</v>
      </c>
      <c r="AD65" s="766">
        <v>34</v>
      </c>
      <c r="AE65" s="765">
        <v>828</v>
      </c>
      <c r="AF65" s="765">
        <v>0</v>
      </c>
      <c r="AG65" s="764">
        <f>SUM(AH65:AJ65)</f>
        <v>38</v>
      </c>
      <c r="AH65" s="763">
        <v>0</v>
      </c>
      <c r="AI65" s="763">
        <v>0</v>
      </c>
      <c r="AJ65" s="762">
        <v>38</v>
      </c>
      <c r="AK65" s="861">
        <v>756</v>
      </c>
      <c r="AL65" s="784">
        <v>7</v>
      </c>
      <c r="AM65" s="761">
        <f>SUM(AN65:AP65)</f>
        <v>8</v>
      </c>
      <c r="AN65" s="760">
        <v>1</v>
      </c>
      <c r="AO65" s="759">
        <v>6</v>
      </c>
      <c r="AP65" s="758">
        <v>1</v>
      </c>
      <c r="AQ65" s="757">
        <f>SUM(AR65:AT65)</f>
        <v>1</v>
      </c>
      <c r="AR65" s="756">
        <v>0</v>
      </c>
      <c r="AS65" s="755">
        <v>0</v>
      </c>
      <c r="AT65" s="754">
        <v>1</v>
      </c>
      <c r="AU65" s="753">
        <f>SUM(AV65:AX65)</f>
        <v>0</v>
      </c>
      <c r="AV65" s="752">
        <v>0</v>
      </c>
      <c r="AW65" s="751">
        <v>0</v>
      </c>
      <c r="AX65" s="750">
        <v>0</v>
      </c>
    </row>
    <row r="66" spans="1:50" s="821" customFormat="1" ht="17" x14ac:dyDescent="0.4">
      <c r="A66" s="868" t="s">
        <v>98</v>
      </c>
      <c r="B66" s="1140">
        <v>59</v>
      </c>
      <c r="C66" s="1117">
        <v>1.4103724949038055</v>
      </c>
      <c r="D66" s="1088">
        <v>2019</v>
      </c>
      <c r="E66" s="857" t="s">
        <v>204</v>
      </c>
      <c r="F66" s="1148" t="s">
        <v>514</v>
      </c>
      <c r="G66" s="1143"/>
      <c r="H66" s="1306">
        <f>SUM(N66+O66+S66+T66+Y66+AK66+AM66)</f>
        <v>765</v>
      </c>
      <c r="I66" s="1088">
        <f>SUM(P66+Q66+U66+V66+AC66+AG66+AQ66+AU66)</f>
        <v>155</v>
      </c>
      <c r="J66" s="1310"/>
      <c r="K66" s="797"/>
      <c r="L66" s="813"/>
      <c r="M66" s="814">
        <v>96</v>
      </c>
      <c r="N66" s="820">
        <v>333</v>
      </c>
      <c r="O66" s="846">
        <v>1</v>
      </c>
      <c r="P66" s="849">
        <v>61</v>
      </c>
      <c r="Q66" s="815">
        <v>7</v>
      </c>
      <c r="R66" s="1353">
        <v>0</v>
      </c>
      <c r="S66" s="1354">
        <v>0</v>
      </c>
      <c r="T66" s="1355">
        <v>0</v>
      </c>
      <c r="U66" s="748">
        <v>0</v>
      </c>
      <c r="V66" s="747">
        <v>0</v>
      </c>
      <c r="W66" s="819">
        <v>180</v>
      </c>
      <c r="X66" s="848">
        <v>180</v>
      </c>
      <c r="Y66" s="1442">
        <f>SUM(Z66:AB66)</f>
        <v>425</v>
      </c>
      <c r="Z66" s="874">
        <v>73</v>
      </c>
      <c r="AA66" s="875">
        <v>283</v>
      </c>
      <c r="AB66" s="876">
        <v>69</v>
      </c>
      <c r="AC66" s="767">
        <f>SUM(AD66:AF66)</f>
        <v>54</v>
      </c>
      <c r="AD66" s="766">
        <v>0</v>
      </c>
      <c r="AE66" s="765">
        <v>48</v>
      </c>
      <c r="AF66" s="765">
        <v>6</v>
      </c>
      <c r="AG66" s="764">
        <f>SUM(AH66:AJ66)</f>
        <v>33</v>
      </c>
      <c r="AH66" s="763">
        <v>0</v>
      </c>
      <c r="AI66" s="763">
        <v>33</v>
      </c>
      <c r="AJ66" s="762">
        <v>0</v>
      </c>
      <c r="AK66" s="861">
        <v>4</v>
      </c>
      <c r="AL66" s="784">
        <v>0</v>
      </c>
      <c r="AM66" s="761">
        <f>SUM(AN66:AP66)</f>
        <v>2</v>
      </c>
      <c r="AN66" s="760">
        <v>1</v>
      </c>
      <c r="AO66" s="759">
        <v>1</v>
      </c>
      <c r="AP66" s="758">
        <v>0</v>
      </c>
      <c r="AQ66" s="757">
        <f>SUM(AR66:AT66)</f>
        <v>0</v>
      </c>
      <c r="AR66" s="756">
        <v>0</v>
      </c>
      <c r="AS66" s="755">
        <v>0</v>
      </c>
      <c r="AT66" s="754">
        <v>0</v>
      </c>
      <c r="AU66" s="753">
        <f>SUM(AV66:AX66)</f>
        <v>0</v>
      </c>
      <c r="AV66" s="752">
        <v>0</v>
      </c>
      <c r="AW66" s="751">
        <v>0</v>
      </c>
      <c r="AX66" s="750">
        <v>0</v>
      </c>
    </row>
    <row r="67" spans="1:50" ht="18.5" x14ac:dyDescent="0.45">
      <c r="A67" s="868" t="s">
        <v>150</v>
      </c>
      <c r="B67" s="1140">
        <v>60</v>
      </c>
      <c r="C67" s="1117">
        <v>1.3857794127602756</v>
      </c>
      <c r="D67" s="1088">
        <v>2013</v>
      </c>
      <c r="E67" s="860" t="s">
        <v>211</v>
      </c>
      <c r="F67" s="1148"/>
      <c r="G67" s="1142"/>
      <c r="H67" s="1306">
        <f>SUM(N67+O67+S67+T67+Y67+AK67+AM67)</f>
        <v>1577</v>
      </c>
      <c r="I67" s="1088">
        <f>SUM(P67+Q67+U67+V67+AC67+AG67+AQ67+AU67)</f>
        <v>520</v>
      </c>
      <c r="J67" s="1307"/>
      <c r="K67" s="798"/>
      <c r="L67" s="813"/>
      <c r="M67" s="814">
        <v>43</v>
      </c>
      <c r="N67" s="820">
        <v>1026</v>
      </c>
      <c r="O67" s="846">
        <v>12</v>
      </c>
      <c r="P67" s="849">
        <v>0</v>
      </c>
      <c r="Q67" s="815">
        <v>430</v>
      </c>
      <c r="R67" s="1353">
        <v>0</v>
      </c>
      <c r="S67" s="1354">
        <v>1</v>
      </c>
      <c r="T67" s="1355">
        <v>0</v>
      </c>
      <c r="U67" s="748">
        <v>0</v>
      </c>
      <c r="V67" s="747">
        <v>1</v>
      </c>
      <c r="W67" s="819"/>
      <c r="X67" s="848"/>
      <c r="Y67" s="1442">
        <f>SUM(Z67:AB67)</f>
        <v>193</v>
      </c>
      <c r="Z67" s="874">
        <v>7</v>
      </c>
      <c r="AA67" s="875">
        <v>90</v>
      </c>
      <c r="AB67" s="876">
        <v>96</v>
      </c>
      <c r="AC67" s="767">
        <f>SUM(AD67:AF67)</f>
        <v>89</v>
      </c>
      <c r="AD67" s="766">
        <v>2</v>
      </c>
      <c r="AE67" s="765">
        <v>87</v>
      </c>
      <c r="AF67" s="765">
        <v>0</v>
      </c>
      <c r="AG67" s="764">
        <f>SUM(AH67:AJ67)</f>
        <v>0</v>
      </c>
      <c r="AH67" s="763">
        <v>0</v>
      </c>
      <c r="AI67" s="763">
        <v>0</v>
      </c>
      <c r="AJ67" s="762">
        <v>0</v>
      </c>
      <c r="AK67" s="861">
        <v>345</v>
      </c>
      <c r="AL67" s="784">
        <v>0</v>
      </c>
      <c r="AM67" s="761">
        <f>SUM(AN67:AP67)</f>
        <v>0</v>
      </c>
      <c r="AN67" s="760">
        <v>0</v>
      </c>
      <c r="AO67" s="759">
        <v>0</v>
      </c>
      <c r="AP67" s="758">
        <v>0</v>
      </c>
      <c r="AQ67" s="757">
        <f>SUM(AR67:AT67)</f>
        <v>0</v>
      </c>
      <c r="AR67" s="756">
        <v>0</v>
      </c>
      <c r="AS67" s="755">
        <v>0</v>
      </c>
      <c r="AT67" s="754">
        <v>0</v>
      </c>
      <c r="AU67" s="753">
        <f>SUM(AV67:AX67)</f>
        <v>0</v>
      </c>
      <c r="AV67" s="752">
        <v>0</v>
      </c>
      <c r="AW67" s="751">
        <v>0</v>
      </c>
      <c r="AX67" s="750">
        <v>0</v>
      </c>
    </row>
    <row r="68" spans="1:50" ht="18.5" x14ac:dyDescent="0.45">
      <c r="A68" s="868" t="s">
        <v>149</v>
      </c>
      <c r="B68" s="1140">
        <v>61</v>
      </c>
      <c r="C68" s="1117">
        <v>1.3329721705469324</v>
      </c>
      <c r="D68" s="1088">
        <v>2017</v>
      </c>
      <c r="E68" s="859" t="s">
        <v>205</v>
      </c>
      <c r="F68" s="1149" t="s">
        <v>203</v>
      </c>
      <c r="G68" s="1142"/>
      <c r="H68" s="1306">
        <f>SUM(N68+O68+S68+T68+Y68+AK68+AM68)</f>
        <v>3349</v>
      </c>
      <c r="I68" s="1088">
        <f>SUM(P68+Q68+U68+V68+AC68+AG68+AQ68+AU68)</f>
        <v>931</v>
      </c>
      <c r="J68" s="1309"/>
      <c r="K68" s="797"/>
      <c r="L68" s="813"/>
      <c r="M68" s="814">
        <v>35</v>
      </c>
      <c r="N68" s="820">
        <v>496</v>
      </c>
      <c r="O68" s="846">
        <v>3</v>
      </c>
      <c r="P68" s="849">
        <v>115</v>
      </c>
      <c r="Q68" s="815">
        <v>238</v>
      </c>
      <c r="R68" s="1353">
        <v>0</v>
      </c>
      <c r="S68" s="1354">
        <v>0</v>
      </c>
      <c r="T68" s="1355">
        <v>0</v>
      </c>
      <c r="U68" s="748">
        <v>0</v>
      </c>
      <c r="V68" s="747">
        <v>0</v>
      </c>
      <c r="W68" s="819">
        <v>126</v>
      </c>
      <c r="X68" s="848">
        <v>126</v>
      </c>
      <c r="Y68" s="1442">
        <f>SUM(Z68:AB68)</f>
        <v>1326</v>
      </c>
      <c r="Z68" s="874">
        <v>968</v>
      </c>
      <c r="AA68" s="875">
        <v>331</v>
      </c>
      <c r="AB68" s="876">
        <v>27</v>
      </c>
      <c r="AC68" s="767">
        <f>SUM(AD68:AF68)</f>
        <v>513</v>
      </c>
      <c r="AD68" s="766">
        <v>188</v>
      </c>
      <c r="AE68" s="765">
        <v>325</v>
      </c>
      <c r="AF68" s="765">
        <v>0</v>
      </c>
      <c r="AG68" s="764">
        <f>SUM(AH68:AJ68)</f>
        <v>65</v>
      </c>
      <c r="AH68" s="763">
        <v>65</v>
      </c>
      <c r="AI68" s="763">
        <v>0</v>
      </c>
      <c r="AJ68" s="762">
        <v>0</v>
      </c>
      <c r="AK68" s="861">
        <v>1524</v>
      </c>
      <c r="AL68" s="784">
        <v>26</v>
      </c>
      <c r="AM68" s="761">
        <f>SUM(AN68:AP68)</f>
        <v>0</v>
      </c>
      <c r="AN68" s="760">
        <v>0</v>
      </c>
      <c r="AO68" s="759">
        <v>0</v>
      </c>
      <c r="AP68" s="758">
        <v>0</v>
      </c>
      <c r="AQ68" s="757">
        <f>SUM(AR68:AT68)</f>
        <v>0</v>
      </c>
      <c r="AR68" s="756">
        <v>0</v>
      </c>
      <c r="AS68" s="755">
        <v>0</v>
      </c>
      <c r="AT68" s="754">
        <v>0</v>
      </c>
      <c r="AU68" s="753">
        <f>SUM(AV68:AX68)</f>
        <v>0</v>
      </c>
      <c r="AV68" s="752">
        <v>0</v>
      </c>
      <c r="AW68" s="751">
        <v>0</v>
      </c>
      <c r="AX68" s="750">
        <v>0</v>
      </c>
    </row>
    <row r="69" spans="1:50" ht="18.5" x14ac:dyDescent="0.45">
      <c r="A69" s="869" t="s">
        <v>243</v>
      </c>
      <c r="B69" s="1140">
        <v>62</v>
      </c>
      <c r="C69" s="1117">
        <v>1.3173092661037322</v>
      </c>
      <c r="D69" s="1088">
        <v>2017</v>
      </c>
      <c r="E69" s="857" t="s">
        <v>204</v>
      </c>
      <c r="F69" s="1148"/>
      <c r="G69" s="1142"/>
      <c r="H69" s="1306">
        <f>SUM(N69+O69+S69+T69+Y69+AK69+AM69)</f>
        <v>5390</v>
      </c>
      <c r="I69" s="1088">
        <f>SUM(P69+Q69+U69+V69+AC69+AG69+AQ69+AU69)</f>
        <v>2285</v>
      </c>
      <c r="J69" s="1307"/>
      <c r="K69" s="798"/>
      <c r="L69" s="813"/>
      <c r="M69" s="814">
        <v>45</v>
      </c>
      <c r="N69" s="820">
        <v>796</v>
      </c>
      <c r="O69" s="846">
        <v>17</v>
      </c>
      <c r="P69" s="849">
        <v>346</v>
      </c>
      <c r="Q69" s="815">
        <v>161</v>
      </c>
      <c r="R69" s="1353">
        <v>0</v>
      </c>
      <c r="S69" s="1354">
        <v>0</v>
      </c>
      <c r="T69" s="1355">
        <v>0</v>
      </c>
      <c r="U69" s="748">
        <v>0</v>
      </c>
      <c r="V69" s="747">
        <v>0</v>
      </c>
      <c r="W69" s="819">
        <v>583</v>
      </c>
      <c r="X69" s="848">
        <v>583</v>
      </c>
      <c r="Y69" s="1442">
        <f>SUM(Z69:AB69)</f>
        <v>2186</v>
      </c>
      <c r="Z69" s="874">
        <v>39</v>
      </c>
      <c r="AA69" s="875">
        <v>1556</v>
      </c>
      <c r="AB69" s="876">
        <v>591</v>
      </c>
      <c r="AC69" s="767">
        <f>SUM(AD69:AF69)</f>
        <v>864</v>
      </c>
      <c r="AD69" s="766">
        <v>22</v>
      </c>
      <c r="AE69" s="765">
        <v>832</v>
      </c>
      <c r="AF69" s="765">
        <v>10</v>
      </c>
      <c r="AG69" s="764">
        <f>SUM(AH69:AJ69)</f>
        <v>914</v>
      </c>
      <c r="AH69" s="763">
        <v>0</v>
      </c>
      <c r="AI69" s="763">
        <v>577</v>
      </c>
      <c r="AJ69" s="762">
        <v>337</v>
      </c>
      <c r="AK69" s="861">
        <v>2390</v>
      </c>
      <c r="AL69" s="784">
        <v>798</v>
      </c>
      <c r="AM69" s="761">
        <f>SUM(AN69:AP69)</f>
        <v>1</v>
      </c>
      <c r="AN69" s="760">
        <v>0</v>
      </c>
      <c r="AO69" s="759">
        <v>0</v>
      </c>
      <c r="AP69" s="758">
        <v>1</v>
      </c>
      <c r="AQ69" s="757">
        <f>SUM(AR69:AT69)</f>
        <v>0</v>
      </c>
      <c r="AR69" s="756">
        <v>0</v>
      </c>
      <c r="AS69" s="755">
        <v>0</v>
      </c>
      <c r="AT69" s="754">
        <v>0</v>
      </c>
      <c r="AU69" s="753">
        <f>SUM(AV69:AX69)</f>
        <v>0</v>
      </c>
      <c r="AV69" s="752">
        <v>0</v>
      </c>
      <c r="AW69" s="751">
        <v>0</v>
      </c>
      <c r="AX69" s="750">
        <v>0</v>
      </c>
    </row>
    <row r="70" spans="1:50" ht="17" x14ac:dyDescent="0.4">
      <c r="A70" s="869" t="s">
        <v>6</v>
      </c>
      <c r="B70" s="1140">
        <v>63</v>
      </c>
      <c r="C70" s="1117">
        <v>1.166067562670825</v>
      </c>
      <c r="D70" s="1088">
        <v>2021</v>
      </c>
      <c r="E70" s="857" t="s">
        <v>204</v>
      </c>
      <c r="F70" s="1148" t="s">
        <v>203</v>
      </c>
      <c r="G70" s="1142"/>
      <c r="H70" s="1306">
        <f>SUM(N70+O70+S70+T70+Y70+AK70+AM70)</f>
        <v>20498</v>
      </c>
      <c r="I70" s="1088">
        <f>SUM(P70+Q70+U70+V70+AC70+AG70+AQ70+AU70)</f>
        <v>4735</v>
      </c>
      <c r="J70" s="1312"/>
      <c r="K70" s="797"/>
      <c r="L70" s="813" t="s">
        <v>216</v>
      </c>
      <c r="M70" s="814">
        <v>525</v>
      </c>
      <c r="N70" s="820">
        <v>9746</v>
      </c>
      <c r="O70" s="846">
        <v>21</v>
      </c>
      <c r="P70" s="849">
        <v>995</v>
      </c>
      <c r="Q70" s="815">
        <v>454</v>
      </c>
      <c r="R70" s="1353">
        <v>0</v>
      </c>
      <c r="S70" s="1354">
        <v>0</v>
      </c>
      <c r="T70" s="1355">
        <v>0</v>
      </c>
      <c r="U70" s="748">
        <v>0</v>
      </c>
      <c r="V70" s="747">
        <v>0</v>
      </c>
      <c r="W70" s="819">
        <v>573</v>
      </c>
      <c r="X70" s="848">
        <v>106</v>
      </c>
      <c r="Y70" s="1442">
        <f>SUM(Z70:AB70)</f>
        <v>6199</v>
      </c>
      <c r="Z70" s="874">
        <v>2177</v>
      </c>
      <c r="AA70" s="875">
        <v>2822</v>
      </c>
      <c r="AB70" s="876">
        <v>1200</v>
      </c>
      <c r="AC70" s="767">
        <f>SUM(AD70:AF70)</f>
        <v>1992</v>
      </c>
      <c r="AD70" s="766">
        <v>423</v>
      </c>
      <c r="AE70" s="765">
        <v>1569</v>
      </c>
      <c r="AF70" s="765">
        <v>0</v>
      </c>
      <c r="AG70" s="764">
        <f>SUM(AH70:AJ70)</f>
        <v>1294</v>
      </c>
      <c r="AH70" s="763">
        <v>457</v>
      </c>
      <c r="AI70" s="763">
        <v>424</v>
      </c>
      <c r="AJ70" s="762">
        <v>413</v>
      </c>
      <c r="AK70" s="861">
        <v>4531</v>
      </c>
      <c r="AL70" s="784">
        <v>2945</v>
      </c>
      <c r="AM70" s="761">
        <f>SUM(AN70:AP70)</f>
        <v>1</v>
      </c>
      <c r="AN70" s="760">
        <v>0</v>
      </c>
      <c r="AO70" s="759">
        <v>1</v>
      </c>
      <c r="AP70" s="758">
        <v>0</v>
      </c>
      <c r="AQ70" s="757">
        <f>SUM(AR70:AT70)</f>
        <v>0</v>
      </c>
      <c r="AR70" s="756">
        <v>0</v>
      </c>
      <c r="AS70" s="755">
        <v>0</v>
      </c>
      <c r="AT70" s="754">
        <v>0</v>
      </c>
      <c r="AU70" s="753">
        <f>SUM(AV70:AX70)</f>
        <v>0</v>
      </c>
      <c r="AV70" s="752">
        <v>0</v>
      </c>
      <c r="AW70" s="751">
        <v>0</v>
      </c>
      <c r="AX70" s="750">
        <v>0</v>
      </c>
    </row>
    <row r="71" spans="1:50" s="821" customFormat="1" ht="18.5" x14ac:dyDescent="0.45">
      <c r="A71" s="868" t="s">
        <v>148</v>
      </c>
      <c r="B71" s="1140">
        <v>64</v>
      </c>
      <c r="C71" s="1117">
        <v>1.1149257363819574</v>
      </c>
      <c r="D71" s="1088">
        <v>2013</v>
      </c>
      <c r="E71" s="857" t="s">
        <v>204</v>
      </c>
      <c r="F71" s="1148"/>
      <c r="G71" s="1142"/>
      <c r="H71" s="1306">
        <f>SUM(N71+O71+S71+T71+Y71+AK71+AM71)</f>
        <v>3671</v>
      </c>
      <c r="I71" s="1088">
        <f>SUM(P71+Q71+U71+V71+AC71+AG71+AQ71+AU71)</f>
        <v>1585</v>
      </c>
      <c r="J71" s="1307"/>
      <c r="K71" s="798"/>
      <c r="L71" s="1449"/>
      <c r="M71" s="814">
        <v>84</v>
      </c>
      <c r="N71" s="875">
        <v>1552</v>
      </c>
      <c r="O71" s="846">
        <v>13</v>
      </c>
      <c r="P71" s="877">
        <v>182</v>
      </c>
      <c r="Q71" s="815">
        <v>490</v>
      </c>
      <c r="R71" s="1353">
        <v>0</v>
      </c>
      <c r="S71" s="1354">
        <v>0</v>
      </c>
      <c r="T71" s="1355">
        <v>0</v>
      </c>
      <c r="U71" s="748">
        <v>0</v>
      </c>
      <c r="V71" s="747">
        <v>0</v>
      </c>
      <c r="W71" s="819">
        <v>567</v>
      </c>
      <c r="X71" s="786">
        <v>567</v>
      </c>
      <c r="Y71" s="1442">
        <f>SUM(Z71:AB71)</f>
        <v>1744</v>
      </c>
      <c r="Z71" s="874">
        <v>1066</v>
      </c>
      <c r="AA71" s="875">
        <v>620</v>
      </c>
      <c r="AB71" s="876">
        <v>58</v>
      </c>
      <c r="AC71" s="767">
        <f>SUM(AD71:AF71)</f>
        <v>845</v>
      </c>
      <c r="AD71" s="766">
        <v>263</v>
      </c>
      <c r="AE71" s="765">
        <v>582</v>
      </c>
      <c r="AF71" s="765">
        <v>0</v>
      </c>
      <c r="AG71" s="764">
        <f>SUM(AH71:AJ71)</f>
        <v>68</v>
      </c>
      <c r="AH71" s="763">
        <v>44</v>
      </c>
      <c r="AI71" s="763">
        <v>24</v>
      </c>
      <c r="AJ71" s="762">
        <v>0</v>
      </c>
      <c r="AK71" s="861">
        <v>362</v>
      </c>
      <c r="AL71" s="784">
        <v>0</v>
      </c>
      <c r="AM71" s="761">
        <f>SUM(AN71:AP71)</f>
        <v>0</v>
      </c>
      <c r="AN71" s="760">
        <v>0</v>
      </c>
      <c r="AO71" s="759">
        <v>0</v>
      </c>
      <c r="AP71" s="758">
        <v>0</v>
      </c>
      <c r="AQ71" s="757">
        <f>SUM(AR71:AT71)</f>
        <v>0</v>
      </c>
      <c r="AR71" s="756">
        <v>0</v>
      </c>
      <c r="AS71" s="755">
        <v>0</v>
      </c>
      <c r="AT71" s="754">
        <v>0</v>
      </c>
      <c r="AU71" s="753">
        <f>SUM(AV71:AX71)</f>
        <v>0</v>
      </c>
      <c r="AV71" s="752">
        <v>0</v>
      </c>
      <c r="AW71" s="751">
        <v>0</v>
      </c>
      <c r="AX71" s="750">
        <v>0</v>
      </c>
    </row>
    <row r="72" spans="1:50" ht="19" thickBot="1" x14ac:dyDescent="0.5">
      <c r="A72" s="871" t="s">
        <v>87</v>
      </c>
      <c r="B72" s="1321">
        <v>65</v>
      </c>
      <c r="C72" s="1118">
        <v>0.8424994132769672</v>
      </c>
      <c r="D72" s="1088">
        <v>2019</v>
      </c>
      <c r="E72" s="863" t="s">
        <v>204</v>
      </c>
      <c r="F72" s="1150" t="s">
        <v>514</v>
      </c>
      <c r="G72" s="1144"/>
      <c r="H72" s="1306">
        <f>SUM(N72+O72+S72+T72+Y72+AK72+AM72)</f>
        <v>292</v>
      </c>
      <c r="I72" s="1088">
        <f>SUM(P72+Q72+U72+V72+AC72+AG72+AQ72+AU72)</f>
        <v>89</v>
      </c>
      <c r="J72" s="1314"/>
      <c r="K72" s="796"/>
      <c r="L72" s="787"/>
      <c r="M72" s="1450">
        <v>18</v>
      </c>
      <c r="N72" s="1356">
        <v>44</v>
      </c>
      <c r="O72" s="1357">
        <v>3</v>
      </c>
      <c r="P72" s="1358">
        <v>28</v>
      </c>
      <c r="Q72" s="1359">
        <v>19</v>
      </c>
      <c r="R72" s="1360">
        <v>19</v>
      </c>
      <c r="S72" s="1361">
        <v>41</v>
      </c>
      <c r="T72" s="1362">
        <v>0</v>
      </c>
      <c r="U72" s="746">
        <v>28</v>
      </c>
      <c r="V72" s="745">
        <v>12</v>
      </c>
      <c r="W72" s="818">
        <v>217</v>
      </c>
      <c r="X72" s="1451">
        <v>102</v>
      </c>
      <c r="Y72" s="1442">
        <f>SUM(Z72:AB72)</f>
        <v>46</v>
      </c>
      <c r="Z72" s="878">
        <v>44</v>
      </c>
      <c r="AA72" s="879">
        <v>2</v>
      </c>
      <c r="AB72" s="880">
        <v>0</v>
      </c>
      <c r="AC72" s="767">
        <f>SUM(AD72:AF72)</f>
        <v>2</v>
      </c>
      <c r="AD72" s="766">
        <v>0</v>
      </c>
      <c r="AE72" s="765">
        <v>2</v>
      </c>
      <c r="AF72" s="765">
        <v>0</v>
      </c>
      <c r="AG72" s="764">
        <f>SUM(AH72:AJ72)</f>
        <v>0</v>
      </c>
      <c r="AH72" s="763">
        <v>0</v>
      </c>
      <c r="AI72" s="763">
        <v>0</v>
      </c>
      <c r="AJ72" s="762">
        <v>0</v>
      </c>
      <c r="AK72" s="862">
        <v>148</v>
      </c>
      <c r="AL72" s="783">
        <v>5</v>
      </c>
      <c r="AM72" s="761">
        <f>SUM(AN72:AP72)</f>
        <v>10</v>
      </c>
      <c r="AN72" s="775">
        <v>10</v>
      </c>
      <c r="AO72" s="782">
        <v>0</v>
      </c>
      <c r="AP72" s="742">
        <v>0</v>
      </c>
      <c r="AQ72" s="757">
        <f>SUM(AR72:AT72)</f>
        <v>0</v>
      </c>
      <c r="AR72" s="781">
        <v>0</v>
      </c>
      <c r="AS72" s="780">
        <v>0</v>
      </c>
      <c r="AT72" s="779">
        <v>0</v>
      </c>
      <c r="AU72" s="753">
        <f>SUM(AV72:AX72)</f>
        <v>0</v>
      </c>
      <c r="AV72" s="778">
        <v>0</v>
      </c>
      <c r="AW72" s="777">
        <v>0</v>
      </c>
      <c r="AX72" s="776">
        <v>0</v>
      </c>
    </row>
    <row r="73" spans="1:50" x14ac:dyDescent="0.35">
      <c r="A73" s="831"/>
      <c r="B73" s="823"/>
      <c r="C73" s="830"/>
      <c r="D73" s="823"/>
      <c r="E73" s="831"/>
      <c r="F73" s="826"/>
      <c r="G73" s="826"/>
      <c r="H73" s="826"/>
      <c r="I73" s="826"/>
      <c r="J73" s="826"/>
      <c r="K73" s="821"/>
      <c r="L73" s="826"/>
      <c r="M73" s="826"/>
      <c r="N73" s="826"/>
      <c r="O73" s="826"/>
      <c r="P73" s="826"/>
      <c r="Q73" s="826"/>
      <c r="R73" s="826"/>
      <c r="S73" s="826"/>
      <c r="T73" s="826"/>
      <c r="U73" s="826"/>
      <c r="V73" s="826"/>
      <c r="W73" s="826"/>
      <c r="X73" s="826"/>
      <c r="Y73" s="826"/>
      <c r="Z73" s="826"/>
      <c r="AA73" s="826"/>
      <c r="AB73" s="826"/>
      <c r="AC73" s="826"/>
      <c r="AD73" s="826"/>
      <c r="AE73" s="826"/>
      <c r="AF73" s="826"/>
      <c r="AG73" s="826"/>
      <c r="AH73" s="826"/>
      <c r="AI73" s="826"/>
      <c r="AJ73" s="826"/>
      <c r="AK73" s="831"/>
      <c r="AL73" s="831"/>
      <c r="AM73" s="826"/>
      <c r="AN73" s="826"/>
      <c r="AO73" s="826"/>
      <c r="AP73" s="826"/>
      <c r="AQ73" s="826"/>
      <c r="AR73" s="826"/>
      <c r="AS73" s="826"/>
      <c r="AT73" s="826"/>
      <c r="AU73" s="826"/>
      <c r="AV73" s="826"/>
      <c r="AW73" s="826"/>
      <c r="AX73" s="826"/>
    </row>
    <row r="74" spans="1:50" x14ac:dyDescent="0.35">
      <c r="A74" s="832"/>
      <c r="B74" s="823"/>
      <c r="C74" s="830"/>
      <c r="D74" s="823"/>
      <c r="E74" s="831"/>
      <c r="F74" s="826"/>
      <c r="G74" s="826"/>
      <c r="H74" s="826"/>
      <c r="I74" s="826"/>
      <c r="J74" s="826"/>
      <c r="K74" s="821"/>
      <c r="L74" s="826"/>
      <c r="M74" s="867"/>
      <c r="N74" s="826"/>
      <c r="O74" s="826"/>
      <c r="P74" s="865"/>
      <c r="Q74" s="865"/>
      <c r="R74" s="826"/>
      <c r="S74" s="826"/>
      <c r="T74" s="826"/>
      <c r="U74" s="826"/>
      <c r="V74" s="826"/>
      <c r="W74" s="865"/>
      <c r="X74" s="865"/>
      <c r="Y74" s="826"/>
      <c r="Z74" s="826"/>
      <c r="AA74" s="826"/>
      <c r="AB74" s="826"/>
      <c r="AC74" s="826"/>
      <c r="AD74" s="826"/>
      <c r="AE74" s="826"/>
      <c r="AF74" s="826"/>
      <c r="AG74" s="826"/>
      <c r="AH74" s="826"/>
      <c r="AI74" s="826"/>
      <c r="AJ74" s="826"/>
      <c r="AK74" s="826"/>
      <c r="AL74" s="826"/>
      <c r="AM74" s="826"/>
      <c r="AN74" s="826"/>
      <c r="AO74" s="826"/>
      <c r="AP74" s="826"/>
      <c r="AQ74" s="826"/>
      <c r="AR74" s="826"/>
      <c r="AS74" s="826"/>
      <c r="AT74" s="826"/>
      <c r="AU74" s="826"/>
      <c r="AV74" s="826"/>
      <c r="AW74" s="826"/>
      <c r="AX74" s="826"/>
    </row>
    <row r="75" spans="1:50" x14ac:dyDescent="0.35">
      <c r="A75" s="832"/>
      <c r="B75" s="823"/>
      <c r="C75" s="830"/>
      <c r="D75" s="823"/>
      <c r="E75" s="831"/>
      <c r="F75" s="826"/>
      <c r="G75" s="826"/>
      <c r="H75" s="826"/>
      <c r="I75" s="826"/>
      <c r="J75" s="826"/>
      <c r="K75" s="821"/>
      <c r="L75" s="826"/>
      <c r="M75" s="826"/>
      <c r="N75" s="826"/>
      <c r="O75" s="826"/>
      <c r="P75" s="826"/>
      <c r="Q75" s="826"/>
      <c r="R75" s="826"/>
      <c r="S75" s="826"/>
      <c r="T75" s="826"/>
      <c r="U75" s="826"/>
      <c r="V75" s="826"/>
      <c r="W75" s="826"/>
      <c r="X75" s="826"/>
      <c r="Y75" s="826"/>
      <c r="Z75" s="826"/>
      <c r="AA75" s="826"/>
      <c r="AB75" s="826"/>
      <c r="AC75" s="826"/>
      <c r="AD75" s="826"/>
      <c r="AE75" s="826"/>
      <c r="AF75" s="826"/>
      <c r="AG75" s="826"/>
      <c r="AH75" s="826"/>
      <c r="AI75" s="826"/>
      <c r="AJ75" s="826"/>
      <c r="AK75" s="826"/>
      <c r="AL75" s="826"/>
      <c r="AM75" s="826"/>
      <c r="AN75" s="826"/>
      <c r="AO75" s="826"/>
      <c r="AP75" s="826"/>
      <c r="AQ75" s="826"/>
      <c r="AR75" s="826"/>
      <c r="AS75" s="826"/>
      <c r="AT75" s="826"/>
      <c r="AU75" s="826"/>
      <c r="AV75" s="826"/>
      <c r="AW75" s="826"/>
      <c r="AX75" s="826"/>
    </row>
    <row r="76" spans="1:50" x14ac:dyDescent="0.35">
      <c r="A76" s="833"/>
      <c r="B76" s="823"/>
      <c r="C76" s="830"/>
      <c r="D76" s="823"/>
      <c r="E76" s="831"/>
      <c r="F76" s="826"/>
      <c r="G76" s="826"/>
      <c r="H76" s="826"/>
      <c r="I76" s="826"/>
      <c r="J76" s="826"/>
      <c r="K76" s="821"/>
      <c r="L76" s="826"/>
      <c r="M76" s="826"/>
      <c r="N76" s="826"/>
      <c r="O76" s="826"/>
      <c r="P76" s="866"/>
      <c r="Q76" s="826"/>
      <c r="R76" s="826"/>
      <c r="S76" s="826"/>
      <c r="T76" s="826"/>
      <c r="U76" s="826"/>
      <c r="V76" s="826"/>
      <c r="W76" s="826"/>
      <c r="X76" s="826"/>
      <c r="Y76" s="826"/>
      <c r="Z76" s="826"/>
      <c r="AA76" s="826"/>
      <c r="AB76" s="826"/>
      <c r="AC76" s="826"/>
      <c r="AD76" s="826"/>
      <c r="AE76" s="826"/>
      <c r="AF76" s="826"/>
      <c r="AG76" s="826"/>
      <c r="AH76" s="826"/>
      <c r="AI76" s="826"/>
      <c r="AJ76" s="826"/>
      <c r="AK76" s="826"/>
      <c r="AL76" s="826"/>
      <c r="AM76" s="826"/>
      <c r="AN76" s="826"/>
      <c r="AO76" s="826"/>
      <c r="AP76" s="826"/>
      <c r="AQ76" s="826"/>
      <c r="AR76" s="826"/>
      <c r="AS76" s="826"/>
      <c r="AT76" s="826"/>
      <c r="AU76" s="826"/>
      <c r="AV76" s="826"/>
      <c r="AW76" s="826"/>
      <c r="AX76" s="826"/>
    </row>
    <row r="77" spans="1:50" x14ac:dyDescent="0.35">
      <c r="A77" s="834"/>
      <c r="B77" s="823"/>
      <c r="C77" s="830"/>
      <c r="D77" s="827"/>
      <c r="E77" s="831"/>
      <c r="F77" s="826"/>
      <c r="G77" s="826"/>
      <c r="H77" s="826"/>
      <c r="I77" s="826"/>
      <c r="J77" s="826"/>
      <c r="K77" s="821"/>
      <c r="L77" s="826"/>
      <c r="M77" s="826"/>
      <c r="N77" s="826"/>
      <c r="O77" s="826"/>
      <c r="P77" s="826"/>
      <c r="Q77" s="826"/>
      <c r="R77" s="826"/>
      <c r="S77" s="826"/>
      <c r="T77" s="826"/>
      <c r="U77" s="826"/>
      <c r="V77" s="826"/>
      <c r="W77" s="826"/>
      <c r="X77" s="826"/>
      <c r="Y77" s="826"/>
      <c r="Z77" s="826"/>
      <c r="AA77" s="826"/>
      <c r="AB77" s="826"/>
      <c r="AC77" s="826"/>
      <c r="AD77" s="826"/>
      <c r="AE77" s="826"/>
      <c r="AF77" s="826"/>
      <c r="AG77" s="826"/>
      <c r="AH77" s="826"/>
      <c r="AI77" s="826"/>
      <c r="AJ77" s="826"/>
      <c r="AK77" s="826"/>
      <c r="AL77" s="826"/>
      <c r="AM77" s="826"/>
      <c r="AN77" s="826"/>
      <c r="AO77" s="826"/>
      <c r="AP77" s="826"/>
      <c r="AQ77" s="826"/>
      <c r="AR77" s="826"/>
      <c r="AS77" s="826"/>
      <c r="AT77" s="826"/>
      <c r="AU77" s="826"/>
      <c r="AV77" s="826"/>
      <c r="AW77" s="826"/>
      <c r="AX77" s="826"/>
    </row>
    <row r="78" spans="1:50" x14ac:dyDescent="0.35">
      <c r="A78" s="831"/>
      <c r="B78" s="823"/>
      <c r="C78" s="830"/>
      <c r="D78" s="823"/>
      <c r="E78" s="831"/>
      <c r="F78" s="826"/>
      <c r="G78" s="826"/>
      <c r="H78" s="826"/>
      <c r="I78" s="826"/>
      <c r="J78" s="826"/>
      <c r="K78" s="821"/>
      <c r="L78" s="826"/>
      <c r="M78" s="826"/>
      <c r="N78" s="826"/>
      <c r="O78" s="826"/>
      <c r="P78" s="826"/>
      <c r="Q78" s="826"/>
      <c r="R78" s="826"/>
      <c r="S78" s="826"/>
      <c r="T78" s="826"/>
      <c r="U78" s="826"/>
      <c r="V78" s="826"/>
      <c r="W78" s="826"/>
      <c r="X78" s="826"/>
      <c r="Y78" s="826"/>
      <c r="Z78" s="826"/>
      <c r="AA78" s="826"/>
      <c r="AB78" s="826"/>
      <c r="AC78" s="826"/>
      <c r="AD78" s="826"/>
      <c r="AE78" s="826"/>
      <c r="AF78" s="826"/>
      <c r="AG78" s="826"/>
      <c r="AH78" s="826"/>
      <c r="AI78" s="826"/>
      <c r="AJ78" s="826"/>
      <c r="AK78" s="826"/>
      <c r="AL78" s="826"/>
      <c r="AM78" s="826"/>
      <c r="AN78" s="826"/>
      <c r="AO78" s="826"/>
      <c r="AP78" s="826"/>
      <c r="AQ78" s="826"/>
      <c r="AR78" s="826"/>
      <c r="AS78" s="826"/>
      <c r="AT78" s="826"/>
      <c r="AU78" s="826"/>
      <c r="AV78" s="826"/>
      <c r="AW78" s="826"/>
      <c r="AX78" s="826"/>
    </row>
    <row r="79" spans="1:50" x14ac:dyDescent="0.35">
      <c r="A79" s="826"/>
      <c r="B79" s="826"/>
      <c r="C79" s="826"/>
      <c r="D79" s="826"/>
      <c r="E79" s="831"/>
      <c r="F79" s="826"/>
      <c r="G79" s="826"/>
      <c r="H79" s="826"/>
      <c r="I79" s="826"/>
      <c r="J79" s="826"/>
      <c r="K79" s="821"/>
      <c r="L79" s="826"/>
      <c r="M79" s="826"/>
      <c r="N79" s="826"/>
      <c r="O79" s="826"/>
      <c r="P79" s="826"/>
      <c r="Q79" s="826"/>
      <c r="R79" s="826"/>
      <c r="S79" s="826"/>
      <c r="T79" s="826"/>
      <c r="U79" s="826"/>
      <c r="V79" s="826"/>
      <c r="W79" s="826"/>
      <c r="X79" s="826"/>
      <c r="Y79" s="826"/>
      <c r="Z79" s="826"/>
      <c r="AA79" s="826"/>
      <c r="AB79" s="826"/>
      <c r="AC79" s="826"/>
      <c r="AD79" s="826"/>
      <c r="AE79" s="826"/>
      <c r="AF79" s="826"/>
      <c r="AG79" s="826"/>
      <c r="AH79" s="826"/>
      <c r="AI79" s="826"/>
      <c r="AJ79" s="826"/>
      <c r="AK79" s="826"/>
      <c r="AL79" s="826"/>
      <c r="AM79" s="826"/>
      <c r="AN79" s="826"/>
      <c r="AO79" s="826"/>
      <c r="AP79" s="826"/>
      <c r="AQ79" s="826"/>
      <c r="AR79" s="826"/>
      <c r="AS79" s="826"/>
      <c r="AT79" s="826"/>
      <c r="AU79" s="826"/>
      <c r="AV79" s="826"/>
      <c r="AW79" s="826"/>
      <c r="AX79" s="826"/>
    </row>
    <row r="80" spans="1:50" x14ac:dyDescent="0.35">
      <c r="A80" s="826"/>
      <c r="B80" s="826"/>
      <c r="C80" s="826"/>
      <c r="D80" s="826"/>
      <c r="E80" s="831"/>
      <c r="F80" s="826"/>
      <c r="G80" s="826"/>
      <c r="H80" s="826"/>
      <c r="I80" s="826"/>
      <c r="J80" s="826"/>
      <c r="K80" s="821"/>
      <c r="L80" s="826"/>
      <c r="M80" s="826"/>
      <c r="N80" s="826"/>
      <c r="O80" s="826"/>
      <c r="P80" s="826"/>
      <c r="Q80" s="826"/>
      <c r="R80" s="826"/>
      <c r="S80" s="826"/>
      <c r="T80" s="826"/>
      <c r="U80" s="826"/>
      <c r="V80" s="826"/>
      <c r="W80" s="826"/>
      <c r="X80" s="826"/>
      <c r="Y80" s="826"/>
      <c r="Z80" s="826"/>
      <c r="AA80" s="826"/>
      <c r="AB80" s="826"/>
      <c r="AC80" s="826"/>
      <c r="AD80" s="826"/>
      <c r="AE80" s="826"/>
      <c r="AF80" s="826"/>
      <c r="AG80" s="826"/>
      <c r="AH80" s="826"/>
      <c r="AI80" s="826"/>
      <c r="AJ80" s="826"/>
      <c r="AK80" s="826"/>
      <c r="AL80" s="826"/>
      <c r="AM80" s="826"/>
      <c r="AN80" s="826"/>
      <c r="AO80" s="826"/>
      <c r="AP80" s="826"/>
      <c r="AQ80" s="826"/>
      <c r="AR80" s="826"/>
      <c r="AS80" s="826"/>
      <c r="AT80" s="826"/>
      <c r="AU80" s="826"/>
      <c r="AV80" s="826"/>
      <c r="AW80" s="826"/>
      <c r="AX80" s="826"/>
    </row>
    <row r="81" spans="1:50" x14ac:dyDescent="0.35">
      <c r="A81" s="826"/>
      <c r="B81" s="826"/>
      <c r="C81" s="826"/>
      <c r="D81" s="826"/>
      <c r="E81" s="831"/>
      <c r="F81" s="826"/>
      <c r="G81" s="826"/>
      <c r="H81" s="826"/>
      <c r="I81" s="826"/>
      <c r="J81" s="826"/>
      <c r="K81" s="821"/>
      <c r="L81" s="826"/>
      <c r="M81" s="826"/>
      <c r="N81" s="826"/>
      <c r="O81" s="826"/>
      <c r="P81" s="826"/>
      <c r="Q81" s="826"/>
      <c r="R81" s="826"/>
      <c r="S81" s="826"/>
      <c r="T81" s="826"/>
      <c r="U81" s="826"/>
      <c r="V81" s="826"/>
      <c r="W81" s="826"/>
      <c r="X81" s="826"/>
      <c r="Y81" s="826"/>
      <c r="Z81" s="826"/>
      <c r="AA81" s="826"/>
      <c r="AB81" s="826"/>
      <c r="AC81" s="826"/>
      <c r="AD81" s="826"/>
      <c r="AE81" s="826"/>
      <c r="AF81" s="826"/>
      <c r="AG81" s="826"/>
      <c r="AH81" s="826"/>
      <c r="AI81" s="826"/>
      <c r="AJ81" s="826"/>
      <c r="AK81" s="826"/>
      <c r="AL81" s="826"/>
      <c r="AM81" s="826"/>
      <c r="AN81" s="826"/>
      <c r="AO81" s="826"/>
      <c r="AP81" s="826"/>
      <c r="AQ81" s="826"/>
      <c r="AR81" s="826"/>
      <c r="AS81" s="826"/>
      <c r="AT81" s="826"/>
      <c r="AU81" s="826"/>
      <c r="AV81" s="826"/>
      <c r="AW81" s="826"/>
      <c r="AX81" s="826"/>
    </row>
    <row r="82" spans="1:50" x14ac:dyDescent="0.35">
      <c r="A82" s="826"/>
      <c r="B82" s="826"/>
      <c r="C82" s="826"/>
      <c r="D82" s="826"/>
      <c r="E82" s="831"/>
      <c r="F82" s="826"/>
      <c r="G82" s="826"/>
      <c r="H82" s="826"/>
      <c r="I82" s="826"/>
      <c r="J82" s="826"/>
      <c r="K82" s="821"/>
      <c r="L82" s="826"/>
      <c r="M82" s="826"/>
      <c r="N82" s="826"/>
      <c r="O82" s="826"/>
      <c r="P82" s="826"/>
      <c r="Q82" s="826"/>
      <c r="R82" s="826"/>
      <c r="S82" s="826"/>
      <c r="T82" s="826"/>
      <c r="U82" s="826"/>
      <c r="V82" s="826"/>
      <c r="W82" s="826"/>
      <c r="X82" s="826"/>
      <c r="Y82" s="826"/>
      <c r="Z82" s="826"/>
      <c r="AA82" s="826"/>
      <c r="AB82" s="826"/>
      <c r="AC82" s="826"/>
      <c r="AD82" s="826"/>
      <c r="AE82" s="826"/>
      <c r="AF82" s="826"/>
      <c r="AG82" s="826"/>
      <c r="AH82" s="826"/>
      <c r="AI82" s="826"/>
      <c r="AJ82" s="826"/>
      <c r="AK82" s="826"/>
      <c r="AL82" s="826"/>
      <c r="AM82" s="826"/>
      <c r="AN82" s="826"/>
      <c r="AO82" s="826"/>
      <c r="AP82" s="826"/>
      <c r="AQ82" s="826"/>
      <c r="AR82" s="826"/>
      <c r="AS82" s="826"/>
      <c r="AT82" s="826"/>
      <c r="AU82" s="826"/>
      <c r="AV82" s="826"/>
      <c r="AW82" s="826"/>
      <c r="AX82" s="826"/>
    </row>
    <row r="83" spans="1:50" x14ac:dyDescent="0.35">
      <c r="A83" s="826"/>
      <c r="B83" s="826"/>
      <c r="C83" s="826"/>
      <c r="D83" s="826"/>
      <c r="E83" s="831"/>
      <c r="F83" s="826"/>
      <c r="G83" s="826"/>
      <c r="H83" s="826"/>
      <c r="I83" s="826"/>
      <c r="J83" s="826"/>
      <c r="K83" s="821"/>
      <c r="L83" s="826"/>
      <c r="M83" s="826"/>
      <c r="N83" s="826"/>
      <c r="O83" s="826"/>
      <c r="P83" s="826"/>
      <c r="Q83" s="826"/>
      <c r="R83" s="826"/>
      <c r="S83" s="826"/>
      <c r="T83" s="826"/>
      <c r="U83" s="826"/>
      <c r="V83" s="826"/>
      <c r="W83" s="826"/>
      <c r="X83" s="826"/>
      <c r="Y83" s="826"/>
      <c r="Z83" s="826"/>
      <c r="AA83" s="826"/>
      <c r="AB83" s="826"/>
      <c r="AC83" s="826"/>
      <c r="AD83" s="826"/>
      <c r="AE83" s="826"/>
      <c r="AF83" s="826"/>
      <c r="AG83" s="826"/>
      <c r="AH83" s="826"/>
      <c r="AI83" s="826"/>
      <c r="AJ83" s="826"/>
      <c r="AK83" s="826"/>
      <c r="AL83" s="826"/>
      <c r="AM83" s="826"/>
      <c r="AN83" s="826"/>
      <c r="AO83" s="826"/>
      <c r="AP83" s="826"/>
      <c r="AQ83" s="826"/>
      <c r="AR83" s="826"/>
      <c r="AS83" s="826"/>
      <c r="AT83" s="826"/>
      <c r="AU83" s="826"/>
      <c r="AV83" s="826"/>
      <c r="AW83" s="826"/>
      <c r="AX83" s="826"/>
    </row>
    <row r="84" spans="1:50" x14ac:dyDescent="0.35">
      <c r="A84" s="831"/>
      <c r="B84" s="823"/>
      <c r="C84" s="830"/>
      <c r="D84" s="823"/>
      <c r="E84" s="831"/>
      <c r="F84" s="826"/>
      <c r="G84" s="826"/>
      <c r="H84" s="826"/>
      <c r="I84" s="826"/>
      <c r="J84" s="826"/>
      <c r="K84" s="821"/>
      <c r="L84" s="826"/>
      <c r="M84" s="826"/>
      <c r="N84" s="826"/>
      <c r="O84" s="826"/>
      <c r="P84" s="826"/>
      <c r="Q84" s="826"/>
      <c r="R84" s="826"/>
      <c r="S84" s="826"/>
      <c r="T84" s="826"/>
      <c r="U84" s="826"/>
      <c r="V84" s="826"/>
      <c r="W84" s="826"/>
      <c r="X84" s="826"/>
      <c r="Y84" s="826"/>
      <c r="Z84" s="826"/>
      <c r="AA84" s="826"/>
      <c r="AB84" s="826"/>
      <c r="AC84" s="826"/>
      <c r="AD84" s="826"/>
      <c r="AE84" s="826"/>
      <c r="AF84" s="826"/>
      <c r="AG84" s="826"/>
      <c r="AH84" s="826"/>
      <c r="AI84" s="826"/>
      <c r="AJ84" s="826"/>
      <c r="AK84" s="826"/>
      <c r="AL84" s="826"/>
      <c r="AM84" s="826"/>
      <c r="AN84" s="826"/>
      <c r="AO84" s="826"/>
      <c r="AP84" s="826"/>
      <c r="AQ84" s="826"/>
      <c r="AR84" s="826"/>
      <c r="AS84" s="826"/>
      <c r="AT84" s="826"/>
      <c r="AU84" s="826"/>
      <c r="AV84" s="826"/>
      <c r="AW84" s="826"/>
      <c r="AX84" s="826"/>
    </row>
  </sheetData>
  <sortState xmlns:xlrd2="http://schemas.microsoft.com/office/spreadsheetml/2017/richdata2" ref="A8:AX72">
    <sortCondition ref="B8:B72"/>
  </sortState>
  <mergeCells count="3">
    <mergeCell ref="Y6:AB6"/>
    <mergeCell ref="AC6:AF6"/>
    <mergeCell ref="AG6:AJ6"/>
  </mergeCells>
  <conditionalFormatting sqref="D8:D72">
    <cfRule type="colorScale" priority="11">
      <colorScale>
        <cfvo type="min"/>
        <cfvo type="percentile" val="50"/>
        <cfvo type="max"/>
        <color rgb="FFE4389A"/>
        <color theme="0"/>
        <color rgb="FF55A424"/>
      </colorScale>
    </cfRule>
  </conditionalFormatting>
  <conditionalFormatting sqref="B8:B72">
    <cfRule type="colorScale" priority="9">
      <colorScale>
        <cfvo type="min"/>
        <cfvo type="percentile" val="50"/>
        <cfvo type="max"/>
        <color rgb="FF55A424"/>
        <color theme="0"/>
        <color rgb="FFE4389A"/>
      </colorScale>
    </cfRule>
  </conditionalFormatting>
  <conditionalFormatting sqref="J36:J37 J41 J24 J34 J31">
    <cfRule type="colorScale" priority="4">
      <colorScale>
        <cfvo type="min"/>
        <cfvo type="percentile" val="50"/>
        <cfvo type="max"/>
        <color rgb="FFE4389A"/>
        <color theme="0"/>
        <color rgb="FF55A424"/>
      </colorScale>
    </cfRule>
  </conditionalFormatting>
  <conditionalFormatting sqref="J65:J67 J71 J60:J61 J51:J53 J58 J56 J47 J49">
    <cfRule type="colorScale" priority="3">
      <colorScale>
        <cfvo type="min"/>
        <cfvo type="percentile" val="50"/>
        <cfvo type="max"/>
        <color rgb="FFE4389A"/>
        <color theme="0"/>
        <color rgb="FF55A424"/>
      </colorScale>
    </cfRule>
  </conditionalFormatting>
  <conditionalFormatting sqref="H8:H72">
    <cfRule type="colorScale" priority="2">
      <colorScale>
        <cfvo type="min"/>
        <cfvo type="percentile" val="35"/>
        <cfvo type="max"/>
        <color rgb="FFE4389A"/>
        <color theme="0"/>
        <color rgb="FF55A424"/>
      </colorScale>
    </cfRule>
  </conditionalFormatting>
  <conditionalFormatting sqref="I8:I72">
    <cfRule type="colorScale" priority="1">
      <colorScale>
        <cfvo type="min"/>
        <cfvo type="percentile" val="35"/>
        <cfvo type="max"/>
        <color rgb="FFE4389A"/>
        <color theme="0"/>
        <color rgb="FF55A424"/>
      </colorScale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6282D-54F4-4F29-B41F-2EA4E3493E66}">
  <dimension ref="A1:AF35"/>
  <sheetViews>
    <sheetView zoomScale="85" zoomScaleNormal="85" workbookViewId="0">
      <selection activeCell="AL9" sqref="AL9"/>
    </sheetView>
  </sheetViews>
  <sheetFormatPr defaultColWidth="5.81640625" defaultRowHeight="14" x14ac:dyDescent="0.3"/>
  <cols>
    <col min="1" max="26" width="5.81640625" style="1505"/>
    <col min="27" max="31" width="6.1796875" style="1505" customWidth="1"/>
    <col min="32" max="16384" width="5.81640625" style="1505"/>
  </cols>
  <sheetData>
    <row r="1" spans="1:32" ht="18.5" x14ac:dyDescent="0.45">
      <c r="A1" s="2" t="s">
        <v>516</v>
      </c>
    </row>
    <row r="3" spans="1:32" s="1506" customFormat="1" ht="23" x14ac:dyDescent="0.35">
      <c r="B3" s="1507" t="s">
        <v>517</v>
      </c>
      <c r="C3" s="1507"/>
      <c r="D3" s="1507"/>
      <c r="E3" s="1507"/>
      <c r="F3" s="1507"/>
      <c r="G3" s="1507"/>
      <c r="H3" s="1507"/>
      <c r="I3" s="1508"/>
      <c r="J3" s="1507" t="s">
        <v>518</v>
      </c>
      <c r="K3" s="1507"/>
      <c r="L3" s="1507"/>
      <c r="M3" s="1507"/>
      <c r="N3" s="1507"/>
      <c r="O3" s="1507"/>
      <c r="P3" s="1507"/>
      <c r="Q3" s="1508"/>
      <c r="R3" s="1507" t="s">
        <v>519</v>
      </c>
      <c r="S3" s="1507"/>
      <c r="T3" s="1507"/>
      <c r="U3" s="1507"/>
      <c r="V3" s="1507"/>
      <c r="W3" s="1507"/>
      <c r="X3" s="1507"/>
      <c r="Y3" s="1508"/>
      <c r="Z3" s="1507" t="s">
        <v>520</v>
      </c>
      <c r="AA3" s="1507"/>
      <c r="AB3" s="1507"/>
      <c r="AC3" s="1507"/>
      <c r="AD3" s="1507"/>
      <c r="AE3" s="1507"/>
      <c r="AF3" s="1507"/>
    </row>
    <row r="4" spans="1:32" s="1509" customFormat="1" ht="20" x14ac:dyDescent="0.4">
      <c r="B4" s="1510" t="s">
        <v>521</v>
      </c>
      <c r="C4" s="1511" t="s">
        <v>522</v>
      </c>
      <c r="D4" s="1511" t="s">
        <v>523</v>
      </c>
      <c r="E4" s="1511" t="s">
        <v>524</v>
      </c>
      <c r="F4" s="1511" t="s">
        <v>525</v>
      </c>
      <c r="G4" s="1511" t="s">
        <v>526</v>
      </c>
      <c r="H4" s="1510" t="s">
        <v>527</v>
      </c>
      <c r="J4" s="1510" t="s">
        <v>521</v>
      </c>
      <c r="K4" s="1511" t="s">
        <v>522</v>
      </c>
      <c r="L4" s="1511" t="s">
        <v>523</v>
      </c>
      <c r="M4" s="1511" t="s">
        <v>524</v>
      </c>
      <c r="N4" s="1511" t="s">
        <v>525</v>
      </c>
      <c r="O4" s="1511" t="s">
        <v>526</v>
      </c>
      <c r="P4" s="1510" t="s">
        <v>527</v>
      </c>
      <c r="R4" s="1510" t="s">
        <v>521</v>
      </c>
      <c r="S4" s="1511" t="s">
        <v>522</v>
      </c>
      <c r="T4" s="1511" t="s">
        <v>523</v>
      </c>
      <c r="U4" s="1511" t="s">
        <v>524</v>
      </c>
      <c r="V4" s="1511" t="s">
        <v>525</v>
      </c>
      <c r="W4" s="1511" t="s">
        <v>526</v>
      </c>
      <c r="X4" s="1510" t="s">
        <v>527</v>
      </c>
      <c r="Z4" s="1510" t="s">
        <v>521</v>
      </c>
      <c r="AA4" s="1511" t="s">
        <v>522</v>
      </c>
      <c r="AB4" s="1511" t="s">
        <v>523</v>
      </c>
      <c r="AC4" s="1511" t="s">
        <v>524</v>
      </c>
      <c r="AD4" s="1511" t="s">
        <v>525</v>
      </c>
      <c r="AE4" s="1511" t="s">
        <v>526</v>
      </c>
      <c r="AF4" s="1510" t="s">
        <v>527</v>
      </c>
    </row>
    <row r="5" spans="1:32" s="1509" customFormat="1" ht="20" x14ac:dyDescent="0.4">
      <c r="B5" s="1512">
        <v>1</v>
      </c>
      <c r="C5" s="1513">
        <v>2</v>
      </c>
      <c r="D5" s="1514">
        <v>3</v>
      </c>
      <c r="E5" s="1514">
        <v>4</v>
      </c>
      <c r="F5" s="1514">
        <v>5</v>
      </c>
      <c r="G5" s="1514">
        <v>6</v>
      </c>
      <c r="H5" s="1515">
        <v>7</v>
      </c>
      <c r="J5" s="1516"/>
      <c r="K5" s="1517"/>
      <c r="L5" s="1517"/>
      <c r="M5" s="1518">
        <v>1</v>
      </c>
      <c r="N5" s="1518">
        <v>2</v>
      </c>
      <c r="O5" s="1518">
        <v>3</v>
      </c>
      <c r="P5" s="1519">
        <v>4</v>
      </c>
      <c r="R5" s="1516"/>
      <c r="S5" s="1520"/>
      <c r="T5" s="1520"/>
      <c r="U5" s="1521">
        <v>1</v>
      </c>
      <c r="V5" s="1522">
        <v>2</v>
      </c>
      <c r="W5" s="1522">
        <v>3</v>
      </c>
      <c r="X5" s="1519">
        <v>4</v>
      </c>
      <c r="Z5" s="1523"/>
      <c r="AA5" s="1517"/>
      <c r="AB5" s="1517"/>
      <c r="AC5" s="1520"/>
      <c r="AD5" s="1520"/>
      <c r="AE5" s="1520"/>
      <c r="AF5" s="1519">
        <v>1</v>
      </c>
    </row>
    <row r="6" spans="1:32" s="1509" customFormat="1" ht="20" x14ac:dyDescent="0.4">
      <c r="B6" s="1524">
        <v>8</v>
      </c>
      <c r="C6" s="1525">
        <v>9</v>
      </c>
      <c r="D6" s="1525">
        <v>10</v>
      </c>
      <c r="E6" s="1525">
        <v>11</v>
      </c>
      <c r="F6" s="1525">
        <v>12</v>
      </c>
      <c r="G6" s="1525">
        <v>13</v>
      </c>
      <c r="H6" s="1526">
        <v>14</v>
      </c>
      <c r="J6" s="1527">
        <v>5</v>
      </c>
      <c r="K6" s="1528">
        <v>6</v>
      </c>
      <c r="L6" s="1528">
        <v>7</v>
      </c>
      <c r="M6" s="1528">
        <v>8</v>
      </c>
      <c r="N6" s="1528">
        <v>9</v>
      </c>
      <c r="O6" s="1528">
        <v>10</v>
      </c>
      <c r="P6" s="1529">
        <v>11</v>
      </c>
      <c r="R6" s="1530">
        <v>5</v>
      </c>
      <c r="S6" s="1531">
        <v>6</v>
      </c>
      <c r="T6" s="1531">
        <v>7</v>
      </c>
      <c r="U6" s="1531">
        <v>8</v>
      </c>
      <c r="V6" s="1528">
        <v>9</v>
      </c>
      <c r="W6" s="1528">
        <v>10</v>
      </c>
      <c r="X6" s="1529">
        <v>11</v>
      </c>
      <c r="Z6" s="1527">
        <v>2</v>
      </c>
      <c r="AA6" s="1528">
        <v>3</v>
      </c>
      <c r="AB6" s="1531">
        <v>4</v>
      </c>
      <c r="AC6" s="1531">
        <v>5</v>
      </c>
      <c r="AD6" s="1531">
        <v>6</v>
      </c>
      <c r="AE6" s="1531">
        <v>7</v>
      </c>
      <c r="AF6" s="1529">
        <v>8</v>
      </c>
    </row>
    <row r="7" spans="1:32" s="1509" customFormat="1" ht="20" x14ac:dyDescent="0.4">
      <c r="B7" s="1524">
        <v>15</v>
      </c>
      <c r="C7" s="1513">
        <v>16</v>
      </c>
      <c r="D7" s="1525">
        <v>17</v>
      </c>
      <c r="E7" s="1525">
        <v>18</v>
      </c>
      <c r="F7" s="1525">
        <v>19</v>
      </c>
      <c r="G7" s="1525">
        <v>20</v>
      </c>
      <c r="H7" s="1526">
        <v>21</v>
      </c>
      <c r="J7" s="1530">
        <v>12</v>
      </c>
      <c r="K7" s="1532">
        <v>13</v>
      </c>
      <c r="L7" s="1533">
        <v>14</v>
      </c>
      <c r="M7" s="1533">
        <v>15</v>
      </c>
      <c r="N7" s="1533">
        <v>16</v>
      </c>
      <c r="O7" s="1533">
        <v>17</v>
      </c>
      <c r="P7" s="1534">
        <v>18</v>
      </c>
      <c r="R7" s="1530">
        <v>12</v>
      </c>
      <c r="S7" s="1533">
        <v>13</v>
      </c>
      <c r="T7" s="1533">
        <v>14</v>
      </c>
      <c r="U7" s="1533">
        <v>15</v>
      </c>
      <c r="V7" s="1533">
        <v>16</v>
      </c>
      <c r="W7" s="1533">
        <v>17</v>
      </c>
      <c r="X7" s="1534">
        <v>18</v>
      </c>
      <c r="Z7" s="1535">
        <v>9</v>
      </c>
      <c r="AA7" s="1536">
        <v>10</v>
      </c>
      <c r="AB7" s="1536">
        <v>11</v>
      </c>
      <c r="AC7" s="1533">
        <v>12</v>
      </c>
      <c r="AD7" s="1533">
        <v>13</v>
      </c>
      <c r="AE7" s="1533">
        <v>14</v>
      </c>
      <c r="AF7" s="1534">
        <v>15</v>
      </c>
    </row>
    <row r="8" spans="1:32" s="1509" customFormat="1" ht="20" x14ac:dyDescent="0.4">
      <c r="B8" s="1537">
        <v>22</v>
      </c>
      <c r="C8" s="1538">
        <v>23</v>
      </c>
      <c r="D8" s="1538">
        <v>24</v>
      </c>
      <c r="E8" s="1538">
        <v>25</v>
      </c>
      <c r="F8" s="1538">
        <v>26</v>
      </c>
      <c r="G8" s="1538">
        <v>27</v>
      </c>
      <c r="H8" s="1539">
        <v>28</v>
      </c>
      <c r="J8" s="1535">
        <v>19</v>
      </c>
      <c r="K8" s="1540">
        <v>20</v>
      </c>
      <c r="L8" s="1541">
        <v>21</v>
      </c>
      <c r="M8" s="1541">
        <v>22</v>
      </c>
      <c r="N8" s="1541">
        <v>23</v>
      </c>
      <c r="O8" s="1541">
        <v>24</v>
      </c>
      <c r="P8" s="1542">
        <v>25</v>
      </c>
      <c r="R8" s="1535">
        <v>19</v>
      </c>
      <c r="S8" s="1541">
        <v>20</v>
      </c>
      <c r="T8" s="1541">
        <v>21</v>
      </c>
      <c r="U8" s="1541">
        <v>22</v>
      </c>
      <c r="V8" s="1541">
        <v>23</v>
      </c>
      <c r="W8" s="1541">
        <v>24</v>
      </c>
      <c r="X8" s="1542">
        <v>25</v>
      </c>
      <c r="Z8" s="1535">
        <v>16</v>
      </c>
      <c r="AA8" s="1536">
        <v>17</v>
      </c>
      <c r="AB8" s="1536">
        <v>18</v>
      </c>
      <c r="AC8" s="1533">
        <v>19</v>
      </c>
      <c r="AD8" s="1533">
        <v>20</v>
      </c>
      <c r="AE8" s="1533">
        <v>21</v>
      </c>
      <c r="AF8" s="1534">
        <v>22</v>
      </c>
    </row>
    <row r="9" spans="1:32" s="1509" customFormat="1" ht="20" x14ac:dyDescent="0.4">
      <c r="B9" s="1543">
        <v>29</v>
      </c>
      <c r="C9" s="1544">
        <v>44438</v>
      </c>
      <c r="D9" s="1545">
        <v>44439</v>
      </c>
      <c r="E9" s="1546"/>
      <c r="F9" s="1546"/>
      <c r="G9" s="1546"/>
      <c r="H9" s="1547"/>
      <c r="J9" s="1548">
        <v>26</v>
      </c>
      <c r="K9" s="1544">
        <v>27</v>
      </c>
      <c r="L9" s="1545">
        <v>28</v>
      </c>
      <c r="M9" s="1546"/>
      <c r="N9" s="1546"/>
      <c r="O9" s="1546"/>
      <c r="P9" s="1547"/>
      <c r="R9" s="1549">
        <v>26</v>
      </c>
      <c r="S9" s="1544">
        <v>27</v>
      </c>
      <c r="T9" s="1544">
        <v>28</v>
      </c>
      <c r="U9" s="1545">
        <v>29</v>
      </c>
      <c r="V9" s="1545">
        <v>30</v>
      </c>
      <c r="W9" s="1545">
        <v>31</v>
      </c>
      <c r="X9" s="1547"/>
      <c r="Z9" s="1535">
        <v>23</v>
      </c>
      <c r="AA9" s="1550">
        <v>24</v>
      </c>
      <c r="AB9" s="1550">
        <v>25</v>
      </c>
      <c r="AC9" s="1550">
        <v>26</v>
      </c>
      <c r="AD9" s="1550">
        <v>27</v>
      </c>
      <c r="AE9" s="1550">
        <v>28</v>
      </c>
      <c r="AF9" s="1534">
        <v>29</v>
      </c>
    </row>
    <row r="10" spans="1:32" s="1509" customFormat="1" ht="20" x14ac:dyDescent="0.4">
      <c r="J10" s="1551"/>
      <c r="K10" s="1551"/>
      <c r="L10" s="1551"/>
      <c r="M10" s="1551"/>
      <c r="N10" s="1551"/>
      <c r="O10" s="1551"/>
      <c r="P10" s="1551"/>
      <c r="R10" s="1551"/>
      <c r="S10" s="1551"/>
      <c r="T10" s="1551"/>
      <c r="U10" s="1551"/>
      <c r="V10" s="1551"/>
      <c r="W10" s="1551"/>
      <c r="X10" s="1551"/>
      <c r="Z10" s="1552">
        <v>30</v>
      </c>
      <c r="AA10" s="1553"/>
      <c r="AB10" s="1553"/>
      <c r="AC10" s="1553"/>
      <c r="AD10" s="1553"/>
      <c r="AE10" s="1553"/>
      <c r="AF10" s="1554"/>
    </row>
    <row r="11" spans="1:32" ht="15.5" x14ac:dyDescent="0.35">
      <c r="B11" s="1555"/>
      <c r="C11" s="1555"/>
      <c r="D11" s="1555"/>
      <c r="E11" s="1555"/>
      <c r="F11" s="1555"/>
      <c r="G11" s="1555"/>
      <c r="H11" s="1555"/>
    </row>
    <row r="12" spans="1:32" s="1506" customFormat="1" ht="23" x14ac:dyDescent="0.35">
      <c r="B12" s="1507" t="s">
        <v>528</v>
      </c>
      <c r="C12" s="1507"/>
      <c r="D12" s="1507"/>
      <c r="E12" s="1507"/>
      <c r="F12" s="1507"/>
      <c r="G12" s="1507"/>
      <c r="H12" s="1556"/>
      <c r="I12" s="1508"/>
      <c r="J12" s="1507" t="s">
        <v>529</v>
      </c>
      <c r="K12" s="1507"/>
      <c r="L12" s="1507"/>
      <c r="M12" s="1507"/>
      <c r="N12" s="1507"/>
      <c r="O12" s="1507"/>
      <c r="P12" s="1556"/>
      <c r="Q12" s="1508"/>
      <c r="R12" s="1507" t="s">
        <v>530</v>
      </c>
      <c r="S12" s="1507"/>
      <c r="T12" s="1507"/>
      <c r="U12" s="1507"/>
      <c r="V12" s="1507"/>
      <c r="W12" s="1507"/>
      <c r="X12" s="1556"/>
      <c r="Y12" s="1508"/>
      <c r="Z12" s="1507" t="s">
        <v>531</v>
      </c>
      <c r="AA12" s="1507"/>
      <c r="AB12" s="1507"/>
      <c r="AC12" s="1507"/>
      <c r="AD12" s="1507"/>
      <c r="AE12" s="1507"/>
      <c r="AF12" s="1556"/>
    </row>
    <row r="13" spans="1:32" s="1509" customFormat="1" ht="20" x14ac:dyDescent="0.4">
      <c r="B13" s="1510" t="s">
        <v>521</v>
      </c>
      <c r="C13" s="1511" t="s">
        <v>522</v>
      </c>
      <c r="D13" s="1511" t="s">
        <v>523</v>
      </c>
      <c r="E13" s="1511" t="s">
        <v>524</v>
      </c>
      <c r="F13" s="1511" t="s">
        <v>525</v>
      </c>
      <c r="G13" s="1511" t="s">
        <v>526</v>
      </c>
      <c r="H13" s="1510" t="s">
        <v>527</v>
      </c>
      <c r="J13" s="1510" t="s">
        <v>521</v>
      </c>
      <c r="K13" s="1511" t="s">
        <v>522</v>
      </c>
      <c r="L13" s="1511" t="s">
        <v>523</v>
      </c>
      <c r="M13" s="1511" t="s">
        <v>524</v>
      </c>
      <c r="N13" s="1511" t="s">
        <v>525</v>
      </c>
      <c r="O13" s="1511" t="s">
        <v>526</v>
      </c>
      <c r="P13" s="1510" t="s">
        <v>527</v>
      </c>
      <c r="R13" s="1510" t="s">
        <v>521</v>
      </c>
      <c r="S13" s="1511" t="s">
        <v>522</v>
      </c>
      <c r="T13" s="1511" t="s">
        <v>523</v>
      </c>
      <c r="U13" s="1511" t="s">
        <v>524</v>
      </c>
      <c r="V13" s="1511" t="s">
        <v>525</v>
      </c>
      <c r="W13" s="1511" t="s">
        <v>526</v>
      </c>
      <c r="X13" s="1510" t="s">
        <v>527</v>
      </c>
      <c r="Z13" s="1510" t="s">
        <v>521</v>
      </c>
      <c r="AA13" s="1511" t="s">
        <v>522</v>
      </c>
      <c r="AB13" s="1511" t="s">
        <v>523</v>
      </c>
      <c r="AC13" s="1511" t="s">
        <v>524</v>
      </c>
      <c r="AD13" s="1511" t="s">
        <v>525</v>
      </c>
      <c r="AE13" s="1511" t="s">
        <v>526</v>
      </c>
      <c r="AF13" s="1510" t="s">
        <v>527</v>
      </c>
    </row>
    <row r="14" spans="1:32" s="1509" customFormat="1" ht="20" x14ac:dyDescent="0.4">
      <c r="B14" s="1523"/>
      <c r="C14" s="1557">
        <v>1</v>
      </c>
      <c r="D14" s="1557">
        <v>2</v>
      </c>
      <c r="E14" s="1557">
        <v>3</v>
      </c>
      <c r="F14" s="1557">
        <v>4</v>
      </c>
      <c r="G14" s="1557">
        <v>5</v>
      </c>
      <c r="H14" s="1558">
        <v>6</v>
      </c>
      <c r="J14" s="1523"/>
      <c r="K14" s="1520"/>
      <c r="L14" s="1520"/>
      <c r="M14" s="1520"/>
      <c r="N14" s="1518">
        <v>1</v>
      </c>
      <c r="O14" s="1518">
        <v>2</v>
      </c>
      <c r="P14" s="1519">
        <v>3</v>
      </c>
      <c r="R14" s="1523"/>
      <c r="S14" s="1517"/>
      <c r="T14" s="1517"/>
      <c r="U14" s="1520"/>
      <c r="V14" s="1520"/>
      <c r="W14" s="1520"/>
      <c r="X14" s="1519">
        <v>1</v>
      </c>
      <c r="Z14" s="1559"/>
      <c r="AA14" s="1520"/>
      <c r="AB14" s="1560">
        <v>1</v>
      </c>
      <c r="AC14" s="1560">
        <v>2</v>
      </c>
      <c r="AD14" s="1560">
        <v>3</v>
      </c>
      <c r="AE14" s="1560">
        <v>4</v>
      </c>
      <c r="AF14" s="1519">
        <v>5</v>
      </c>
    </row>
    <row r="15" spans="1:32" s="1509" customFormat="1" ht="20" x14ac:dyDescent="0.4">
      <c r="B15" s="1527">
        <v>7</v>
      </c>
      <c r="C15" s="1561">
        <v>8</v>
      </c>
      <c r="D15" s="1561">
        <v>9</v>
      </c>
      <c r="E15" s="1561">
        <v>10</v>
      </c>
      <c r="F15" s="1561">
        <v>11</v>
      </c>
      <c r="G15" s="1561">
        <v>12</v>
      </c>
      <c r="H15" s="1529">
        <v>13</v>
      </c>
      <c r="J15" s="1527">
        <v>4</v>
      </c>
      <c r="K15" s="1562">
        <v>5</v>
      </c>
      <c r="L15" s="1562">
        <v>6</v>
      </c>
      <c r="M15" s="1562">
        <v>7</v>
      </c>
      <c r="N15" s="1562">
        <v>8</v>
      </c>
      <c r="O15" s="1562">
        <v>9</v>
      </c>
      <c r="P15" s="1529">
        <v>10</v>
      </c>
      <c r="R15" s="1563">
        <v>2</v>
      </c>
      <c r="S15" s="1528">
        <v>3</v>
      </c>
      <c r="T15" s="1513">
        <v>4</v>
      </c>
      <c r="U15" s="1528">
        <v>5</v>
      </c>
      <c r="V15" s="1528">
        <v>6</v>
      </c>
      <c r="W15" s="1528">
        <v>7</v>
      </c>
      <c r="X15" s="1529">
        <v>8</v>
      </c>
      <c r="Z15" s="1527">
        <v>6</v>
      </c>
      <c r="AA15" s="1528">
        <v>7</v>
      </c>
      <c r="AB15" s="1528">
        <v>8</v>
      </c>
      <c r="AC15" s="1528">
        <v>9</v>
      </c>
      <c r="AD15" s="1564">
        <v>10</v>
      </c>
      <c r="AE15" s="1528">
        <v>11</v>
      </c>
      <c r="AF15" s="1529">
        <v>12</v>
      </c>
    </row>
    <row r="16" spans="1:32" s="1509" customFormat="1" ht="20" x14ac:dyDescent="0.4">
      <c r="B16" s="1530">
        <v>14</v>
      </c>
      <c r="C16" s="1565">
        <v>15</v>
      </c>
      <c r="D16" s="1565">
        <v>16</v>
      </c>
      <c r="E16" s="1565">
        <v>17</v>
      </c>
      <c r="F16" s="1565">
        <v>18</v>
      </c>
      <c r="G16" s="1565">
        <v>19</v>
      </c>
      <c r="H16" s="1534">
        <v>20</v>
      </c>
      <c r="J16" s="1566">
        <v>11</v>
      </c>
      <c r="K16" s="1567">
        <v>12</v>
      </c>
      <c r="L16" s="1567">
        <v>13</v>
      </c>
      <c r="M16" s="1567">
        <v>14</v>
      </c>
      <c r="N16" s="1567">
        <v>15</v>
      </c>
      <c r="O16" s="1567">
        <v>16</v>
      </c>
      <c r="P16" s="1534">
        <v>17</v>
      </c>
      <c r="R16" s="1530">
        <v>9</v>
      </c>
      <c r="S16" s="1565">
        <v>10</v>
      </c>
      <c r="T16" s="1565">
        <v>11</v>
      </c>
      <c r="U16" s="1565">
        <v>12</v>
      </c>
      <c r="V16" s="1565">
        <v>13</v>
      </c>
      <c r="W16" s="1565">
        <v>14</v>
      </c>
      <c r="X16" s="1534">
        <v>15</v>
      </c>
      <c r="Z16" s="1530">
        <v>13</v>
      </c>
      <c r="AA16" s="1533">
        <v>14</v>
      </c>
      <c r="AB16" s="1568">
        <v>15</v>
      </c>
      <c r="AC16" s="1568">
        <v>16</v>
      </c>
      <c r="AD16" s="1533">
        <v>17</v>
      </c>
      <c r="AE16" s="1533">
        <v>18</v>
      </c>
      <c r="AF16" s="1534">
        <v>19</v>
      </c>
    </row>
    <row r="17" spans="2:32" s="1509" customFormat="1" ht="20" x14ac:dyDescent="0.4">
      <c r="B17" s="1530">
        <v>21</v>
      </c>
      <c r="C17" s="1567">
        <v>22</v>
      </c>
      <c r="D17" s="1567">
        <v>23</v>
      </c>
      <c r="E17" s="1567">
        <v>24</v>
      </c>
      <c r="F17" s="1567">
        <v>25</v>
      </c>
      <c r="G17" s="1567">
        <v>26</v>
      </c>
      <c r="H17" s="1534">
        <v>27</v>
      </c>
      <c r="J17" s="1535">
        <v>18</v>
      </c>
      <c r="K17" s="1540">
        <v>19</v>
      </c>
      <c r="L17" s="1569">
        <v>20</v>
      </c>
      <c r="M17" s="1569">
        <v>21</v>
      </c>
      <c r="N17" s="1569">
        <v>22</v>
      </c>
      <c r="O17" s="1569">
        <v>23</v>
      </c>
      <c r="P17" s="1534">
        <v>24</v>
      </c>
      <c r="R17" s="1530">
        <v>16</v>
      </c>
      <c r="S17" s="1565">
        <v>17</v>
      </c>
      <c r="T17" s="1565">
        <v>18</v>
      </c>
      <c r="U17" s="1565">
        <v>19</v>
      </c>
      <c r="V17" s="1565">
        <v>20</v>
      </c>
      <c r="W17" s="1565">
        <v>21</v>
      </c>
      <c r="X17" s="1534">
        <v>22</v>
      </c>
      <c r="Z17" s="1535">
        <v>20</v>
      </c>
      <c r="AA17" s="1541">
        <v>21</v>
      </c>
      <c r="AB17" s="1570">
        <v>22</v>
      </c>
      <c r="AC17" s="1570">
        <v>23</v>
      </c>
      <c r="AD17" s="1541">
        <v>24</v>
      </c>
      <c r="AE17" s="1541">
        <v>25</v>
      </c>
      <c r="AF17" s="1542">
        <v>26</v>
      </c>
    </row>
    <row r="18" spans="2:32" s="1509" customFormat="1" ht="20" x14ac:dyDescent="0.4">
      <c r="B18" s="1549">
        <v>28</v>
      </c>
      <c r="C18" s="1571">
        <v>29</v>
      </c>
      <c r="D18" s="1544">
        <v>44438</v>
      </c>
      <c r="E18" s="1545">
        <v>44439</v>
      </c>
      <c r="F18" s="1546"/>
      <c r="G18" s="1546"/>
      <c r="H18" s="1547"/>
      <c r="J18" s="1572">
        <v>25</v>
      </c>
      <c r="K18" s="1573">
        <v>26</v>
      </c>
      <c r="L18" s="1573">
        <v>27</v>
      </c>
      <c r="M18" s="1574">
        <v>28</v>
      </c>
      <c r="N18" s="1574">
        <v>29</v>
      </c>
      <c r="O18" s="1574">
        <v>30</v>
      </c>
      <c r="P18" s="1547"/>
      <c r="R18" s="1530">
        <v>23</v>
      </c>
      <c r="S18" s="1565">
        <v>24</v>
      </c>
      <c r="T18" s="1565">
        <v>25</v>
      </c>
      <c r="U18" s="1565">
        <v>26</v>
      </c>
      <c r="V18" s="1565">
        <v>27</v>
      </c>
      <c r="W18" s="1565">
        <v>28</v>
      </c>
      <c r="X18" s="1534">
        <v>29</v>
      </c>
      <c r="Z18" s="1549">
        <v>27</v>
      </c>
      <c r="AA18" s="1544">
        <v>28</v>
      </c>
      <c r="AB18" s="1545">
        <v>29</v>
      </c>
      <c r="AC18" s="1545">
        <v>30</v>
      </c>
      <c r="AD18" s="1545">
        <v>31</v>
      </c>
      <c r="AE18" s="1546"/>
      <c r="AF18" s="1547"/>
    </row>
    <row r="19" spans="2:32" s="1509" customFormat="1" ht="20" x14ac:dyDescent="0.4">
      <c r="J19" s="1551"/>
      <c r="K19" s="1551"/>
      <c r="L19" s="1551"/>
      <c r="M19" s="1551"/>
      <c r="N19" s="1551"/>
      <c r="O19" s="1551"/>
      <c r="P19" s="1551"/>
      <c r="R19" s="1552">
        <v>30</v>
      </c>
      <c r="S19" s="1545">
        <v>31</v>
      </c>
      <c r="T19" s="1553"/>
      <c r="U19" s="1553"/>
      <c r="V19" s="1553"/>
      <c r="W19" s="1553"/>
      <c r="X19" s="1554"/>
    </row>
    <row r="20" spans="2:32" ht="15.5" x14ac:dyDescent="0.35">
      <c r="B20" s="1575"/>
      <c r="C20" s="1575"/>
      <c r="D20" s="1575"/>
      <c r="E20" s="1575"/>
      <c r="F20" s="1575"/>
      <c r="G20" s="1575"/>
      <c r="H20" s="1575"/>
    </row>
    <row r="21" spans="2:32" s="1506" customFormat="1" ht="23" x14ac:dyDescent="0.35">
      <c r="B21" s="1507" t="s">
        <v>532</v>
      </c>
      <c r="C21" s="1507"/>
      <c r="D21" s="1507"/>
      <c r="E21" s="1507"/>
      <c r="F21" s="1507"/>
      <c r="G21" s="1507"/>
      <c r="H21" s="1556"/>
      <c r="I21" s="1576"/>
      <c r="J21" s="1507" t="s">
        <v>533</v>
      </c>
      <c r="K21" s="1507"/>
      <c r="L21" s="1507"/>
      <c r="M21" s="1507"/>
      <c r="N21" s="1507"/>
      <c r="O21" s="1507"/>
      <c r="P21" s="1556"/>
      <c r="Q21" s="1576"/>
      <c r="R21" s="1507" t="s">
        <v>534</v>
      </c>
      <c r="S21" s="1507"/>
      <c r="T21" s="1507"/>
      <c r="U21" s="1507"/>
      <c r="V21" s="1507"/>
      <c r="W21" s="1507"/>
      <c r="X21" s="1556"/>
      <c r="Y21" s="1576"/>
      <c r="Z21" s="1507" t="s">
        <v>535</v>
      </c>
      <c r="AA21" s="1507"/>
      <c r="AB21" s="1507"/>
      <c r="AC21" s="1507"/>
      <c r="AD21" s="1507"/>
      <c r="AE21" s="1507"/>
      <c r="AF21" s="1556"/>
    </row>
    <row r="22" spans="2:32" s="1509" customFormat="1" ht="20" x14ac:dyDescent="0.4">
      <c r="B22" s="1510" t="s">
        <v>521</v>
      </c>
      <c r="C22" s="1511" t="s">
        <v>522</v>
      </c>
      <c r="D22" s="1511" t="s">
        <v>523</v>
      </c>
      <c r="E22" s="1511" t="s">
        <v>524</v>
      </c>
      <c r="F22" s="1511" t="s">
        <v>525</v>
      </c>
      <c r="G22" s="1511" t="s">
        <v>526</v>
      </c>
      <c r="H22" s="1510" t="s">
        <v>527</v>
      </c>
      <c r="J22" s="1510" t="s">
        <v>521</v>
      </c>
      <c r="K22" s="1511" t="s">
        <v>522</v>
      </c>
      <c r="L22" s="1511" t="s">
        <v>523</v>
      </c>
      <c r="M22" s="1511" t="s">
        <v>524</v>
      </c>
      <c r="N22" s="1511" t="s">
        <v>525</v>
      </c>
      <c r="O22" s="1511" t="s">
        <v>526</v>
      </c>
      <c r="P22" s="1510" t="s">
        <v>527</v>
      </c>
      <c r="R22" s="1510" t="s">
        <v>521</v>
      </c>
      <c r="S22" s="1511" t="s">
        <v>522</v>
      </c>
      <c r="T22" s="1511" t="s">
        <v>523</v>
      </c>
      <c r="U22" s="1511" t="s">
        <v>524</v>
      </c>
      <c r="V22" s="1511" t="s">
        <v>525</v>
      </c>
      <c r="W22" s="1511" t="s">
        <v>526</v>
      </c>
      <c r="X22" s="1510" t="s">
        <v>527</v>
      </c>
      <c r="Z22" s="1510" t="s">
        <v>521</v>
      </c>
      <c r="AA22" s="1511" t="s">
        <v>522</v>
      </c>
      <c r="AB22" s="1511" t="s">
        <v>523</v>
      </c>
      <c r="AC22" s="1511" t="s">
        <v>524</v>
      </c>
      <c r="AD22" s="1511" t="s">
        <v>525</v>
      </c>
      <c r="AE22" s="1511" t="s">
        <v>526</v>
      </c>
      <c r="AF22" s="1510" t="s">
        <v>527</v>
      </c>
    </row>
    <row r="23" spans="2:32" s="1509" customFormat="1" ht="20" x14ac:dyDescent="0.4">
      <c r="B23" s="1523"/>
      <c r="C23" s="1517"/>
      <c r="D23" s="1520"/>
      <c r="E23" s="1520"/>
      <c r="F23" s="1520"/>
      <c r="G23" s="1518">
        <v>1</v>
      </c>
      <c r="H23" s="1519">
        <v>2</v>
      </c>
      <c r="J23" s="1530">
        <v>1</v>
      </c>
      <c r="K23" s="1533">
        <v>2</v>
      </c>
      <c r="L23" s="1533">
        <v>3</v>
      </c>
      <c r="M23" s="1564">
        <v>4</v>
      </c>
      <c r="N23" s="1533">
        <v>5</v>
      </c>
      <c r="O23" s="1533">
        <v>6</v>
      </c>
      <c r="P23" s="1534">
        <v>7</v>
      </c>
      <c r="R23" s="1516"/>
      <c r="S23" s="1520"/>
      <c r="T23" s="1520"/>
      <c r="U23" s="1577">
        <v>1</v>
      </c>
      <c r="V23" s="1577">
        <v>2</v>
      </c>
      <c r="W23" s="1577">
        <v>3</v>
      </c>
      <c r="X23" s="1577">
        <v>4</v>
      </c>
      <c r="Z23" s="1523"/>
      <c r="AA23" s="1517"/>
      <c r="AB23" s="1520"/>
      <c r="AC23" s="1520"/>
      <c r="AD23" s="1520"/>
      <c r="AE23" s="1518">
        <v>1</v>
      </c>
      <c r="AF23" s="1519">
        <v>2</v>
      </c>
    </row>
    <row r="24" spans="2:32" s="1509" customFormat="1" ht="20" x14ac:dyDescent="0.4">
      <c r="B24" s="1527">
        <v>3</v>
      </c>
      <c r="C24" s="1578">
        <v>4</v>
      </c>
      <c r="D24" s="1528">
        <v>5</v>
      </c>
      <c r="E24" s="1531">
        <v>6</v>
      </c>
      <c r="F24" s="1579">
        <v>7</v>
      </c>
      <c r="G24" s="1579">
        <v>8</v>
      </c>
      <c r="H24" s="1577">
        <v>9</v>
      </c>
      <c r="J24" s="1530">
        <v>8</v>
      </c>
      <c r="K24" s="1533">
        <v>9</v>
      </c>
      <c r="L24" s="1533">
        <v>10</v>
      </c>
      <c r="M24" s="1533">
        <v>11</v>
      </c>
      <c r="N24" s="1533">
        <v>12</v>
      </c>
      <c r="O24" s="1533">
        <v>13</v>
      </c>
      <c r="P24" s="1534">
        <v>14</v>
      </c>
      <c r="R24" s="1577">
        <v>5</v>
      </c>
      <c r="S24" s="1577">
        <v>6</v>
      </c>
      <c r="T24" s="1577">
        <v>7</v>
      </c>
      <c r="U24" s="1577">
        <v>8</v>
      </c>
      <c r="V24" s="1528">
        <v>9</v>
      </c>
      <c r="W24" s="1578">
        <v>10</v>
      </c>
      <c r="X24" s="1529">
        <v>11</v>
      </c>
      <c r="Z24" s="1527">
        <v>3</v>
      </c>
      <c r="AA24" s="1528">
        <v>4</v>
      </c>
      <c r="AB24" s="1528">
        <v>5</v>
      </c>
      <c r="AC24" s="1528">
        <v>6</v>
      </c>
      <c r="AD24" s="1528">
        <v>7</v>
      </c>
      <c r="AE24" s="1528">
        <v>8</v>
      </c>
      <c r="AF24" s="1529">
        <v>9</v>
      </c>
    </row>
    <row r="25" spans="2:32" s="1509" customFormat="1" ht="20" x14ac:dyDescent="0.4">
      <c r="B25" s="1580">
        <v>10</v>
      </c>
      <c r="C25" s="1577">
        <v>11</v>
      </c>
      <c r="D25" s="1577">
        <v>12</v>
      </c>
      <c r="E25" s="1577">
        <v>13</v>
      </c>
      <c r="F25" s="1577">
        <v>14</v>
      </c>
      <c r="G25" s="1533">
        <v>15</v>
      </c>
      <c r="H25" s="1534">
        <v>16</v>
      </c>
      <c r="J25" s="1535">
        <v>15</v>
      </c>
      <c r="K25" s="1541">
        <v>16</v>
      </c>
      <c r="L25" s="1541">
        <v>17</v>
      </c>
      <c r="M25" s="1541">
        <v>18</v>
      </c>
      <c r="N25" s="1541">
        <v>19</v>
      </c>
      <c r="O25" s="1541">
        <v>20</v>
      </c>
      <c r="P25" s="1542">
        <v>21</v>
      </c>
      <c r="R25" s="1530">
        <v>12</v>
      </c>
      <c r="S25" s="1536">
        <v>13</v>
      </c>
      <c r="T25" s="1536">
        <v>14</v>
      </c>
      <c r="U25" s="1536">
        <v>15</v>
      </c>
      <c r="V25" s="1536">
        <v>16</v>
      </c>
      <c r="W25" s="1536">
        <v>17</v>
      </c>
      <c r="X25" s="1534">
        <v>18</v>
      </c>
      <c r="Z25" s="1530">
        <v>10</v>
      </c>
      <c r="AA25" s="1533">
        <v>11</v>
      </c>
      <c r="AB25" s="1533">
        <v>12</v>
      </c>
      <c r="AC25" s="1533">
        <v>13</v>
      </c>
      <c r="AD25" s="1533">
        <v>14</v>
      </c>
      <c r="AE25" s="1533">
        <v>15</v>
      </c>
      <c r="AF25" s="1534">
        <v>16</v>
      </c>
    </row>
    <row r="26" spans="2:32" s="1509" customFormat="1" ht="20" x14ac:dyDescent="0.4">
      <c r="B26" s="1535">
        <v>17</v>
      </c>
      <c r="C26" s="1541">
        <v>18</v>
      </c>
      <c r="D26" s="1541">
        <v>19</v>
      </c>
      <c r="E26" s="1541">
        <v>20</v>
      </c>
      <c r="F26" s="1541">
        <v>21</v>
      </c>
      <c r="G26" s="1541">
        <v>22</v>
      </c>
      <c r="H26" s="1542">
        <v>23</v>
      </c>
      <c r="J26" s="1535">
        <v>22</v>
      </c>
      <c r="K26" s="1541">
        <v>23</v>
      </c>
      <c r="L26" s="1541">
        <v>24</v>
      </c>
      <c r="M26" s="1541">
        <v>25</v>
      </c>
      <c r="N26" s="1541">
        <v>26</v>
      </c>
      <c r="O26" s="1541">
        <v>27</v>
      </c>
      <c r="P26" s="1542">
        <v>28</v>
      </c>
      <c r="R26" s="1530">
        <v>19</v>
      </c>
      <c r="S26" s="1569">
        <v>20</v>
      </c>
      <c r="T26" s="1541">
        <v>21</v>
      </c>
      <c r="U26" s="1541">
        <v>22</v>
      </c>
      <c r="V26" s="1581">
        <v>23</v>
      </c>
      <c r="W26" s="1541">
        <v>24</v>
      </c>
      <c r="X26" s="1542">
        <v>25</v>
      </c>
      <c r="Z26" s="1535">
        <v>17</v>
      </c>
      <c r="AA26" s="1541">
        <v>18</v>
      </c>
      <c r="AB26" s="1541">
        <v>19</v>
      </c>
      <c r="AC26" s="1541">
        <v>20</v>
      </c>
      <c r="AD26" s="1541">
        <v>21</v>
      </c>
      <c r="AE26" s="1541">
        <v>22</v>
      </c>
      <c r="AF26" s="1582">
        <v>23</v>
      </c>
    </row>
    <row r="27" spans="2:32" s="1509" customFormat="1" ht="20" x14ac:dyDescent="0.4">
      <c r="B27" s="1549">
        <v>24</v>
      </c>
      <c r="C27" s="1583">
        <v>25</v>
      </c>
      <c r="D27" s="1583">
        <v>26</v>
      </c>
      <c r="E27" s="1583">
        <v>27</v>
      </c>
      <c r="F27" s="1583">
        <v>28</v>
      </c>
      <c r="G27" s="1583">
        <v>29</v>
      </c>
      <c r="H27" s="1549">
        <v>30</v>
      </c>
      <c r="J27" s="1549">
        <v>29</v>
      </c>
      <c r="K27" s="1544">
        <v>30</v>
      </c>
      <c r="L27" s="1544">
        <v>31</v>
      </c>
      <c r="M27" s="1584"/>
      <c r="N27" s="1584"/>
      <c r="O27" s="1584"/>
      <c r="P27" s="1547"/>
      <c r="R27" s="1549">
        <v>26</v>
      </c>
      <c r="S27" s="1544">
        <v>27</v>
      </c>
      <c r="T27" s="1545">
        <v>28</v>
      </c>
      <c r="U27" s="1545">
        <v>29</v>
      </c>
      <c r="V27" s="1545">
        <v>30</v>
      </c>
      <c r="W27" s="1546"/>
      <c r="X27" s="1547"/>
      <c r="Z27" s="1535">
        <v>24</v>
      </c>
      <c r="AA27" s="1578">
        <v>25</v>
      </c>
      <c r="AB27" s="1541">
        <v>26</v>
      </c>
      <c r="AC27" s="1541">
        <v>27</v>
      </c>
      <c r="AD27" s="1541">
        <v>28</v>
      </c>
      <c r="AE27" s="1541">
        <v>29</v>
      </c>
      <c r="AF27" s="1542">
        <v>30</v>
      </c>
    </row>
    <row r="28" spans="2:32" s="1585" customFormat="1" ht="17.5" x14ac:dyDescent="0.35">
      <c r="Z28" s="1586">
        <v>31</v>
      </c>
      <c r="AA28" s="1587"/>
      <c r="AB28" s="1587"/>
      <c r="AC28" s="1587"/>
      <c r="AD28" s="1587"/>
      <c r="AE28" s="1587"/>
      <c r="AF28" s="1587"/>
    </row>
    <row r="29" spans="2:32" s="1597" customFormat="1" ht="18" thickBot="1" x14ac:dyDescent="0.4">
      <c r="B29" s="1588" t="s">
        <v>536</v>
      </c>
      <c r="C29" s="1589"/>
      <c r="D29" s="1589"/>
      <c r="E29" s="1589"/>
      <c r="F29" s="1589"/>
      <c r="G29" s="1590" t="s">
        <v>537</v>
      </c>
      <c r="H29" s="1591"/>
      <c r="I29" s="1591"/>
      <c r="J29" s="1591"/>
      <c r="K29" s="1591"/>
      <c r="L29" s="1592"/>
      <c r="M29" s="1593"/>
      <c r="N29" s="1593"/>
      <c r="O29" s="1593"/>
      <c r="P29" s="1593"/>
      <c r="Q29" s="1593"/>
      <c r="R29" s="1594"/>
      <c r="S29" s="1594"/>
      <c r="T29" s="1594"/>
      <c r="U29" s="1595"/>
      <c r="V29" s="1595"/>
      <c r="W29" s="1595"/>
      <c r="X29" s="1595"/>
      <c r="Y29" s="1596"/>
      <c r="Z29" s="1596"/>
      <c r="AA29" s="1596"/>
      <c r="AB29" s="1596"/>
    </row>
    <row r="30" spans="2:32" s="1597" customFormat="1" ht="18" thickBot="1" x14ac:dyDescent="0.4">
      <c r="B30" s="1598" t="s">
        <v>538</v>
      </c>
      <c r="C30" s="1599"/>
      <c r="D30" s="1599"/>
      <c r="E30" s="1599"/>
      <c r="F30" s="1599"/>
      <c r="G30" s="1599"/>
      <c r="H30" s="1599"/>
      <c r="I30" s="1599"/>
      <c r="J30" s="1599"/>
      <c r="K30" s="1599"/>
      <c r="L30" s="1600"/>
      <c r="M30" s="1601" t="s">
        <v>539</v>
      </c>
      <c r="N30" s="1602"/>
      <c r="O30" s="1602"/>
      <c r="P30" s="1602"/>
      <c r="Q30" s="1602"/>
      <c r="R30" s="1602"/>
      <c r="S30" s="1602"/>
      <c r="T30" s="1602"/>
      <c r="U30" s="1602"/>
      <c r="V30" s="1602"/>
      <c r="W30" s="1603" t="s">
        <v>540</v>
      </c>
      <c r="X30" s="1604"/>
      <c r="Y30" s="1604"/>
      <c r="Z30" s="1605"/>
      <c r="AA30" s="1606" t="s">
        <v>541</v>
      </c>
      <c r="AB30" s="1607"/>
      <c r="AC30" s="1607"/>
      <c r="AD30" s="1607"/>
      <c r="AE30" s="1607"/>
      <c r="AF30" s="1607"/>
    </row>
    <row r="31" spans="2:32" s="1597" customFormat="1" ht="18" thickBot="1" x14ac:dyDescent="0.4">
      <c r="B31" s="1608" t="s">
        <v>542</v>
      </c>
      <c r="C31" s="1609"/>
      <c r="D31" s="1609"/>
      <c r="E31" s="1609"/>
      <c r="F31" s="1609"/>
      <c r="G31" s="1609"/>
      <c r="H31" s="1609"/>
      <c r="I31" s="1609"/>
      <c r="J31" s="1609"/>
      <c r="K31" s="1609"/>
      <c r="L31" s="1610"/>
      <c r="M31" s="1611" t="s">
        <v>543</v>
      </c>
      <c r="N31" s="1612"/>
      <c r="O31" s="1612"/>
      <c r="P31" s="1612"/>
      <c r="Q31" s="1612"/>
      <c r="R31" s="1612"/>
      <c r="S31" s="1612"/>
      <c r="T31" s="1612"/>
      <c r="U31" s="1612"/>
      <c r="V31" s="1612"/>
      <c r="W31" s="1613" t="s">
        <v>540</v>
      </c>
      <c r="X31" s="1614"/>
      <c r="Y31" s="1614"/>
      <c r="Z31" s="1615"/>
      <c r="AA31" s="1616" t="s">
        <v>541</v>
      </c>
      <c r="AB31" s="1617"/>
      <c r="AC31" s="1617"/>
      <c r="AD31" s="1617"/>
      <c r="AE31" s="1617"/>
      <c r="AF31" s="1617"/>
    </row>
    <row r="32" spans="2:32" s="1585" customFormat="1" ht="17.5" x14ac:dyDescent="0.35">
      <c r="B32" s="1618" t="s">
        <v>544</v>
      </c>
      <c r="C32" s="1619"/>
      <c r="D32" s="1619"/>
      <c r="E32" s="1619"/>
      <c r="F32" s="1619"/>
      <c r="G32" s="1619"/>
      <c r="H32" s="1619"/>
      <c r="I32" s="1619"/>
      <c r="J32" s="1619"/>
      <c r="K32" s="1619"/>
      <c r="M32" s="1620" t="s">
        <v>545</v>
      </c>
      <c r="N32" s="1621"/>
      <c r="O32" s="1621"/>
      <c r="P32" s="1621"/>
      <c r="Q32" s="1621"/>
      <c r="R32" s="1621"/>
      <c r="S32" s="1621"/>
      <c r="T32" s="1621"/>
      <c r="U32" s="1621"/>
      <c r="V32" s="1621"/>
    </row>
    <row r="33" spans="13:17" s="1585" customFormat="1" ht="17.5" x14ac:dyDescent="0.35">
      <c r="Q33" s="1622"/>
    </row>
    <row r="34" spans="13:17" s="1585" customFormat="1" ht="17.5" x14ac:dyDescent="0.35">
      <c r="M34" s="1623"/>
      <c r="N34" s="1623"/>
    </row>
    <row r="35" spans="13:17" s="1585" customFormat="1" ht="17.5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8">
    <tabColor rgb="FFFFFF99"/>
  </sheetPr>
  <dimension ref="A1:AK89"/>
  <sheetViews>
    <sheetView tabSelected="1" zoomScale="85" zoomScaleNormal="85" workbookViewId="0">
      <pane xSplit="3" ySplit="7" topLeftCell="D8" activePane="bottomRight" state="frozen"/>
      <selection activeCell="A22" sqref="A22"/>
      <selection pane="topRight" activeCell="A22" sqref="A22"/>
      <selection pane="bottomLeft" activeCell="A22" sqref="A22"/>
      <selection pane="bottomRight" activeCell="T15" sqref="T15"/>
    </sheetView>
  </sheetViews>
  <sheetFormatPr defaultRowHeight="17" x14ac:dyDescent="0.4"/>
  <cols>
    <col min="1" max="1" width="36.90625" style="18" customWidth="1"/>
    <col min="2" max="2" width="8.453125" style="1217" customWidth="1"/>
    <col min="3" max="3" width="7.54296875" style="22" customWidth="1"/>
    <col min="4" max="4" width="7.54296875" style="830" customWidth="1"/>
    <col min="5" max="5" width="8.453125" style="301" bestFit="1" customWidth="1"/>
    <col min="6" max="6" width="7.54296875" style="8" customWidth="1"/>
    <col min="7" max="7" width="6.90625" style="8" customWidth="1"/>
    <col min="8" max="8" width="7.36328125" style="115" customWidth="1"/>
    <col min="9" max="9" width="7" customWidth="1"/>
    <col min="10" max="10" width="7" style="19" customWidth="1"/>
    <col min="11" max="11" width="7" style="8" customWidth="1"/>
    <col min="12" max="12" width="11.453125" style="8" customWidth="1"/>
    <col min="13" max="13" width="7.90625" customWidth="1"/>
    <col min="14" max="14" width="7.90625" style="21" customWidth="1"/>
    <col min="15" max="15" width="8.36328125" customWidth="1"/>
    <col min="16" max="16" width="7.6328125" style="20" customWidth="1"/>
    <col min="17" max="18" width="8.90625" style="8" customWidth="1"/>
    <col min="19" max="19" width="6.453125" customWidth="1"/>
    <col min="20" max="20" width="6.6328125" bestFit="1" customWidth="1"/>
    <col min="21" max="21" width="6.54296875" customWidth="1"/>
    <col min="22" max="22" width="7.08984375" customWidth="1"/>
    <col min="23" max="23" width="11.90625" customWidth="1"/>
    <col min="24" max="24" width="7.453125" customWidth="1"/>
    <col min="25" max="25" width="6.36328125" bestFit="1" customWidth="1"/>
    <col min="26" max="26" width="7.54296875" customWidth="1"/>
    <col min="27" max="27" width="7.6328125" style="275" bestFit="1" customWidth="1"/>
    <col min="28" max="28" width="6.453125" customWidth="1"/>
    <col min="29" max="29" width="7.453125" bestFit="1" customWidth="1"/>
    <col min="30" max="30" width="6.36328125" style="8" customWidth="1"/>
    <col min="31" max="31" width="10.54296875" style="22" customWidth="1"/>
  </cols>
  <sheetData>
    <row r="1" spans="1:37" ht="18.5" x14ac:dyDescent="0.45">
      <c r="A1" s="268" t="s">
        <v>144</v>
      </c>
      <c r="B1" s="1213"/>
      <c r="C1" s="301"/>
      <c r="F1" s="115"/>
      <c r="G1" s="115"/>
      <c r="I1" s="131"/>
      <c r="J1" s="304"/>
      <c r="K1" s="115"/>
      <c r="L1" s="115"/>
      <c r="M1" s="131"/>
      <c r="N1" s="305"/>
      <c r="O1" s="131"/>
      <c r="P1" s="306"/>
      <c r="Q1" s="115"/>
      <c r="R1" s="115"/>
      <c r="S1" s="131"/>
      <c r="T1" s="131"/>
      <c r="U1" s="131"/>
      <c r="V1" s="131"/>
      <c r="W1" s="131"/>
      <c r="X1" s="131"/>
      <c r="Y1" s="131"/>
      <c r="Z1" s="131"/>
      <c r="AB1" s="131"/>
      <c r="AC1" s="131"/>
      <c r="AD1" s="115"/>
      <c r="AE1" s="301"/>
      <c r="AF1" s="131"/>
      <c r="AG1" s="131"/>
      <c r="AH1" s="131"/>
      <c r="AI1" s="131"/>
      <c r="AJ1" s="826"/>
      <c r="AK1" s="826"/>
    </row>
    <row r="2" spans="1:37" ht="17.5" thickBot="1" x14ac:dyDescent="0.45">
      <c r="A2" s="302"/>
      <c r="B2" s="1213"/>
      <c r="C2" s="301"/>
      <c r="F2" s="121"/>
      <c r="G2" s="121"/>
      <c r="H2" s="121"/>
      <c r="I2" s="598" t="s">
        <v>258</v>
      </c>
      <c r="J2" s="599"/>
      <c r="K2" s="597"/>
      <c r="L2" s="597"/>
      <c r="M2" s="597"/>
      <c r="N2" s="600"/>
      <c r="O2" s="597"/>
      <c r="P2" s="601"/>
      <c r="Q2" s="597"/>
      <c r="R2" s="597"/>
      <c r="S2" s="131"/>
      <c r="T2" s="131"/>
      <c r="U2" s="131"/>
      <c r="V2" s="131"/>
      <c r="W2" s="131"/>
      <c r="X2" s="131"/>
      <c r="Y2" s="131"/>
      <c r="Z2" s="131"/>
      <c r="AB2" s="131"/>
      <c r="AC2" s="131"/>
      <c r="AD2" s="115"/>
      <c r="AE2" s="301"/>
      <c r="AF2" s="131"/>
      <c r="AG2" s="131"/>
      <c r="AH2" s="131"/>
      <c r="AI2" s="131"/>
      <c r="AJ2" s="826"/>
      <c r="AK2" s="826"/>
    </row>
    <row r="3" spans="1:37" x14ac:dyDescent="0.4">
      <c r="A3" s="302"/>
      <c r="B3" s="1214"/>
      <c r="C3" s="301"/>
      <c r="D3" s="1382" t="s">
        <v>504</v>
      </c>
      <c r="F3" s="121"/>
      <c r="G3" s="121"/>
      <c r="H3" s="318"/>
      <c r="I3" s="1119" t="s">
        <v>128</v>
      </c>
      <c r="J3" s="1120"/>
      <c r="K3" s="1120"/>
      <c r="L3" s="1128"/>
      <c r="M3" s="1121" t="s">
        <v>55</v>
      </c>
      <c r="N3" s="1122"/>
      <c r="O3" s="1123"/>
      <c r="P3" s="209"/>
      <c r="Q3" s="1124" t="s">
        <v>467</v>
      </c>
      <c r="R3" s="1125"/>
      <c r="S3" s="1126"/>
      <c r="T3" s="1127" t="s">
        <v>46</v>
      </c>
      <c r="U3" s="1127"/>
      <c r="V3" s="160"/>
      <c r="W3" s="160"/>
      <c r="X3" s="160"/>
      <c r="Y3" s="160"/>
      <c r="Z3" s="160"/>
      <c r="AA3" s="276"/>
      <c r="AB3" s="160"/>
      <c r="AC3" s="226"/>
      <c r="AD3" s="115"/>
      <c r="AE3" s="301"/>
      <c r="AF3" s="131"/>
      <c r="AG3" s="131"/>
      <c r="AH3" s="131"/>
      <c r="AI3" s="131"/>
      <c r="AJ3" s="826"/>
      <c r="AK3" s="826"/>
    </row>
    <row r="4" spans="1:37" x14ac:dyDescent="0.4">
      <c r="A4" s="302"/>
      <c r="B4" s="1214"/>
      <c r="C4" s="301"/>
      <c r="D4" s="1382" t="s">
        <v>502</v>
      </c>
      <c r="F4" s="121"/>
      <c r="G4" s="121"/>
      <c r="H4" s="230"/>
      <c r="I4" s="219" t="s">
        <v>0</v>
      </c>
      <c r="J4" s="220" t="s">
        <v>114</v>
      </c>
      <c r="K4" s="221" t="s">
        <v>47</v>
      </c>
      <c r="L4" s="220" t="s">
        <v>146</v>
      </c>
      <c r="M4" s="214" t="s">
        <v>48</v>
      </c>
      <c r="N4" s="215" t="s">
        <v>68</v>
      </c>
      <c r="O4" s="214" t="s">
        <v>303</v>
      </c>
      <c r="P4" s="212" t="s">
        <v>160</v>
      </c>
      <c r="Q4" s="210" t="s">
        <v>51</v>
      </c>
      <c r="R4" s="210" t="s">
        <v>192</v>
      </c>
      <c r="S4" s="616" t="s">
        <v>189</v>
      </c>
      <c r="T4" s="219" t="s">
        <v>0</v>
      </c>
      <c r="U4" s="220" t="s">
        <v>114</v>
      </c>
      <c r="V4" s="221" t="s">
        <v>47</v>
      </c>
      <c r="W4" s="220" t="s">
        <v>146</v>
      </c>
      <c r="X4" s="214" t="s">
        <v>48</v>
      </c>
      <c r="Y4" s="215" t="s">
        <v>49</v>
      </c>
      <c r="Z4" s="214" t="s">
        <v>50</v>
      </c>
      <c r="AA4" s="277" t="s">
        <v>160</v>
      </c>
      <c r="AB4" s="224" t="s">
        <v>51</v>
      </c>
      <c r="AC4" s="227" t="s">
        <v>192</v>
      </c>
      <c r="AD4" s="115"/>
      <c r="AE4" s="301"/>
      <c r="AF4" s="131"/>
      <c r="AG4" s="131"/>
      <c r="AH4" s="131"/>
      <c r="AI4" s="131"/>
      <c r="AJ4" s="826"/>
      <c r="AK4" s="826"/>
    </row>
    <row r="5" spans="1:37" x14ac:dyDescent="0.4">
      <c r="A5" s="619"/>
      <c r="B5" s="1214"/>
      <c r="C5" s="358" t="s">
        <v>264</v>
      </c>
      <c r="D5" s="1382" t="s">
        <v>503</v>
      </c>
      <c r="E5" s="1369">
        <v>2023</v>
      </c>
      <c r="F5" s="317" t="s">
        <v>53</v>
      </c>
      <c r="G5" s="321"/>
      <c r="H5" s="1385" t="s">
        <v>54</v>
      </c>
      <c r="I5" s="219" t="s">
        <v>1</v>
      </c>
      <c r="J5" s="220" t="s">
        <v>1</v>
      </c>
      <c r="K5" s="220" t="s">
        <v>54</v>
      </c>
      <c r="L5" s="221" t="s">
        <v>145</v>
      </c>
      <c r="M5" s="214" t="s">
        <v>54</v>
      </c>
      <c r="N5" s="215" t="s">
        <v>55</v>
      </c>
      <c r="O5" s="214" t="s">
        <v>304</v>
      </c>
      <c r="P5" s="212" t="s">
        <v>161</v>
      </c>
      <c r="Q5" s="210" t="s">
        <v>56</v>
      </c>
      <c r="R5" s="210" t="s">
        <v>193</v>
      </c>
      <c r="S5" s="616" t="s">
        <v>194</v>
      </c>
      <c r="T5" s="219" t="s">
        <v>1</v>
      </c>
      <c r="U5" s="220" t="s">
        <v>1</v>
      </c>
      <c r="V5" s="220" t="s">
        <v>54</v>
      </c>
      <c r="W5" s="221" t="s">
        <v>145</v>
      </c>
      <c r="X5" s="214" t="s">
        <v>54</v>
      </c>
      <c r="Y5" s="215" t="s">
        <v>55</v>
      </c>
      <c r="Z5" s="214" t="s">
        <v>55</v>
      </c>
      <c r="AA5" s="277" t="s">
        <v>161</v>
      </c>
      <c r="AB5" s="224" t="s">
        <v>56</v>
      </c>
      <c r="AC5" s="228" t="s">
        <v>193</v>
      </c>
      <c r="AD5" s="303"/>
      <c r="AE5" s="80" t="s">
        <v>52</v>
      </c>
      <c r="AF5" s="131"/>
      <c r="AG5" s="131"/>
      <c r="AH5" s="131"/>
      <c r="AI5" s="131"/>
      <c r="AJ5" s="826"/>
      <c r="AK5" s="826"/>
    </row>
    <row r="6" spans="1:37" x14ac:dyDescent="0.4">
      <c r="A6" s="619"/>
      <c r="B6" s="1215"/>
      <c r="C6" s="358" t="s">
        <v>24</v>
      </c>
      <c r="D6" s="1383" t="s">
        <v>501</v>
      </c>
      <c r="E6" s="1370" t="s">
        <v>265</v>
      </c>
      <c r="F6" s="316" t="s">
        <v>57</v>
      </c>
      <c r="G6" s="322"/>
      <c r="H6" s="1387" t="s">
        <v>507</v>
      </c>
      <c r="I6" s="222" t="s">
        <v>2</v>
      </c>
      <c r="J6" s="223" t="s">
        <v>2</v>
      </c>
      <c r="K6" s="223" t="s">
        <v>2</v>
      </c>
      <c r="L6" s="223" t="s">
        <v>54</v>
      </c>
      <c r="M6" s="216" t="s">
        <v>2</v>
      </c>
      <c r="N6" s="217" t="s">
        <v>2</v>
      </c>
      <c r="O6" s="218" t="s">
        <v>2</v>
      </c>
      <c r="P6" s="213" t="s">
        <v>58</v>
      </c>
      <c r="Q6" s="211" t="s">
        <v>2</v>
      </c>
      <c r="R6" s="211" t="s">
        <v>2</v>
      </c>
      <c r="S6" s="616" t="s">
        <v>188</v>
      </c>
      <c r="T6" s="222" t="s">
        <v>2</v>
      </c>
      <c r="U6" s="223" t="s">
        <v>2</v>
      </c>
      <c r="V6" s="223" t="s">
        <v>2</v>
      </c>
      <c r="W6" s="223" t="s">
        <v>54</v>
      </c>
      <c r="X6" s="216" t="s">
        <v>2</v>
      </c>
      <c r="Y6" s="217" t="s">
        <v>2</v>
      </c>
      <c r="Z6" s="218" t="s">
        <v>2</v>
      </c>
      <c r="AA6" s="278" t="s">
        <v>58</v>
      </c>
      <c r="AB6" s="225" t="s">
        <v>2</v>
      </c>
      <c r="AC6" s="229" t="s">
        <v>2</v>
      </c>
      <c r="AD6" s="303"/>
      <c r="AE6" s="80" t="s">
        <v>24</v>
      </c>
      <c r="AF6" s="131"/>
      <c r="AG6" s="131"/>
      <c r="AH6" s="131"/>
      <c r="AI6" s="131"/>
      <c r="AJ6" s="826"/>
      <c r="AK6" s="826"/>
    </row>
    <row r="7" spans="1:37" ht="19" thickBot="1" x14ac:dyDescent="0.5">
      <c r="A7" s="620" t="s">
        <v>4</v>
      </c>
      <c r="B7" s="1216" t="s">
        <v>3</v>
      </c>
      <c r="C7" s="359" t="s">
        <v>2</v>
      </c>
      <c r="D7" s="1384" t="s">
        <v>505</v>
      </c>
      <c r="E7" s="1371" t="s">
        <v>266</v>
      </c>
      <c r="F7" s="1375" t="s">
        <v>197</v>
      </c>
      <c r="G7" s="1376" t="s">
        <v>210</v>
      </c>
      <c r="H7" s="1386" t="s">
        <v>506</v>
      </c>
      <c r="I7" s="1377">
        <v>0.21</v>
      </c>
      <c r="J7" s="1378">
        <v>0.09</v>
      </c>
      <c r="K7" s="1378">
        <v>0.05</v>
      </c>
      <c r="L7" s="428">
        <v>0.11</v>
      </c>
      <c r="M7" s="1380">
        <v>0.1</v>
      </c>
      <c r="N7" s="1381">
        <v>0.08</v>
      </c>
      <c r="O7" s="429">
        <v>0.08</v>
      </c>
      <c r="P7" s="1379">
        <v>0.05</v>
      </c>
      <c r="Q7" s="430">
        <v>0.05</v>
      </c>
      <c r="R7" s="430">
        <v>0.18</v>
      </c>
      <c r="S7" s="431">
        <f>SUM(I7:R7)</f>
        <v>1</v>
      </c>
      <c r="T7" s="161" t="s">
        <v>187</v>
      </c>
      <c r="U7" s="162"/>
      <c r="V7" s="163"/>
      <c r="W7" s="163"/>
      <c r="X7" s="118"/>
      <c r="Y7" s="118"/>
      <c r="Z7" s="118"/>
      <c r="AA7" s="279"/>
      <c r="AB7" s="118"/>
      <c r="AC7" s="119"/>
      <c r="AD7" s="201" t="s">
        <v>3</v>
      </c>
      <c r="AE7" s="202" t="s">
        <v>2</v>
      </c>
      <c r="AF7" s="131"/>
      <c r="AG7" s="131"/>
      <c r="AH7" s="131"/>
      <c r="AI7" s="131"/>
      <c r="AJ7" s="826"/>
      <c r="AK7" s="826"/>
    </row>
    <row r="8" spans="1:37" ht="17.5" thickBot="1" x14ac:dyDescent="0.45">
      <c r="A8" s="618" t="s">
        <v>10</v>
      </c>
      <c r="B8" s="1140">
        <f>RANK(C8,C$8:C$72)</f>
        <v>58</v>
      </c>
      <c r="C8" s="1116">
        <f>SUM(T8:AC8)</f>
        <v>1.4449091668820828</v>
      </c>
      <c r="D8" s="1388"/>
      <c r="E8" s="1372"/>
      <c r="F8" s="1190">
        <v>2017</v>
      </c>
      <c r="G8" s="1098" t="s">
        <v>205</v>
      </c>
      <c r="H8" s="1099"/>
      <c r="I8" s="1096">
        <v>4.0212272981087569</v>
      </c>
      <c r="J8" s="653">
        <v>1.5066921456690607</v>
      </c>
      <c r="K8" s="653">
        <v>1.1851718734724539</v>
      </c>
      <c r="L8" s="1107">
        <v>-2</v>
      </c>
      <c r="M8" s="653">
        <v>0</v>
      </c>
      <c r="N8" s="1107">
        <v>1</v>
      </c>
      <c r="O8" s="1107">
        <v>1</v>
      </c>
      <c r="P8" s="1110">
        <v>5.7118109499081191</v>
      </c>
      <c r="Q8" s="653">
        <v>0</v>
      </c>
      <c r="R8" s="1176">
        <v>1</v>
      </c>
      <c r="S8" s="1100"/>
      <c r="T8" s="1110">
        <f>I8*I$7</f>
        <v>0.84445773260283896</v>
      </c>
      <c r="U8" s="1110">
        <f>J8*J$7</f>
        <v>0.13560229311021546</v>
      </c>
      <c r="V8" s="1110">
        <f>K8*K$7</f>
        <v>5.9258593673622698E-2</v>
      </c>
      <c r="W8" s="1110">
        <f>L8*L$7</f>
        <v>-0.22</v>
      </c>
      <c r="X8" s="1110">
        <f>M8*M$7</f>
        <v>0</v>
      </c>
      <c r="Y8" s="1110">
        <f>N8*N$7</f>
        <v>0.08</v>
      </c>
      <c r="Z8" s="1110">
        <f>O8*O$7</f>
        <v>0.08</v>
      </c>
      <c r="AA8" s="1110">
        <f>P8*P$7</f>
        <v>0.28559054749540597</v>
      </c>
      <c r="AB8" s="1110">
        <f>Q8*Q$7</f>
        <v>0</v>
      </c>
      <c r="AC8" s="1113">
        <f>R8*R$7</f>
        <v>0.18</v>
      </c>
      <c r="AD8" s="1137">
        <f>RANK(AE8,AE$8:AE$72)</f>
        <v>58</v>
      </c>
      <c r="AE8" s="617">
        <f>SUM(T8:AC8)</f>
        <v>1.4449091668820828</v>
      </c>
      <c r="AF8" s="131"/>
      <c r="AG8" s="131"/>
      <c r="AH8" s="131"/>
      <c r="AI8" s="131"/>
      <c r="AJ8" s="826"/>
      <c r="AK8" s="826"/>
    </row>
    <row r="9" spans="1:37" x14ac:dyDescent="0.4">
      <c r="A9" s="872" t="s">
        <v>148</v>
      </c>
      <c r="B9" s="1140">
        <f>RANK(C9,C$8:C$72)</f>
        <v>64</v>
      </c>
      <c r="C9" s="1117">
        <f>SUM(T9:AC9)</f>
        <v>1.1149257363819574</v>
      </c>
      <c r="D9" s="1389"/>
      <c r="E9" s="1373"/>
      <c r="F9" s="1191">
        <v>2013</v>
      </c>
      <c r="G9" s="857" t="s">
        <v>204</v>
      </c>
      <c r="H9" s="319"/>
      <c r="I9" s="1101">
        <v>2.8315781219829477</v>
      </c>
      <c r="J9" s="23">
        <v>0</v>
      </c>
      <c r="K9" s="23">
        <v>0</v>
      </c>
      <c r="L9" s="1108">
        <v>-1</v>
      </c>
      <c r="M9" s="23">
        <v>0</v>
      </c>
      <c r="N9" s="1108">
        <v>2</v>
      </c>
      <c r="O9" s="1108">
        <v>3</v>
      </c>
      <c r="P9" s="1111">
        <v>5.8866153107661398E-3</v>
      </c>
      <c r="Q9" s="23">
        <v>1</v>
      </c>
      <c r="R9" s="1176">
        <v>1</v>
      </c>
      <c r="S9" s="1102"/>
      <c r="T9" s="1111">
        <f>I9*I$7</f>
        <v>0.59463140561641903</v>
      </c>
      <c r="U9" s="1111">
        <f>J9*J$7</f>
        <v>0</v>
      </c>
      <c r="V9" s="1111">
        <f>K9*K$7</f>
        <v>0</v>
      </c>
      <c r="W9" s="1111">
        <f>L9*L$7</f>
        <v>-0.11</v>
      </c>
      <c r="X9" s="1111">
        <f>M9*M$7</f>
        <v>0</v>
      </c>
      <c r="Y9" s="1111">
        <f>N9*N$7</f>
        <v>0.16</v>
      </c>
      <c r="Z9" s="1111">
        <f>O9*O$7</f>
        <v>0.24</v>
      </c>
      <c r="AA9" s="1111">
        <f>P9*P$7</f>
        <v>2.9433076553830699E-4</v>
      </c>
      <c r="AB9" s="1111">
        <f>Q9*Q$7</f>
        <v>0.05</v>
      </c>
      <c r="AC9" s="1111">
        <f>R9*R$7</f>
        <v>0.18</v>
      </c>
      <c r="AD9" s="1137">
        <f>RANK(AE9,AE$8:AE$72)</f>
        <v>64</v>
      </c>
      <c r="AE9" s="1103">
        <f>SUM(T9:AC9)</f>
        <v>1.1149257363819574</v>
      </c>
      <c r="AF9" s="131"/>
      <c r="AG9" s="131"/>
      <c r="AH9" s="131"/>
      <c r="AI9" s="131"/>
      <c r="AJ9" s="826"/>
      <c r="AK9" s="826"/>
    </row>
    <row r="10" spans="1:37" x14ac:dyDescent="0.4">
      <c r="A10" s="868" t="s">
        <v>97</v>
      </c>
      <c r="B10" s="1140">
        <f>RANK(C10,C$8:C$72)</f>
        <v>38</v>
      </c>
      <c r="C10" s="1117">
        <f>SUM(T10:AC10)</f>
        <v>2.0832363697503409</v>
      </c>
      <c r="D10" s="1389" t="s">
        <v>478</v>
      </c>
      <c r="E10" s="1373"/>
      <c r="F10" s="1192"/>
      <c r="G10" s="1201" t="s">
        <v>212</v>
      </c>
      <c r="H10" s="319"/>
      <c r="I10" s="1101">
        <v>3.3450200987511782</v>
      </c>
      <c r="J10" s="23">
        <v>2.4591344959510311</v>
      </c>
      <c r="K10" s="23">
        <v>0.58417980941204062</v>
      </c>
      <c r="L10" s="1108">
        <v>-2</v>
      </c>
      <c r="M10" s="23">
        <v>0</v>
      </c>
      <c r="N10" s="1108">
        <v>6</v>
      </c>
      <c r="O10" s="1108">
        <v>1</v>
      </c>
      <c r="P10" s="1111">
        <v>5.0210781279627732E-3</v>
      </c>
      <c r="Q10" s="23">
        <v>5</v>
      </c>
      <c r="R10" s="1177">
        <v>3</v>
      </c>
      <c r="S10" s="1102"/>
      <c r="T10" s="1111">
        <f>I10*I$7</f>
        <v>0.70245422073774744</v>
      </c>
      <c r="U10" s="1111">
        <f>J10*J$7</f>
        <v>0.22132210463559279</v>
      </c>
      <c r="V10" s="1111">
        <f>K10*K$7</f>
        <v>2.9208990470602034E-2</v>
      </c>
      <c r="W10" s="1111">
        <f>L10*L$7</f>
        <v>-0.22</v>
      </c>
      <c r="X10" s="1111">
        <f>M10*M$7</f>
        <v>0</v>
      </c>
      <c r="Y10" s="1111">
        <f>N10*N$7</f>
        <v>0.48</v>
      </c>
      <c r="Z10" s="1111">
        <f>O10*O$7</f>
        <v>0.08</v>
      </c>
      <c r="AA10" s="1111">
        <f>P10*P$7</f>
        <v>2.5105390639813867E-4</v>
      </c>
      <c r="AB10" s="1111">
        <f>Q10*Q$7</f>
        <v>0.25</v>
      </c>
      <c r="AC10" s="1114">
        <f>R10*R$7</f>
        <v>0.54</v>
      </c>
      <c r="AD10" s="1137">
        <f>RANK(AE10,AE$8:AE$72)</f>
        <v>38</v>
      </c>
      <c r="AE10" s="1103">
        <f>SUM(T10:AC10)</f>
        <v>2.0832363697503409</v>
      </c>
      <c r="AF10" s="131"/>
      <c r="AG10" s="131"/>
      <c r="AH10" s="131"/>
      <c r="AI10" s="131"/>
      <c r="AJ10" s="826"/>
      <c r="AK10" s="826"/>
    </row>
    <row r="11" spans="1:37" x14ac:dyDescent="0.4">
      <c r="A11" s="421" t="s">
        <v>98</v>
      </c>
      <c r="B11" s="1140">
        <f>RANK(C11,C$8:C$72)</f>
        <v>59</v>
      </c>
      <c r="C11" s="1117">
        <f>SUM(T11:AC11)</f>
        <v>1.4103724949038055</v>
      </c>
      <c r="D11" s="1389"/>
      <c r="E11" s="1368" t="s">
        <v>203</v>
      </c>
      <c r="F11" s="1191">
        <v>2019</v>
      </c>
      <c r="G11" s="857" t="s">
        <v>204</v>
      </c>
      <c r="H11" s="319"/>
      <c r="I11" s="1101">
        <v>4.1117278675998499</v>
      </c>
      <c r="J11" s="23">
        <v>0</v>
      </c>
      <c r="K11" s="23">
        <v>4.6536245798412406</v>
      </c>
      <c r="L11" s="1108">
        <v>-1</v>
      </c>
      <c r="M11" s="23">
        <v>0</v>
      </c>
      <c r="N11" s="1108">
        <v>2</v>
      </c>
      <c r="O11" s="1108">
        <v>3</v>
      </c>
      <c r="P11" s="1111">
        <v>0.48456827431549809</v>
      </c>
      <c r="Q11" s="23">
        <v>0</v>
      </c>
      <c r="R11" s="1176">
        <v>0</v>
      </c>
      <c r="S11" s="1102"/>
      <c r="T11" s="1111">
        <f>I11*I$7</f>
        <v>0.86346285219596841</v>
      </c>
      <c r="U11" s="1111">
        <f>J11*J$7</f>
        <v>0</v>
      </c>
      <c r="V11" s="1111">
        <f>K11*K$7</f>
        <v>0.23268122899206203</v>
      </c>
      <c r="W11" s="1111">
        <f>L11*L$7</f>
        <v>-0.11</v>
      </c>
      <c r="X11" s="1111">
        <f>M11*M$7</f>
        <v>0</v>
      </c>
      <c r="Y11" s="1111">
        <f>N11*N$7</f>
        <v>0.16</v>
      </c>
      <c r="Z11" s="1111">
        <f>O11*O$7</f>
        <v>0.24</v>
      </c>
      <c r="AA11" s="1111">
        <f>P11*P$7</f>
        <v>2.4228413715774905E-2</v>
      </c>
      <c r="AB11" s="1111">
        <f>Q11*Q$7</f>
        <v>0</v>
      </c>
      <c r="AC11" s="1114">
        <f>R11*R$7</f>
        <v>0</v>
      </c>
      <c r="AD11" s="1137">
        <f>RANK(AE11,AE$8:AE$72)</f>
        <v>59</v>
      </c>
      <c r="AE11" s="1103">
        <f>SUM(T11:AC11)</f>
        <v>1.4103724949038055</v>
      </c>
      <c r="AF11" s="131"/>
      <c r="AG11" s="131"/>
      <c r="AH11" s="131"/>
      <c r="AI11" s="131"/>
      <c r="AJ11" s="826"/>
      <c r="AK11" s="826"/>
    </row>
    <row r="12" spans="1:37" x14ac:dyDescent="0.4">
      <c r="A12" s="869" t="s">
        <v>5</v>
      </c>
      <c r="B12" s="1140">
        <f>RANK(C12,C$8:C$72)</f>
        <v>2</v>
      </c>
      <c r="C12" s="1117">
        <f>SUM(T12:AC12)</f>
        <v>3.3652254506908745</v>
      </c>
      <c r="D12" s="1392" t="s">
        <v>288</v>
      </c>
      <c r="E12" s="1373" t="s">
        <v>288</v>
      </c>
      <c r="F12" s="1191">
        <v>2015</v>
      </c>
      <c r="G12" s="857" t="s">
        <v>204</v>
      </c>
      <c r="H12" s="319"/>
      <c r="I12" s="1101">
        <v>5.4587317502185577</v>
      </c>
      <c r="J12" s="23">
        <v>9.7465731314616111</v>
      </c>
      <c r="K12" s="23">
        <v>4.2860724393700362</v>
      </c>
      <c r="L12" s="1108">
        <v>-2</v>
      </c>
      <c r="M12" s="23">
        <v>0</v>
      </c>
      <c r="N12" s="1108">
        <v>4</v>
      </c>
      <c r="O12" s="1108">
        <v>3</v>
      </c>
      <c r="P12" s="1111">
        <v>0.94793158689862256</v>
      </c>
      <c r="Q12" s="23">
        <v>4</v>
      </c>
      <c r="R12" s="1176">
        <v>3</v>
      </c>
      <c r="S12" s="1102"/>
      <c r="T12" s="1111">
        <f>I12*I$7</f>
        <v>1.1463336675458971</v>
      </c>
      <c r="U12" s="1111">
        <f>J12*J$7</f>
        <v>0.877191581831545</v>
      </c>
      <c r="V12" s="1111">
        <f>K12*K$7</f>
        <v>0.21430362196850183</v>
      </c>
      <c r="W12" s="1111">
        <f>L12*L$7</f>
        <v>-0.22</v>
      </c>
      <c r="X12" s="1111">
        <f>M12*M$7</f>
        <v>0</v>
      </c>
      <c r="Y12" s="1111">
        <f>N12*N$7</f>
        <v>0.32</v>
      </c>
      <c r="Z12" s="1111">
        <f>O12*O$7</f>
        <v>0.24</v>
      </c>
      <c r="AA12" s="1111">
        <f>P12*P$7</f>
        <v>4.7396579344931133E-2</v>
      </c>
      <c r="AB12" s="1111">
        <f>Q12*Q$7</f>
        <v>0.2</v>
      </c>
      <c r="AC12" s="1114">
        <f>R12*R$7</f>
        <v>0.54</v>
      </c>
      <c r="AD12" s="1137">
        <f>RANK(AE12,AE$8:AE$72)</f>
        <v>2</v>
      </c>
      <c r="AE12" s="1103">
        <f>SUM(T12:AC12)</f>
        <v>3.3652254506908745</v>
      </c>
      <c r="AF12" s="131"/>
      <c r="AG12" s="131"/>
      <c r="AH12" s="131"/>
      <c r="AI12" s="131"/>
      <c r="AJ12" s="826"/>
      <c r="AK12" s="826"/>
    </row>
    <row r="13" spans="1:37" x14ac:dyDescent="0.4">
      <c r="A13" s="868" t="s">
        <v>149</v>
      </c>
      <c r="B13" s="1140">
        <f>RANK(C13,C$8:C$72)</f>
        <v>61</v>
      </c>
      <c r="C13" s="1117">
        <f>SUM(T13:AC13)</f>
        <v>1.3329721705469324</v>
      </c>
      <c r="D13" s="1389"/>
      <c r="E13" s="1373" t="s">
        <v>203</v>
      </c>
      <c r="F13" s="1191">
        <v>2017</v>
      </c>
      <c r="G13" s="859" t="s">
        <v>205</v>
      </c>
      <c r="H13" s="319"/>
      <c r="I13" s="1101">
        <v>3.946432950400161</v>
      </c>
      <c r="J13" s="23">
        <v>0</v>
      </c>
      <c r="K13" s="23">
        <v>1.0775275143020195</v>
      </c>
      <c r="L13" s="1108">
        <v>-1</v>
      </c>
      <c r="M13" s="23">
        <v>0</v>
      </c>
      <c r="N13" s="1108">
        <v>4</v>
      </c>
      <c r="O13" s="1108">
        <v>3</v>
      </c>
      <c r="P13" s="1111">
        <v>6.8975049559537854E-3</v>
      </c>
      <c r="Q13" s="23">
        <v>0</v>
      </c>
      <c r="R13" s="1176">
        <v>0</v>
      </c>
      <c r="S13" s="1102"/>
      <c r="T13" s="1111">
        <f>I13*I$7</f>
        <v>0.8287509195840338</v>
      </c>
      <c r="U13" s="1111">
        <f>J13*J$7</f>
        <v>0</v>
      </c>
      <c r="V13" s="1111">
        <f>K13*K$7</f>
        <v>5.3876375715100983E-2</v>
      </c>
      <c r="W13" s="1111">
        <f>L13*L$7</f>
        <v>-0.11</v>
      </c>
      <c r="X13" s="1111">
        <f>M13*M$7</f>
        <v>0</v>
      </c>
      <c r="Y13" s="1111">
        <f>N13*N$7</f>
        <v>0.32</v>
      </c>
      <c r="Z13" s="1111">
        <f>O13*O$7</f>
        <v>0.24</v>
      </c>
      <c r="AA13" s="1111">
        <f>P13*P$7</f>
        <v>3.4487524779768929E-4</v>
      </c>
      <c r="AB13" s="1111">
        <f>Q13*Q$7</f>
        <v>0</v>
      </c>
      <c r="AC13" s="1114">
        <f>R13*R$7</f>
        <v>0</v>
      </c>
      <c r="AD13" s="1137">
        <f>RANK(AE13,AE$8:AE$72)</f>
        <v>61</v>
      </c>
      <c r="AE13" s="1103">
        <f>SUM(T13:AC13)</f>
        <v>1.3329721705469324</v>
      </c>
      <c r="AF13" s="131"/>
      <c r="AG13" s="131"/>
      <c r="AH13" s="131"/>
      <c r="AI13" s="131"/>
      <c r="AJ13" s="826"/>
      <c r="AK13" s="826"/>
    </row>
    <row r="14" spans="1:37" x14ac:dyDescent="0.4">
      <c r="A14" s="421" t="s">
        <v>233</v>
      </c>
      <c r="B14" s="1140">
        <f>RANK(C14,C$8:C$72)</f>
        <v>11</v>
      </c>
      <c r="C14" s="1117">
        <f>SUM(T14:AC14)</f>
        <v>3.0002474188637733</v>
      </c>
      <c r="D14" s="1389"/>
      <c r="E14" s="1373" t="s">
        <v>267</v>
      </c>
      <c r="F14" s="1191">
        <v>2017</v>
      </c>
      <c r="G14" s="857" t="s">
        <v>204</v>
      </c>
      <c r="H14" s="319"/>
      <c r="I14" s="1101">
        <v>3.751329954629671</v>
      </c>
      <c r="J14" s="23">
        <v>7.5754008245066089</v>
      </c>
      <c r="K14" s="23">
        <v>2.5</v>
      </c>
      <c r="L14" s="443">
        <v>4</v>
      </c>
      <c r="M14" s="442">
        <v>0</v>
      </c>
      <c r="N14" s="1108">
        <v>4</v>
      </c>
      <c r="O14" s="1108">
        <v>8</v>
      </c>
      <c r="P14" s="1111">
        <v>0.1136410837189569</v>
      </c>
      <c r="Q14" s="442">
        <v>0</v>
      </c>
      <c r="R14" s="1176">
        <v>0</v>
      </c>
      <c r="S14" s="1102"/>
      <c r="T14" s="1111">
        <f>I14*I$7</f>
        <v>0.78777929047223083</v>
      </c>
      <c r="U14" s="1111">
        <f>J14*J$7</f>
        <v>0.68178607420559478</v>
      </c>
      <c r="V14" s="1111">
        <f>K14*K$7</f>
        <v>0.125</v>
      </c>
      <c r="W14" s="1111">
        <f>L14*L$7</f>
        <v>0.44</v>
      </c>
      <c r="X14" s="1111">
        <f>M14*M$7</f>
        <v>0</v>
      </c>
      <c r="Y14" s="1111">
        <f>N14*N$7</f>
        <v>0.32</v>
      </c>
      <c r="Z14" s="1111">
        <f>O14*O$7</f>
        <v>0.64</v>
      </c>
      <c r="AA14" s="1111">
        <f>P14*P$7</f>
        <v>5.6820541859478454E-3</v>
      </c>
      <c r="AB14" s="1111">
        <f>Q14*Q$7</f>
        <v>0</v>
      </c>
      <c r="AC14" s="1114">
        <f>R14*R$7</f>
        <v>0</v>
      </c>
      <c r="AD14" s="1137">
        <f>RANK(AE14,AE$8:AE$72)</f>
        <v>11</v>
      </c>
      <c r="AE14" s="1103">
        <f>SUM(T14:AC14)</f>
        <v>3.0002474188637733</v>
      </c>
      <c r="AF14" s="131"/>
      <c r="AG14" s="131"/>
      <c r="AH14" s="131"/>
      <c r="AI14" s="131"/>
      <c r="AJ14" s="826"/>
      <c r="AK14" s="826"/>
    </row>
    <row r="15" spans="1:37" x14ac:dyDescent="0.4">
      <c r="A15" s="422" t="s">
        <v>89</v>
      </c>
      <c r="B15" s="1140">
        <f>RANK(C15,C$8:C$72)</f>
        <v>20</v>
      </c>
      <c r="C15" s="1117">
        <f>SUM(T15:AC15)</f>
        <v>2.5476166983076083</v>
      </c>
      <c r="D15" s="1389"/>
      <c r="E15" s="1373" t="s">
        <v>203</v>
      </c>
      <c r="F15" s="1191">
        <v>2017</v>
      </c>
      <c r="G15" s="859" t="s">
        <v>205</v>
      </c>
      <c r="H15" s="319"/>
      <c r="I15" s="1101">
        <v>4.5868021627512965</v>
      </c>
      <c r="J15" s="23">
        <v>6.910398455791162</v>
      </c>
      <c r="K15" s="23">
        <v>1.9861869644245502</v>
      </c>
      <c r="L15" s="1108">
        <v>-1</v>
      </c>
      <c r="M15" s="23">
        <v>0</v>
      </c>
      <c r="N15" s="1108">
        <v>3</v>
      </c>
      <c r="O15" s="1108">
        <v>2</v>
      </c>
      <c r="P15" s="1111">
        <v>0.66286069774807621</v>
      </c>
      <c r="Q15" s="23">
        <v>0</v>
      </c>
      <c r="R15" s="1176">
        <v>3</v>
      </c>
      <c r="S15" s="1102"/>
      <c r="T15" s="1111">
        <f>I15*I$7</f>
        <v>0.96322845417777225</v>
      </c>
      <c r="U15" s="1111">
        <f>J15*J$7</f>
        <v>0.62193586102120457</v>
      </c>
      <c r="V15" s="1111">
        <f>K15*K$7</f>
        <v>9.9309348221227514E-2</v>
      </c>
      <c r="W15" s="1111">
        <f>L15*L$7</f>
        <v>-0.11</v>
      </c>
      <c r="X15" s="1111">
        <f>M15*M$7</f>
        <v>0</v>
      </c>
      <c r="Y15" s="1111">
        <f>N15*N$7</f>
        <v>0.24</v>
      </c>
      <c r="Z15" s="1111">
        <f>O15*O$7</f>
        <v>0.16</v>
      </c>
      <c r="AA15" s="1111">
        <f>P15*P$7</f>
        <v>3.3143034887403812E-2</v>
      </c>
      <c r="AB15" s="1111">
        <f>Q15*Q$7</f>
        <v>0</v>
      </c>
      <c r="AC15" s="1114">
        <f>R15*R$7</f>
        <v>0.54</v>
      </c>
      <c r="AD15" s="1137">
        <f>RANK(AE15,AE$8:AE$72)</f>
        <v>20</v>
      </c>
      <c r="AE15" s="1103">
        <f>SUM(T15:AC15)</f>
        <v>2.5476166983076083</v>
      </c>
      <c r="AF15" s="131"/>
      <c r="AG15" s="131"/>
      <c r="AH15" s="131"/>
      <c r="AI15" s="131"/>
      <c r="AJ15" s="826"/>
      <c r="AK15" s="826"/>
    </row>
    <row r="16" spans="1:37" x14ac:dyDescent="0.4">
      <c r="A16" s="421" t="s">
        <v>99</v>
      </c>
      <c r="B16" s="1140">
        <f>RANK(C16,C$8:C$72)</f>
        <v>5</v>
      </c>
      <c r="C16" s="1117">
        <f>SUM(T16:AC16)</f>
        <v>3.1856691449673544</v>
      </c>
      <c r="D16" s="1389" t="s">
        <v>478</v>
      </c>
      <c r="E16" s="1373" t="s">
        <v>268</v>
      </c>
      <c r="F16" s="1191">
        <v>2013</v>
      </c>
      <c r="G16" s="1184" t="s">
        <v>211</v>
      </c>
      <c r="H16" s="320"/>
      <c r="I16" s="1101">
        <v>4.4870772599962532</v>
      </c>
      <c r="J16" s="23">
        <v>6.1895336926856821</v>
      </c>
      <c r="K16" s="23">
        <v>2.5</v>
      </c>
      <c r="L16" s="1108">
        <v>0</v>
      </c>
      <c r="M16" s="23">
        <v>0</v>
      </c>
      <c r="N16" s="1108">
        <v>4</v>
      </c>
      <c r="O16" s="1108">
        <v>5</v>
      </c>
      <c r="P16" s="1111">
        <v>2.6497760528589875E-2</v>
      </c>
      <c r="Q16" s="23">
        <v>6</v>
      </c>
      <c r="R16" s="1177">
        <v>3</v>
      </c>
      <c r="S16" s="1102"/>
      <c r="T16" s="1111">
        <f>I16*I$7</f>
        <v>0.94228622459921318</v>
      </c>
      <c r="U16" s="1111">
        <f>J16*J$7</f>
        <v>0.55705803234171136</v>
      </c>
      <c r="V16" s="1111">
        <f>K16*K$7</f>
        <v>0.125</v>
      </c>
      <c r="W16" s="1111">
        <f>L16*L$7</f>
        <v>0</v>
      </c>
      <c r="X16" s="1111">
        <f>M16*M$7</f>
        <v>0</v>
      </c>
      <c r="Y16" s="1111">
        <f>N16*N$7</f>
        <v>0.32</v>
      </c>
      <c r="Z16" s="1111">
        <f>O16*O$7</f>
        <v>0.4</v>
      </c>
      <c r="AA16" s="1111">
        <f>P16*P$7</f>
        <v>1.3248880264294938E-3</v>
      </c>
      <c r="AB16" s="1111">
        <f>Q16*Q$7</f>
        <v>0.30000000000000004</v>
      </c>
      <c r="AC16" s="1114">
        <f>R16*R$7</f>
        <v>0.54</v>
      </c>
      <c r="AD16" s="1137">
        <f>RANK(AE16,AE$8:AE$72)</f>
        <v>5</v>
      </c>
      <c r="AE16" s="1103">
        <f>SUM(T16:AC16)</f>
        <v>3.1856691449673544</v>
      </c>
      <c r="AF16" s="131"/>
      <c r="AG16" s="131"/>
      <c r="AH16" s="131"/>
      <c r="AI16" s="131"/>
      <c r="AJ16" s="826"/>
      <c r="AK16" s="826"/>
    </row>
    <row r="17" spans="1:37" x14ac:dyDescent="0.4">
      <c r="A17" s="421" t="s">
        <v>9</v>
      </c>
      <c r="B17" s="1140">
        <f>RANK(C17,C$8:C$72)</f>
        <v>39</v>
      </c>
      <c r="C17" s="1117">
        <f>SUM(T17:AC17)</f>
        <v>2.0498617807421944</v>
      </c>
      <c r="D17" s="1389"/>
      <c r="E17" s="1373"/>
      <c r="F17" s="1191">
        <v>2019</v>
      </c>
      <c r="G17" s="857" t="s">
        <v>204</v>
      </c>
      <c r="H17" s="319"/>
      <c r="I17" s="1101">
        <v>5.0860353657661559</v>
      </c>
      <c r="J17" s="23">
        <v>5.5655533943911708</v>
      </c>
      <c r="K17" s="23">
        <v>2</v>
      </c>
      <c r="L17" s="443">
        <v>-1</v>
      </c>
      <c r="M17" s="443">
        <v>0</v>
      </c>
      <c r="N17" s="1108">
        <v>3</v>
      </c>
      <c r="O17" s="1108">
        <v>3</v>
      </c>
      <c r="P17" s="1111">
        <v>0.21789096872192051</v>
      </c>
      <c r="Q17" s="443">
        <v>0</v>
      </c>
      <c r="R17" s="1176">
        <v>0</v>
      </c>
      <c r="S17" s="1102"/>
      <c r="T17" s="1111">
        <f>I17*I$7</f>
        <v>1.0680674268108927</v>
      </c>
      <c r="U17" s="1111">
        <f>J17*J$7</f>
        <v>0.50089980549520541</v>
      </c>
      <c r="V17" s="1111">
        <f>K17*K$7</f>
        <v>0.1</v>
      </c>
      <c r="W17" s="1111">
        <f>L17*L$7</f>
        <v>-0.11</v>
      </c>
      <c r="X17" s="1111">
        <f>M17*M$7</f>
        <v>0</v>
      </c>
      <c r="Y17" s="1111">
        <f>N17*N$7</f>
        <v>0.24</v>
      </c>
      <c r="Z17" s="1111">
        <f>O17*O$7</f>
        <v>0.24</v>
      </c>
      <c r="AA17" s="1111">
        <f>P17*P$7</f>
        <v>1.0894548436096026E-2</v>
      </c>
      <c r="AB17" s="1111">
        <f>Q17*Q$7</f>
        <v>0</v>
      </c>
      <c r="AC17" s="1114">
        <f>R17*R$7</f>
        <v>0</v>
      </c>
      <c r="AD17" s="1137">
        <f>RANK(AE17,AE$8:AE$72)</f>
        <v>39</v>
      </c>
      <c r="AE17" s="1103">
        <f>SUM(T17:AC17)</f>
        <v>2.0498617807421944</v>
      </c>
      <c r="AF17" s="131"/>
      <c r="AG17" s="131"/>
      <c r="AH17" s="131"/>
      <c r="AI17" s="131"/>
      <c r="AJ17" s="826"/>
      <c r="AK17" s="826"/>
    </row>
    <row r="18" spans="1:37" x14ac:dyDescent="0.4">
      <c r="A18" s="869" t="s">
        <v>85</v>
      </c>
      <c r="B18" s="1140">
        <f>RANK(C18,C$8:C$72)</f>
        <v>51</v>
      </c>
      <c r="C18" s="1117">
        <f>SUM(T18:AC18)</f>
        <v>1.6676390625294542</v>
      </c>
      <c r="D18" s="1389"/>
      <c r="E18" s="1373" t="s">
        <v>203</v>
      </c>
      <c r="F18" s="1191">
        <v>2017</v>
      </c>
      <c r="G18" s="857" t="s">
        <v>204</v>
      </c>
      <c r="H18" s="319"/>
      <c r="I18" s="1101">
        <v>2.8553881813797837</v>
      </c>
      <c r="J18" s="23">
        <v>6.7617436956895336</v>
      </c>
      <c r="K18" s="23">
        <v>0</v>
      </c>
      <c r="L18" s="1108">
        <v>-2</v>
      </c>
      <c r="M18" s="23">
        <v>0</v>
      </c>
      <c r="N18" s="1108">
        <v>3</v>
      </c>
      <c r="O18" s="1108">
        <v>3</v>
      </c>
      <c r="P18" s="1111">
        <v>0.3890122365528314</v>
      </c>
      <c r="Q18" s="23">
        <v>0</v>
      </c>
      <c r="R18" s="1176">
        <v>1</v>
      </c>
      <c r="S18" s="1102"/>
      <c r="T18" s="1111">
        <f>I18*I$7</f>
        <v>0.59963151808975457</v>
      </c>
      <c r="U18" s="1111">
        <f>J18*J$7</f>
        <v>0.60855693261205801</v>
      </c>
      <c r="V18" s="1111">
        <f>K18*K$7</f>
        <v>0</v>
      </c>
      <c r="W18" s="1111">
        <f>L18*L$7</f>
        <v>-0.22</v>
      </c>
      <c r="X18" s="1111">
        <f>M18*M$7</f>
        <v>0</v>
      </c>
      <c r="Y18" s="1111">
        <f>N18*N$7</f>
        <v>0.24</v>
      </c>
      <c r="Z18" s="1111">
        <f>O18*O$7</f>
        <v>0.24</v>
      </c>
      <c r="AA18" s="1111">
        <f>P18*P$7</f>
        <v>1.9450611827641573E-2</v>
      </c>
      <c r="AB18" s="1111">
        <f>Q18*Q$7</f>
        <v>0</v>
      </c>
      <c r="AC18" s="1114">
        <f>R18*R$7</f>
        <v>0.18</v>
      </c>
      <c r="AD18" s="1137">
        <f>RANK(AE18,AE$8:AE$72)</f>
        <v>51</v>
      </c>
      <c r="AE18" s="1103">
        <f>SUM(T18:AC18)</f>
        <v>1.6676390625294542</v>
      </c>
      <c r="AF18" s="131"/>
      <c r="AG18" s="131"/>
      <c r="AH18" s="131"/>
      <c r="AI18" s="131"/>
      <c r="AJ18" s="826"/>
      <c r="AK18" s="826"/>
    </row>
    <row r="19" spans="1:37" x14ac:dyDescent="0.4">
      <c r="A19" s="422" t="s">
        <v>14</v>
      </c>
      <c r="B19" s="1140">
        <f>RANK(C19,C$8:C$72)</f>
        <v>22</v>
      </c>
      <c r="C19" s="1117">
        <f>SUM(T19:AC19)</f>
        <v>2.4984217157128716</v>
      </c>
      <c r="D19" s="1389" t="s">
        <v>203</v>
      </c>
      <c r="E19" s="1373" t="s">
        <v>288</v>
      </c>
      <c r="F19" s="1191">
        <v>2015</v>
      </c>
      <c r="G19" s="857" t="s">
        <v>204</v>
      </c>
      <c r="H19" s="319"/>
      <c r="I19" s="1101">
        <v>4.5835613234585573</v>
      </c>
      <c r="J19" s="23">
        <v>6.6650644551654752</v>
      </c>
      <c r="K19" s="23">
        <v>5.6431955339837554</v>
      </c>
      <c r="L19" s="1108">
        <v>-1</v>
      </c>
      <c r="M19" s="23">
        <v>0</v>
      </c>
      <c r="N19" s="1108">
        <v>3</v>
      </c>
      <c r="O19" s="1108">
        <v>3</v>
      </c>
      <c r="P19" s="1111">
        <v>7.7165202449884146E-2</v>
      </c>
      <c r="Q19" s="23">
        <v>2</v>
      </c>
      <c r="R19" s="1176">
        <v>1</v>
      </c>
      <c r="S19" s="1102"/>
      <c r="T19" s="1111">
        <f>I19*I$7</f>
        <v>0.96254787792629704</v>
      </c>
      <c r="U19" s="1111">
        <f>J19*J$7</f>
        <v>0.59985580096489277</v>
      </c>
      <c r="V19" s="1111">
        <f>K19*K$7</f>
        <v>0.28215977669918779</v>
      </c>
      <c r="W19" s="1111">
        <f>L19*L$7</f>
        <v>-0.11</v>
      </c>
      <c r="X19" s="1111">
        <f>M19*M$7</f>
        <v>0</v>
      </c>
      <c r="Y19" s="1111">
        <f>N19*N$7</f>
        <v>0.24</v>
      </c>
      <c r="Z19" s="1111">
        <f>O19*O$7</f>
        <v>0.24</v>
      </c>
      <c r="AA19" s="1111">
        <f>P19*P$7</f>
        <v>3.8582601224942076E-3</v>
      </c>
      <c r="AB19" s="1111">
        <f>Q19*Q$7</f>
        <v>0.1</v>
      </c>
      <c r="AC19" s="1114">
        <f>R19*R$7</f>
        <v>0.18</v>
      </c>
      <c r="AD19" s="1137">
        <f>RANK(AE19,AE$8:AE$72)</f>
        <v>22</v>
      </c>
      <c r="AE19" s="1103">
        <f>SUM(T19:AC19)</f>
        <v>2.4984217157128716</v>
      </c>
      <c r="AF19" s="131"/>
      <c r="AG19" s="131"/>
      <c r="AH19" s="131"/>
      <c r="AI19" s="131"/>
      <c r="AJ19" s="826"/>
      <c r="AK19" s="826"/>
    </row>
    <row r="20" spans="1:37" x14ac:dyDescent="0.4">
      <c r="A20" s="869" t="s">
        <v>91</v>
      </c>
      <c r="B20" s="1140">
        <f>RANK(C20,C$8:C$72)</f>
        <v>36</v>
      </c>
      <c r="C20" s="1117">
        <f>SUM(T20:AC20)</f>
        <v>2.1351780334277191</v>
      </c>
      <c r="D20" s="1389"/>
      <c r="E20" s="1373"/>
      <c r="F20" s="1191">
        <v>2015</v>
      </c>
      <c r="G20" s="859" t="s">
        <v>205</v>
      </c>
      <c r="H20" s="319"/>
      <c r="I20" s="1101">
        <v>4.7807186184641459</v>
      </c>
      <c r="J20" s="23">
        <v>3.6094088780762541</v>
      </c>
      <c r="K20" s="23">
        <v>0.49900916162059628</v>
      </c>
      <c r="L20" s="1108">
        <v>-2</v>
      </c>
      <c r="M20" s="23">
        <v>0</v>
      </c>
      <c r="N20" s="1108">
        <v>2</v>
      </c>
      <c r="O20" s="1108">
        <v>2</v>
      </c>
      <c r="P20" s="1111">
        <v>0.82859732884711845</v>
      </c>
      <c r="Q20" s="23">
        <v>2</v>
      </c>
      <c r="R20" s="1176">
        <v>3</v>
      </c>
      <c r="S20" s="1102"/>
      <c r="T20" s="1111">
        <f>I20*I$7</f>
        <v>1.0039509098774706</v>
      </c>
      <c r="U20" s="1111">
        <f>J20*J$7</f>
        <v>0.32484679902686286</v>
      </c>
      <c r="V20" s="1111">
        <f>K20*K$7</f>
        <v>2.4950458081029817E-2</v>
      </c>
      <c r="W20" s="1111">
        <f>L20*L$7</f>
        <v>-0.22</v>
      </c>
      <c r="X20" s="1111">
        <f>M20*M$7</f>
        <v>0</v>
      </c>
      <c r="Y20" s="1111">
        <f>N20*N$7</f>
        <v>0.16</v>
      </c>
      <c r="Z20" s="1111">
        <f>O20*O$7</f>
        <v>0.16</v>
      </c>
      <c r="AA20" s="1111">
        <f>P20*P$7</f>
        <v>4.1429866442355925E-2</v>
      </c>
      <c r="AB20" s="1111">
        <f>Q20*Q$7</f>
        <v>0.1</v>
      </c>
      <c r="AC20" s="1114">
        <f>R20*R$7</f>
        <v>0.54</v>
      </c>
      <c r="AD20" s="1137">
        <f>RANK(AE20,AE$8:AE$72)</f>
        <v>36</v>
      </c>
      <c r="AE20" s="1103">
        <f>SUM(T20:AC20)</f>
        <v>2.1351780334277191</v>
      </c>
      <c r="AF20" s="131"/>
      <c r="AG20" s="131"/>
      <c r="AH20" s="131"/>
      <c r="AI20" s="131"/>
      <c r="AJ20" s="826"/>
      <c r="AK20" s="826"/>
    </row>
    <row r="21" spans="1:37" x14ac:dyDescent="0.4">
      <c r="A21" s="868" t="s">
        <v>94</v>
      </c>
      <c r="B21" s="1140">
        <f>RANK(C21,C$8:C$72)</f>
        <v>30</v>
      </c>
      <c r="C21" s="1117">
        <f>SUM(T21:AC21)</f>
        <v>2.2139752961756263</v>
      </c>
      <c r="D21" s="1389"/>
      <c r="E21" s="1373"/>
      <c r="F21" s="1191">
        <v>2015</v>
      </c>
      <c r="G21" s="857" t="s">
        <v>204</v>
      </c>
      <c r="H21" s="319"/>
      <c r="I21" s="1101">
        <v>3.702746152095171</v>
      </c>
      <c r="J21" s="23">
        <v>4.4411624389622686</v>
      </c>
      <c r="K21" s="23">
        <v>2.5</v>
      </c>
      <c r="L21" s="1108">
        <v>2</v>
      </c>
      <c r="M21" s="23">
        <v>0</v>
      </c>
      <c r="N21" s="1108">
        <v>3</v>
      </c>
      <c r="O21" s="1108">
        <v>5</v>
      </c>
      <c r="P21" s="1111">
        <v>3.3879694580730917E-2</v>
      </c>
      <c r="Q21" s="23">
        <v>1</v>
      </c>
      <c r="R21" s="1176">
        <v>0</v>
      </c>
      <c r="S21" s="1102"/>
      <c r="T21" s="1111">
        <f>I21*I$7</f>
        <v>0.77757669193998591</v>
      </c>
      <c r="U21" s="1111">
        <f>J21*J$7</f>
        <v>0.39970461950660413</v>
      </c>
      <c r="V21" s="1111">
        <f>K21*K$7</f>
        <v>0.125</v>
      </c>
      <c r="W21" s="1111">
        <f>L21*L$7</f>
        <v>0.22</v>
      </c>
      <c r="X21" s="1111">
        <f>M21*M$7</f>
        <v>0</v>
      </c>
      <c r="Y21" s="1111">
        <f>N21*N$7</f>
        <v>0.24</v>
      </c>
      <c r="Z21" s="1111">
        <f>O21*O$7</f>
        <v>0.4</v>
      </c>
      <c r="AA21" s="1111">
        <f>P21*P$7</f>
        <v>1.6939847290365459E-3</v>
      </c>
      <c r="AB21" s="1111">
        <f>Q21*Q$7</f>
        <v>0.05</v>
      </c>
      <c r="AC21" s="1114">
        <f>R21*R$7</f>
        <v>0</v>
      </c>
      <c r="AD21" s="1137">
        <f>RANK(AE21,AE$8:AE$72)</f>
        <v>30</v>
      </c>
      <c r="AE21" s="1103">
        <f>SUM(T21:AC21)</f>
        <v>2.2139752961756263</v>
      </c>
      <c r="AF21" s="131"/>
      <c r="AG21" s="131"/>
      <c r="AH21" s="131"/>
      <c r="AI21" s="131"/>
      <c r="AJ21" s="826"/>
      <c r="AK21" s="826"/>
    </row>
    <row r="22" spans="1:37" x14ac:dyDescent="0.4">
      <c r="A22" s="868" t="s">
        <v>100</v>
      </c>
      <c r="B22" s="1140">
        <f>RANK(C22,C$8:C$72)</f>
        <v>27</v>
      </c>
      <c r="C22" s="1117">
        <f>SUM(T22:AC22)</f>
        <v>2.3065042471054671</v>
      </c>
      <c r="D22" s="1389"/>
      <c r="E22" s="1373" t="s">
        <v>288</v>
      </c>
      <c r="F22" s="1191">
        <v>2021</v>
      </c>
      <c r="G22" s="1183" t="s">
        <v>478</v>
      </c>
      <c r="H22" s="319"/>
      <c r="I22" s="1101">
        <v>4.0910824110525459</v>
      </c>
      <c r="J22" s="23">
        <v>7.3585966636466793</v>
      </c>
      <c r="K22" s="23">
        <v>3.054699239043805</v>
      </c>
      <c r="L22" s="1108">
        <v>5</v>
      </c>
      <c r="M22" s="23">
        <v>0</v>
      </c>
      <c r="N22" s="1108">
        <v>5</v>
      </c>
      <c r="O22" s="1108">
        <v>5</v>
      </c>
      <c r="P22" s="1111">
        <v>4.7365582080821381E-2</v>
      </c>
      <c r="Q22" s="23">
        <v>0</v>
      </c>
      <c r="R22" s="1178">
        <v>-4</v>
      </c>
      <c r="S22" s="1102"/>
      <c r="T22" s="1111">
        <f>I22*I$7</f>
        <v>0.85912730632103462</v>
      </c>
      <c r="U22" s="1111">
        <f>J22*J$7</f>
        <v>0.66227369972820116</v>
      </c>
      <c r="V22" s="1111">
        <f>K22*K$7</f>
        <v>0.15273496195219027</v>
      </c>
      <c r="W22" s="1111">
        <f>L22*L$7</f>
        <v>0.55000000000000004</v>
      </c>
      <c r="X22" s="1111">
        <f>M22*M$7</f>
        <v>0</v>
      </c>
      <c r="Y22" s="1111">
        <f>N22*N$7</f>
        <v>0.4</v>
      </c>
      <c r="Z22" s="1111">
        <f>O22*O$7</f>
        <v>0.4</v>
      </c>
      <c r="AA22" s="1111">
        <f>P22*P$7</f>
        <v>2.3682791040410692E-3</v>
      </c>
      <c r="AB22" s="1111">
        <f>Q22*Q$7</f>
        <v>0</v>
      </c>
      <c r="AC22" s="1114">
        <f>R22*R$7</f>
        <v>-0.72</v>
      </c>
      <c r="AD22" s="1137">
        <f>RANK(AE22,AE$8:AE$72)</f>
        <v>27</v>
      </c>
      <c r="AE22" s="1103">
        <f>SUM(T22:AC22)</f>
        <v>2.3065042471054671</v>
      </c>
      <c r="AF22" s="131"/>
      <c r="AG22" s="131"/>
      <c r="AH22" s="131"/>
      <c r="AI22" s="131"/>
      <c r="AJ22" s="826"/>
      <c r="AK22" s="826"/>
    </row>
    <row r="23" spans="1:37" x14ac:dyDescent="0.4">
      <c r="A23" s="869" t="s">
        <v>87</v>
      </c>
      <c r="B23" s="1140">
        <f>RANK(C23,C$8:C$72)</f>
        <v>65</v>
      </c>
      <c r="C23" s="1117">
        <f>SUM(T23:AC23)</f>
        <v>0.8424994132769672</v>
      </c>
      <c r="D23" s="1389" t="s">
        <v>203</v>
      </c>
      <c r="E23" s="1368" t="s">
        <v>203</v>
      </c>
      <c r="F23" s="1191">
        <v>2019</v>
      </c>
      <c r="G23" s="857" t="s">
        <v>204</v>
      </c>
      <c r="H23" s="319"/>
      <c r="I23" s="1101">
        <v>1.4931254574072874</v>
      </c>
      <c r="J23" s="23">
        <v>1.8763705310950614</v>
      </c>
      <c r="K23" s="23">
        <v>0</v>
      </c>
      <c r="L23" s="1108">
        <v>2</v>
      </c>
      <c r="M23" s="23">
        <v>0</v>
      </c>
      <c r="N23" s="1108">
        <v>3</v>
      </c>
      <c r="O23" s="1108">
        <v>1</v>
      </c>
      <c r="P23" s="1111">
        <v>1.3943884576294357E-3</v>
      </c>
      <c r="Q23" s="23">
        <v>0</v>
      </c>
      <c r="R23" s="1176">
        <v>-1</v>
      </c>
      <c r="S23" s="1102"/>
      <c r="T23" s="1111">
        <f>I23*I$7</f>
        <v>0.31355634605553034</v>
      </c>
      <c r="U23" s="1111">
        <f>J23*J$7</f>
        <v>0.16887334779855551</v>
      </c>
      <c r="V23" s="1111">
        <f>K23*K$7</f>
        <v>0</v>
      </c>
      <c r="W23" s="1111">
        <f>L23*L$7</f>
        <v>0.22</v>
      </c>
      <c r="X23" s="1111">
        <f>M23*M$7</f>
        <v>0</v>
      </c>
      <c r="Y23" s="1111">
        <f>N23*N$7</f>
        <v>0.24</v>
      </c>
      <c r="Z23" s="1111">
        <f>O23*O$7</f>
        <v>0.08</v>
      </c>
      <c r="AA23" s="1111">
        <f>P23*P$7</f>
        <v>6.9719422881471784E-5</v>
      </c>
      <c r="AB23" s="1111">
        <f>Q23*Q$7</f>
        <v>0</v>
      </c>
      <c r="AC23" s="1114">
        <f>R23*R$7</f>
        <v>-0.18</v>
      </c>
      <c r="AD23" s="1137">
        <f>RANK(AE23,AE$8:AE$72)</f>
        <v>65</v>
      </c>
      <c r="AE23" s="1103">
        <f>SUM(T23:AC23)</f>
        <v>0.8424994132769672</v>
      </c>
      <c r="AF23" s="131"/>
      <c r="AG23" s="131"/>
      <c r="AH23" s="131"/>
      <c r="AI23" s="131"/>
      <c r="AJ23" s="826"/>
      <c r="AK23" s="826"/>
    </row>
    <row r="24" spans="1:37" x14ac:dyDescent="0.4">
      <c r="A24" s="869" t="s">
        <v>22</v>
      </c>
      <c r="B24" s="1140">
        <f>RANK(C24,C$8:C$72)</f>
        <v>52</v>
      </c>
      <c r="C24" s="1117">
        <f>SUM(T24:AC24)</f>
        <v>1.6321604118558595</v>
      </c>
      <c r="D24" s="1389"/>
      <c r="E24" s="1373"/>
      <c r="F24" s="1192"/>
      <c r="G24" s="1201" t="s">
        <v>212</v>
      </c>
      <c r="H24" s="319"/>
      <c r="I24" s="1101">
        <v>1.8196092084488162</v>
      </c>
      <c r="J24" s="23">
        <v>0</v>
      </c>
      <c r="K24" s="23">
        <v>1</v>
      </c>
      <c r="L24" s="1108">
        <v>0</v>
      </c>
      <c r="M24" s="23">
        <v>0</v>
      </c>
      <c r="N24" s="1108">
        <v>3</v>
      </c>
      <c r="O24" s="1108">
        <v>3</v>
      </c>
      <c r="P24" s="1111">
        <v>8.4956163216051521E-4</v>
      </c>
      <c r="Q24" s="23">
        <v>0</v>
      </c>
      <c r="R24" s="1177">
        <v>4</v>
      </c>
      <c r="S24" s="1102"/>
      <c r="T24" s="1111">
        <f>I24*I$7</f>
        <v>0.38211793377425141</v>
      </c>
      <c r="U24" s="1111">
        <f>J24*J$7</f>
        <v>0</v>
      </c>
      <c r="V24" s="1111">
        <f>K24*K$7</f>
        <v>0.05</v>
      </c>
      <c r="W24" s="1111">
        <f>L24*L$7</f>
        <v>0</v>
      </c>
      <c r="X24" s="1111">
        <f>M24*M$7</f>
        <v>0</v>
      </c>
      <c r="Y24" s="1111">
        <f>N24*N$7</f>
        <v>0.24</v>
      </c>
      <c r="Z24" s="1111">
        <f>O24*O$7</f>
        <v>0.24</v>
      </c>
      <c r="AA24" s="1111">
        <f>P24*P$7</f>
        <v>4.2478081608025766E-5</v>
      </c>
      <c r="AB24" s="1111">
        <f>Q24*Q$7</f>
        <v>0</v>
      </c>
      <c r="AC24" s="1114">
        <f>R24*R$7</f>
        <v>0.72</v>
      </c>
      <c r="AD24" s="1137">
        <f>RANK(AE24,AE$8:AE$72)</f>
        <v>52</v>
      </c>
      <c r="AE24" s="1103">
        <f>SUM(T24:AC24)</f>
        <v>1.6321604118558595</v>
      </c>
      <c r="AF24" s="131"/>
      <c r="AG24" s="131"/>
      <c r="AH24" s="131"/>
      <c r="AI24" s="131"/>
      <c r="AJ24" s="826"/>
      <c r="AK24" s="826"/>
    </row>
    <row r="25" spans="1:37" x14ac:dyDescent="0.4">
      <c r="A25" s="869" t="s">
        <v>13</v>
      </c>
      <c r="B25" s="1140">
        <f>RANK(C25,C$8:C$72)</f>
        <v>56</v>
      </c>
      <c r="C25" s="1117">
        <f>SUM(T25:AC25)</f>
        <v>1.5174857915924109</v>
      </c>
      <c r="D25" s="1389"/>
      <c r="E25" s="1373" t="s">
        <v>203</v>
      </c>
      <c r="F25" s="1191">
        <v>2017</v>
      </c>
      <c r="G25" s="859" t="s">
        <v>205</v>
      </c>
      <c r="H25" s="319"/>
      <c r="I25" s="1101">
        <v>4.1923477804301443</v>
      </c>
      <c r="J25" s="23">
        <v>0</v>
      </c>
      <c r="K25" s="23">
        <v>1.4852683221811402</v>
      </c>
      <c r="L25" s="1108">
        <v>0</v>
      </c>
      <c r="M25" s="23">
        <v>0</v>
      </c>
      <c r="N25" s="1108">
        <v>4</v>
      </c>
      <c r="O25" s="1108">
        <v>3</v>
      </c>
      <c r="P25" s="1111">
        <v>5.6586831860472898E-2</v>
      </c>
      <c r="Q25" s="23">
        <v>0</v>
      </c>
      <c r="R25" s="1176">
        <v>0</v>
      </c>
      <c r="S25" s="1102"/>
      <c r="T25" s="1111">
        <f>I25*I$7</f>
        <v>0.8803930338903303</v>
      </c>
      <c r="U25" s="1111">
        <f>J25*J$7</f>
        <v>0</v>
      </c>
      <c r="V25" s="1111">
        <f>K25*K$7</f>
        <v>7.4263416109057012E-2</v>
      </c>
      <c r="W25" s="1111">
        <f>L25*L$7</f>
        <v>0</v>
      </c>
      <c r="X25" s="1111">
        <f>M25*M$7</f>
        <v>0</v>
      </c>
      <c r="Y25" s="1111">
        <f>N25*N$7</f>
        <v>0.32</v>
      </c>
      <c r="Z25" s="1111">
        <f>O25*O$7</f>
        <v>0.24</v>
      </c>
      <c r="AA25" s="1111">
        <f>P25*P$7</f>
        <v>2.8293415930236449E-3</v>
      </c>
      <c r="AB25" s="1111">
        <f>Q25*Q$7</f>
        <v>0</v>
      </c>
      <c r="AC25" s="1114">
        <f>R25*R$7</f>
        <v>0</v>
      </c>
      <c r="AD25" s="1137">
        <f>RANK(AE25,AE$8:AE$72)</f>
        <v>56</v>
      </c>
      <c r="AE25" s="1103">
        <f>SUM(T25:AC25)</f>
        <v>1.5174857915924109</v>
      </c>
      <c r="AF25" s="131"/>
      <c r="AG25" s="131"/>
      <c r="AH25" s="131"/>
      <c r="AI25" s="131"/>
      <c r="AJ25" s="826"/>
      <c r="AK25" s="826"/>
    </row>
    <row r="26" spans="1:37" x14ac:dyDescent="0.4">
      <c r="A26" s="869" t="s">
        <v>6</v>
      </c>
      <c r="B26" s="1140">
        <f>RANK(C26,C$8:C$72)</f>
        <v>63</v>
      </c>
      <c r="C26" s="1117">
        <f>SUM(T26:AC26)</f>
        <v>1.166067562670825</v>
      </c>
      <c r="D26" s="1389"/>
      <c r="E26" s="1373" t="s">
        <v>203</v>
      </c>
      <c r="F26" s="1191">
        <v>2021</v>
      </c>
      <c r="G26" s="857" t="s">
        <v>204</v>
      </c>
      <c r="H26" s="319"/>
      <c r="I26" s="1101">
        <v>7.8708016664396272</v>
      </c>
      <c r="J26" s="23">
        <v>1.3637010661504583</v>
      </c>
      <c r="K26" s="23">
        <v>5.1148126511596264</v>
      </c>
      <c r="L26" s="1108">
        <v>-2</v>
      </c>
      <c r="M26" s="23">
        <v>0</v>
      </c>
      <c r="N26" s="1108">
        <v>1</v>
      </c>
      <c r="O26" s="1108">
        <v>1</v>
      </c>
      <c r="P26" s="1111">
        <v>1.894509684139607</v>
      </c>
      <c r="Q26" s="23">
        <v>0</v>
      </c>
      <c r="R26" s="1176">
        <v>-5</v>
      </c>
      <c r="S26" s="1102"/>
      <c r="T26" s="1111">
        <f>I26*I$7</f>
        <v>1.6528683499523216</v>
      </c>
      <c r="U26" s="1111">
        <f>J26*J$7</f>
        <v>0.12273309595354125</v>
      </c>
      <c r="V26" s="1111">
        <f>K26*K$7</f>
        <v>0.25574063255798135</v>
      </c>
      <c r="W26" s="1111">
        <f>L26*L$7</f>
        <v>-0.22</v>
      </c>
      <c r="X26" s="1111">
        <f>M26*M$7</f>
        <v>0</v>
      </c>
      <c r="Y26" s="1111">
        <f>N26*N$7</f>
        <v>0.08</v>
      </c>
      <c r="Z26" s="1111">
        <f>O26*O$7</f>
        <v>0.08</v>
      </c>
      <c r="AA26" s="1111">
        <f>P26*P$7</f>
        <v>9.4725484206980348E-2</v>
      </c>
      <c r="AB26" s="1111">
        <f>Q26*Q$7</f>
        <v>0</v>
      </c>
      <c r="AC26" s="1114">
        <f>R26*R$7</f>
        <v>-0.89999999999999991</v>
      </c>
      <c r="AD26" s="1137">
        <f>RANK(AE26,AE$8:AE$72)</f>
        <v>63</v>
      </c>
      <c r="AE26" s="1103">
        <f>SUM(T26:AC26)</f>
        <v>1.166067562670825</v>
      </c>
      <c r="AF26" s="131"/>
      <c r="AG26" s="131"/>
      <c r="AH26" s="131"/>
      <c r="AI26" s="131"/>
      <c r="AJ26" s="826"/>
      <c r="AK26" s="826"/>
    </row>
    <row r="27" spans="1:37" x14ac:dyDescent="0.4">
      <c r="A27" s="422" t="s">
        <v>16</v>
      </c>
      <c r="B27" s="1140">
        <f>RANK(C27,C$8:C$72)</f>
        <v>29</v>
      </c>
      <c r="C27" s="1117">
        <f>SUM(T27:AC27)</f>
        <v>2.2338959510642082</v>
      </c>
      <c r="D27" s="1389" t="s">
        <v>478</v>
      </c>
      <c r="E27" s="1373"/>
      <c r="F27" s="1191">
        <v>2013</v>
      </c>
      <c r="G27" s="1184" t="s">
        <v>211</v>
      </c>
      <c r="H27" s="319"/>
      <c r="I27" s="1101">
        <v>3.9367506537991726</v>
      </c>
      <c r="J27" s="23">
        <v>0.83351239774091856</v>
      </c>
      <c r="K27" s="23">
        <v>4.7630882431826631</v>
      </c>
      <c r="L27" s="1108">
        <v>-2</v>
      </c>
      <c r="M27" s="23">
        <v>0</v>
      </c>
      <c r="N27" s="1108">
        <v>1</v>
      </c>
      <c r="O27" s="1108">
        <v>1</v>
      </c>
      <c r="P27" s="1111">
        <v>8.015571621133076E-2</v>
      </c>
      <c r="Q27" s="23">
        <v>5</v>
      </c>
      <c r="R27" s="1176">
        <v>5</v>
      </c>
      <c r="S27" s="1102"/>
      <c r="T27" s="1111">
        <f>I27*I$7</f>
        <v>0.82671763729782621</v>
      </c>
      <c r="U27" s="1111">
        <f>J27*J$7</f>
        <v>7.5016115796682672E-2</v>
      </c>
      <c r="V27" s="1111">
        <f>K27*K$7</f>
        <v>0.23815441215913316</v>
      </c>
      <c r="W27" s="1111">
        <f>L27*L$7</f>
        <v>-0.22</v>
      </c>
      <c r="X27" s="1111">
        <f>M27*M$7</f>
        <v>0</v>
      </c>
      <c r="Y27" s="1111">
        <f>N27*N$7</f>
        <v>0.08</v>
      </c>
      <c r="Z27" s="1111">
        <f>O27*O$7</f>
        <v>0.08</v>
      </c>
      <c r="AA27" s="1111">
        <f>P27*P$7</f>
        <v>4.0077858105665382E-3</v>
      </c>
      <c r="AB27" s="1111">
        <f>Q27*Q$7</f>
        <v>0.25</v>
      </c>
      <c r="AC27" s="1114">
        <f>R27*R$7</f>
        <v>0.89999999999999991</v>
      </c>
      <c r="AD27" s="1137">
        <f>RANK(AE27,AE$8:AE$72)</f>
        <v>29</v>
      </c>
      <c r="AE27" s="1103">
        <f>SUM(T27:AC27)</f>
        <v>2.2338959510642082</v>
      </c>
      <c r="AF27" s="131"/>
      <c r="AG27" s="131"/>
      <c r="AH27" s="131"/>
      <c r="AI27" s="131"/>
      <c r="AJ27" s="826"/>
      <c r="AK27" s="826"/>
    </row>
    <row r="28" spans="1:37" x14ac:dyDescent="0.4">
      <c r="A28" s="421" t="s">
        <v>101</v>
      </c>
      <c r="B28" s="1140">
        <f>RANK(C28,C$8:C$72)</f>
        <v>31</v>
      </c>
      <c r="C28" s="1117">
        <f>SUM(T28:AC28)</f>
        <v>2.180843157940429</v>
      </c>
      <c r="D28" s="1389"/>
      <c r="E28" s="1373"/>
      <c r="F28" s="1192"/>
      <c r="G28" s="1201" t="s">
        <v>212</v>
      </c>
      <c r="H28" s="319"/>
      <c r="I28" s="1101">
        <v>1.691537769421634</v>
      </c>
      <c r="J28" s="23">
        <v>4.2782868806890608</v>
      </c>
      <c r="K28" s="23">
        <v>0</v>
      </c>
      <c r="L28" s="443">
        <v>-2</v>
      </c>
      <c r="M28" s="443">
        <v>0</v>
      </c>
      <c r="N28" s="1108">
        <v>4</v>
      </c>
      <c r="O28" s="1108">
        <v>3</v>
      </c>
      <c r="P28" s="1111">
        <v>1.1488141997411791E-2</v>
      </c>
      <c r="Q28" s="443">
        <v>4</v>
      </c>
      <c r="R28" s="1177">
        <v>5</v>
      </c>
      <c r="S28" s="1102"/>
      <c r="T28" s="1111">
        <f>I28*I$7</f>
        <v>0.35522293157854312</v>
      </c>
      <c r="U28" s="1111">
        <f>J28*J$7</f>
        <v>0.38504581926201548</v>
      </c>
      <c r="V28" s="1111">
        <f>K28*K$7</f>
        <v>0</v>
      </c>
      <c r="W28" s="1111">
        <f>L28*L$7</f>
        <v>-0.22</v>
      </c>
      <c r="X28" s="1111">
        <f>M28*M$7</f>
        <v>0</v>
      </c>
      <c r="Y28" s="1111">
        <f>N28*N$7</f>
        <v>0.32</v>
      </c>
      <c r="Z28" s="1111">
        <f>O28*O$7</f>
        <v>0.24</v>
      </c>
      <c r="AA28" s="1111">
        <f>P28*P$7</f>
        <v>5.7440709987058953E-4</v>
      </c>
      <c r="AB28" s="1111">
        <f>Q28*Q$7</f>
        <v>0.2</v>
      </c>
      <c r="AC28" s="1114">
        <f>R28*R$7</f>
        <v>0.89999999999999991</v>
      </c>
      <c r="AD28" s="1137">
        <f>RANK(AE28,AE$8:AE$72)</f>
        <v>31</v>
      </c>
      <c r="AE28" s="1103">
        <f>SUM(T28:AC28)</f>
        <v>2.180843157940429</v>
      </c>
      <c r="AF28" s="131"/>
      <c r="AG28" s="131"/>
      <c r="AH28" s="131"/>
      <c r="AI28" s="131"/>
      <c r="AJ28" s="826"/>
      <c r="AK28" s="826"/>
    </row>
    <row r="29" spans="1:37" x14ac:dyDescent="0.4">
      <c r="A29" s="868" t="s">
        <v>23</v>
      </c>
      <c r="B29" s="1140">
        <f>RANK(C29,C$8:C$72)</f>
        <v>32</v>
      </c>
      <c r="C29" s="1117">
        <f>SUM(T29:AC29)</f>
        <v>2.1778841053724474</v>
      </c>
      <c r="D29" s="1389"/>
      <c r="E29" s="1373"/>
      <c r="F29" s="1192"/>
      <c r="G29" s="1201" t="s">
        <v>212</v>
      </c>
      <c r="H29" s="319"/>
      <c r="I29" s="1101">
        <v>2.3692238919922302</v>
      </c>
      <c r="J29" s="23">
        <v>0</v>
      </c>
      <c r="K29" s="23">
        <v>0</v>
      </c>
      <c r="L29" s="1108">
        <v>2</v>
      </c>
      <c r="M29" s="23">
        <v>0</v>
      </c>
      <c r="N29" s="1108">
        <v>3</v>
      </c>
      <c r="O29" s="1108">
        <v>5</v>
      </c>
      <c r="P29" s="1111">
        <v>6.9417610815836195E-3</v>
      </c>
      <c r="Q29" s="23">
        <v>2</v>
      </c>
      <c r="R29" s="1177">
        <v>4</v>
      </c>
      <c r="S29" s="1102"/>
      <c r="T29" s="1111">
        <f>I29*I$7</f>
        <v>0.4975370173183683</v>
      </c>
      <c r="U29" s="1111">
        <f>J29*J$7</f>
        <v>0</v>
      </c>
      <c r="V29" s="1111">
        <f>K29*K$7</f>
        <v>0</v>
      </c>
      <c r="W29" s="1111">
        <f>L29*L$7</f>
        <v>0.22</v>
      </c>
      <c r="X29" s="1111">
        <f>M29*M$7</f>
        <v>0</v>
      </c>
      <c r="Y29" s="1111">
        <f>N29*N$7</f>
        <v>0.24</v>
      </c>
      <c r="Z29" s="1111">
        <f>O29*O$7</f>
        <v>0.4</v>
      </c>
      <c r="AA29" s="1111">
        <f>P29*P$7</f>
        <v>3.4708805407918097E-4</v>
      </c>
      <c r="AB29" s="1111">
        <f>Q29*Q$7</f>
        <v>0.1</v>
      </c>
      <c r="AC29" s="1114">
        <f>R29*R$7</f>
        <v>0.72</v>
      </c>
      <c r="AD29" s="1137">
        <f>RANK(AE29,AE$8:AE$72)</f>
        <v>32</v>
      </c>
      <c r="AE29" s="1103">
        <f>SUM(T29:AC29)</f>
        <v>2.1778841053724474</v>
      </c>
      <c r="AF29" s="131"/>
      <c r="AG29" s="131"/>
      <c r="AH29" s="131"/>
      <c r="AI29" s="131"/>
      <c r="AJ29" s="826"/>
      <c r="AK29" s="826"/>
    </row>
    <row r="30" spans="1:37" x14ac:dyDescent="0.4">
      <c r="A30" s="421" t="s">
        <v>300</v>
      </c>
      <c r="B30" s="1140">
        <f>RANK(C30,C$8:C$72)</f>
        <v>34</v>
      </c>
      <c r="C30" s="1117">
        <f>SUM(T30:AC30)</f>
        <v>2.1386336848891849</v>
      </c>
      <c r="D30" s="1389"/>
      <c r="E30" s="1368" t="s">
        <v>203</v>
      </c>
      <c r="F30" s="1191">
        <v>2019</v>
      </c>
      <c r="G30" s="857" t="s">
        <v>204</v>
      </c>
      <c r="H30" s="319"/>
      <c r="I30" s="1101">
        <v>5.2090722667887102</v>
      </c>
      <c r="J30" s="23">
        <v>5.5407256284111082</v>
      </c>
      <c r="K30" s="23">
        <v>0</v>
      </c>
      <c r="L30" s="1108">
        <v>0</v>
      </c>
      <c r="M30" s="23">
        <v>0</v>
      </c>
      <c r="N30" s="1108">
        <v>4</v>
      </c>
      <c r="O30" s="1108">
        <v>5</v>
      </c>
      <c r="P30" s="1111">
        <v>0.12126404613112071</v>
      </c>
      <c r="Q30" s="23">
        <v>0</v>
      </c>
      <c r="R30" s="1176">
        <v>-1</v>
      </c>
      <c r="S30" s="1102"/>
      <c r="T30" s="1111">
        <f>I30*I$7</f>
        <v>1.0939051760256291</v>
      </c>
      <c r="U30" s="1111">
        <f>J30*J$7</f>
        <v>0.4986653065569997</v>
      </c>
      <c r="V30" s="1111">
        <f>K30*K$7</f>
        <v>0</v>
      </c>
      <c r="W30" s="1111">
        <f>L30*L$7</f>
        <v>0</v>
      </c>
      <c r="X30" s="1111">
        <f>M30*M$7</f>
        <v>0</v>
      </c>
      <c r="Y30" s="1111">
        <f>N30*N$7</f>
        <v>0.32</v>
      </c>
      <c r="Z30" s="1111">
        <f>O30*O$7</f>
        <v>0.4</v>
      </c>
      <c r="AA30" s="1111">
        <f>P30*P$7</f>
        <v>6.0632023065560359E-3</v>
      </c>
      <c r="AB30" s="1111">
        <f>Q30*Q$7</f>
        <v>0</v>
      </c>
      <c r="AC30" s="1114">
        <f>R30*R$7</f>
        <v>-0.18</v>
      </c>
      <c r="AD30" s="1137">
        <f>RANK(AE30,AE$8:AE$72)</f>
        <v>34</v>
      </c>
      <c r="AE30" s="1103">
        <f>SUM(T30:AC30)</f>
        <v>2.1386336848891849</v>
      </c>
      <c r="AF30" s="131"/>
      <c r="AG30" s="131"/>
      <c r="AH30" s="131"/>
      <c r="AI30" s="131"/>
      <c r="AJ30" s="826"/>
      <c r="AK30" s="826"/>
    </row>
    <row r="31" spans="1:37" x14ac:dyDescent="0.4">
      <c r="A31" s="868" t="s">
        <v>102</v>
      </c>
      <c r="B31" s="1140">
        <f>RANK(C31,C$8:C$72)</f>
        <v>35</v>
      </c>
      <c r="C31" s="1117">
        <f>SUM(T31:AC31)</f>
        <v>2.1365776219114458</v>
      </c>
      <c r="D31" s="1389"/>
      <c r="E31" s="1373"/>
      <c r="F31" s="1192"/>
      <c r="G31" s="1201" t="s">
        <v>212</v>
      </c>
      <c r="H31" s="319"/>
      <c r="I31" s="1101">
        <v>4.3309543275807032</v>
      </c>
      <c r="J31" s="23">
        <v>3.2990870779938382</v>
      </c>
      <c r="K31" s="23">
        <v>0</v>
      </c>
      <c r="L31" s="1108">
        <v>-1</v>
      </c>
      <c r="M31" s="23">
        <v>0</v>
      </c>
      <c r="N31" s="1108">
        <v>4</v>
      </c>
      <c r="O31" s="1108">
        <v>2</v>
      </c>
      <c r="P31" s="1111">
        <v>3.1875220010644119E-3</v>
      </c>
      <c r="Q31" s="23">
        <v>4</v>
      </c>
      <c r="R31" s="1177">
        <v>2</v>
      </c>
      <c r="S31" s="1102"/>
      <c r="T31" s="1111">
        <f>I31*I$7</f>
        <v>0.9095004087919476</v>
      </c>
      <c r="U31" s="1111">
        <f>J31*J$7</f>
        <v>0.29691783701944541</v>
      </c>
      <c r="V31" s="1111">
        <f>K31*K$7</f>
        <v>0</v>
      </c>
      <c r="W31" s="1111">
        <f>L31*L$7</f>
        <v>-0.11</v>
      </c>
      <c r="X31" s="1111">
        <f>M31*M$7</f>
        <v>0</v>
      </c>
      <c r="Y31" s="1111">
        <f>N31*N$7</f>
        <v>0.32</v>
      </c>
      <c r="Z31" s="1111">
        <f>O31*O$7</f>
        <v>0.16</v>
      </c>
      <c r="AA31" s="1111">
        <f>P31*P$7</f>
        <v>1.5937610005322062E-4</v>
      </c>
      <c r="AB31" s="1111">
        <f>Q31*Q$7</f>
        <v>0.2</v>
      </c>
      <c r="AC31" s="1114">
        <f>R31*R$7</f>
        <v>0.36</v>
      </c>
      <c r="AD31" s="1137">
        <f>RANK(AE31,AE$8:AE$72)</f>
        <v>35</v>
      </c>
      <c r="AE31" s="1103">
        <f>SUM(T31:AC31)</f>
        <v>2.1365776219114458</v>
      </c>
      <c r="AF31" s="131"/>
      <c r="AG31" s="131"/>
      <c r="AH31" s="131"/>
      <c r="AI31" s="131"/>
      <c r="AJ31" s="826"/>
      <c r="AK31" s="826"/>
    </row>
    <row r="32" spans="1:37" x14ac:dyDescent="0.4">
      <c r="A32" s="421" t="s">
        <v>95</v>
      </c>
      <c r="B32" s="1140">
        <f>RANK(C32,C$8:C$72)</f>
        <v>33</v>
      </c>
      <c r="C32" s="1117">
        <f>SUM(T32:AC32)</f>
        <v>2.1476876066762483</v>
      </c>
      <c r="D32" s="1389" t="s">
        <v>478</v>
      </c>
      <c r="E32" s="1373"/>
      <c r="F32" s="1191">
        <v>2011</v>
      </c>
      <c r="G32" s="857" t="s">
        <v>204</v>
      </c>
      <c r="H32" s="319"/>
      <c r="I32" s="1101">
        <v>2.6390096424648002</v>
      </c>
      <c r="J32" s="23">
        <v>4.4892936782077753</v>
      </c>
      <c r="K32" s="23">
        <v>0.58417980941204062</v>
      </c>
      <c r="L32" s="443">
        <v>-2</v>
      </c>
      <c r="M32" s="443">
        <v>0</v>
      </c>
      <c r="N32" s="1108">
        <v>5</v>
      </c>
      <c r="O32" s="1108">
        <v>2</v>
      </c>
      <c r="P32" s="1111">
        <v>5.0032049867716052E-3</v>
      </c>
      <c r="Q32" s="443">
        <v>2</v>
      </c>
      <c r="R32" s="1176">
        <v>4</v>
      </c>
      <c r="S32" s="1102"/>
      <c r="T32" s="1111">
        <f>I32*I$7</f>
        <v>0.55419202491760799</v>
      </c>
      <c r="U32" s="1111">
        <f>J32*J$7</f>
        <v>0.40403643103869974</v>
      </c>
      <c r="V32" s="1111">
        <f>K32*K$7</f>
        <v>2.9208990470602034E-2</v>
      </c>
      <c r="W32" s="1111">
        <f>L32*L$7</f>
        <v>-0.22</v>
      </c>
      <c r="X32" s="1111">
        <f>M32*M$7</f>
        <v>0</v>
      </c>
      <c r="Y32" s="1111">
        <f>N32*N$7</f>
        <v>0.4</v>
      </c>
      <c r="Z32" s="1111">
        <f>O32*O$7</f>
        <v>0.16</v>
      </c>
      <c r="AA32" s="1111">
        <f>P32*P$7</f>
        <v>2.5016024933858025E-4</v>
      </c>
      <c r="AB32" s="1111">
        <f>Q32*Q$7</f>
        <v>0.1</v>
      </c>
      <c r="AC32" s="1114">
        <f>R32*R$7</f>
        <v>0.72</v>
      </c>
      <c r="AD32" s="1137">
        <f>RANK(AE32,AE$8:AE$72)</f>
        <v>33</v>
      </c>
      <c r="AE32" s="1103">
        <f>SUM(T32:AC32)</f>
        <v>2.1476876066762483</v>
      </c>
      <c r="AF32" s="131"/>
      <c r="AG32" s="131"/>
      <c r="AH32" s="131"/>
      <c r="AI32" s="131"/>
      <c r="AJ32" s="826"/>
      <c r="AK32" s="826"/>
    </row>
    <row r="33" spans="1:37" x14ac:dyDescent="0.4">
      <c r="A33" s="421" t="s">
        <v>96</v>
      </c>
      <c r="B33" s="1140">
        <f>RANK(C33,C$8:C$72)</f>
        <v>25</v>
      </c>
      <c r="C33" s="1117">
        <f>SUM(T33:AC33)</f>
        <v>2.3360785031203015</v>
      </c>
      <c r="D33" s="1389"/>
      <c r="E33" s="1373" t="s">
        <v>268</v>
      </c>
      <c r="F33" s="1191">
        <v>2009</v>
      </c>
      <c r="G33" s="857" t="s">
        <v>204</v>
      </c>
      <c r="H33" s="319"/>
      <c r="I33" s="1101">
        <v>2.3906476332391247</v>
      </c>
      <c r="J33" s="23">
        <v>2.6169088225099846</v>
      </c>
      <c r="K33" s="23">
        <v>1.2978557054857338</v>
      </c>
      <c r="L33" s="1108">
        <v>-2</v>
      </c>
      <c r="M33" s="23">
        <v>0</v>
      </c>
      <c r="N33" s="1108">
        <v>1</v>
      </c>
      <c r="O33" s="1108">
        <v>1</v>
      </c>
      <c r="P33" s="1111">
        <v>7.2558416798008923E-2</v>
      </c>
      <c r="Q33" s="23">
        <v>3</v>
      </c>
      <c r="R33" s="1176">
        <v>8</v>
      </c>
      <c r="S33" s="1102"/>
      <c r="T33" s="1111">
        <f>I33*I$7</f>
        <v>0.50203600298021611</v>
      </c>
      <c r="U33" s="1111">
        <f>J33*J$7</f>
        <v>0.2355217940258986</v>
      </c>
      <c r="V33" s="1111">
        <f>K33*K$7</f>
        <v>6.4892785274286699E-2</v>
      </c>
      <c r="W33" s="1111">
        <f>L33*L$7</f>
        <v>-0.22</v>
      </c>
      <c r="X33" s="1111">
        <f>M33*M$7</f>
        <v>0</v>
      </c>
      <c r="Y33" s="1111">
        <f>N33*N$7</f>
        <v>0.08</v>
      </c>
      <c r="Z33" s="1111">
        <f>O33*O$7</f>
        <v>0.08</v>
      </c>
      <c r="AA33" s="1111">
        <f>P33*P$7</f>
        <v>3.6279208399004463E-3</v>
      </c>
      <c r="AB33" s="1111">
        <f>Q33*Q$7</f>
        <v>0.15000000000000002</v>
      </c>
      <c r="AC33" s="1114">
        <f>R33*R$7</f>
        <v>1.44</v>
      </c>
      <c r="AD33" s="1137">
        <f>RANK(AE33,AE$8:AE$72)</f>
        <v>25</v>
      </c>
      <c r="AE33" s="1103">
        <f>SUM(T33:AC33)</f>
        <v>2.3360785031203015</v>
      </c>
      <c r="AF33" s="131"/>
      <c r="AG33" s="131"/>
      <c r="AH33" s="131"/>
      <c r="AI33" s="131"/>
      <c r="AJ33" s="826"/>
      <c r="AK33" s="826"/>
    </row>
    <row r="34" spans="1:37" x14ac:dyDescent="0.4">
      <c r="A34" s="421" t="s">
        <v>103</v>
      </c>
      <c r="B34" s="1140">
        <f>RANK(C34,C$8:C$72)</f>
        <v>49</v>
      </c>
      <c r="C34" s="1117">
        <f>SUM(T34:AC34)</f>
        <v>1.8539713652006822</v>
      </c>
      <c r="D34" s="1389"/>
      <c r="E34" s="1373"/>
      <c r="F34" s="1192"/>
      <c r="G34" s="1201" t="s">
        <v>212</v>
      </c>
      <c r="H34" s="319"/>
      <c r="I34" s="1101">
        <v>1.2252211195711986</v>
      </c>
      <c r="J34" s="23">
        <v>3.7383590120243206</v>
      </c>
      <c r="K34" s="23">
        <v>0</v>
      </c>
      <c r="L34" s="443">
        <v>-2</v>
      </c>
      <c r="M34" s="443">
        <v>0</v>
      </c>
      <c r="N34" s="1108">
        <v>4</v>
      </c>
      <c r="O34" s="1108">
        <v>3</v>
      </c>
      <c r="P34" s="1111">
        <v>4.4523801708314832E-3</v>
      </c>
      <c r="Q34" s="443">
        <v>4</v>
      </c>
      <c r="R34" s="1177">
        <v>4</v>
      </c>
      <c r="S34" s="1102"/>
      <c r="T34" s="1111">
        <f>I34*I$7</f>
        <v>0.2572964351099517</v>
      </c>
      <c r="U34" s="1111">
        <f>J34*J$7</f>
        <v>0.33645231108218887</v>
      </c>
      <c r="V34" s="1111">
        <f>K34*K$7</f>
        <v>0</v>
      </c>
      <c r="W34" s="1111">
        <f>L34*L$7</f>
        <v>-0.22</v>
      </c>
      <c r="X34" s="1111">
        <f>M34*M$7</f>
        <v>0</v>
      </c>
      <c r="Y34" s="1111">
        <f>N34*N$7</f>
        <v>0.32</v>
      </c>
      <c r="Z34" s="1111">
        <f>O34*O$7</f>
        <v>0.24</v>
      </c>
      <c r="AA34" s="1111">
        <f>P34*P$7</f>
        <v>2.2261900854157418E-4</v>
      </c>
      <c r="AB34" s="1111">
        <f>Q34*Q$7</f>
        <v>0.2</v>
      </c>
      <c r="AC34" s="1114">
        <f>R34*R$7</f>
        <v>0.72</v>
      </c>
      <c r="AD34" s="1137">
        <f>RANK(AE34,AE$8:AE$72)</f>
        <v>49</v>
      </c>
      <c r="AE34" s="1103">
        <f>SUM(T34:AC34)</f>
        <v>1.8539713652006822</v>
      </c>
      <c r="AF34" s="131"/>
      <c r="AG34" s="131"/>
      <c r="AH34" s="131"/>
      <c r="AI34" s="131"/>
      <c r="AJ34" s="826"/>
      <c r="AK34" s="826"/>
    </row>
    <row r="35" spans="1:37" x14ac:dyDescent="0.4">
      <c r="A35" s="421" t="s">
        <v>242</v>
      </c>
      <c r="B35" s="1140">
        <f>RANK(C35,C$8:C$72)</f>
        <v>47</v>
      </c>
      <c r="C35" s="1117">
        <f>SUM(T35:AC35)</f>
        <v>1.9098076960160961</v>
      </c>
      <c r="D35" s="1389"/>
      <c r="E35" s="1373" t="s">
        <v>267</v>
      </c>
      <c r="F35" s="1191">
        <v>2015</v>
      </c>
      <c r="G35" s="857" t="s">
        <v>204</v>
      </c>
      <c r="H35" s="319"/>
      <c r="I35" s="1101">
        <v>4.1465464252566093</v>
      </c>
      <c r="J35" s="23">
        <v>4.09448469339734</v>
      </c>
      <c r="K35" s="23">
        <v>2</v>
      </c>
      <c r="L35" s="1108">
        <v>0</v>
      </c>
      <c r="M35" s="23">
        <v>0</v>
      </c>
      <c r="N35" s="1108">
        <v>1</v>
      </c>
      <c r="O35" s="1108">
        <v>1</v>
      </c>
      <c r="P35" s="1111">
        <v>1.0586486128951285E-2</v>
      </c>
      <c r="Q35" s="23">
        <v>1</v>
      </c>
      <c r="R35" s="1176">
        <v>2</v>
      </c>
      <c r="S35" s="1102"/>
      <c r="T35" s="1111">
        <f>I35*I$7</f>
        <v>0.87077474930388787</v>
      </c>
      <c r="U35" s="1111">
        <f>J35*J$7</f>
        <v>0.36850362240576057</v>
      </c>
      <c r="V35" s="1111">
        <f>K35*K$7</f>
        <v>0.1</v>
      </c>
      <c r="W35" s="1111">
        <f>L35*L$7</f>
        <v>0</v>
      </c>
      <c r="X35" s="1111">
        <f>M35*M$7</f>
        <v>0</v>
      </c>
      <c r="Y35" s="1111">
        <f>N35*N$7</f>
        <v>0.08</v>
      </c>
      <c r="Z35" s="1111">
        <f>O35*O$7</f>
        <v>0.08</v>
      </c>
      <c r="AA35" s="1111">
        <f>P35*P$7</f>
        <v>5.2932430644756423E-4</v>
      </c>
      <c r="AB35" s="1111">
        <f>Q35*Q$7</f>
        <v>0.05</v>
      </c>
      <c r="AC35" s="1114">
        <f>R35*R$7</f>
        <v>0.36</v>
      </c>
      <c r="AD35" s="1137">
        <f>RANK(AE35,AE$8:AE$72)</f>
        <v>47</v>
      </c>
      <c r="AE35" s="1103">
        <f>SUM(T35:AC35)</f>
        <v>1.9098076960160961</v>
      </c>
      <c r="AF35" s="131"/>
      <c r="AG35" s="131"/>
      <c r="AH35" s="131"/>
      <c r="AI35" s="131"/>
      <c r="AJ35" s="826"/>
      <c r="AK35" s="826"/>
    </row>
    <row r="36" spans="1:37" x14ac:dyDescent="0.4">
      <c r="A36" s="868" t="s">
        <v>231</v>
      </c>
      <c r="B36" s="1140">
        <f>RANK(C36,C$8:C$72)</f>
        <v>41</v>
      </c>
      <c r="C36" s="1117">
        <f>SUM(T36:AC36)</f>
        <v>2.0286860125342185</v>
      </c>
      <c r="D36" s="1389"/>
      <c r="E36" s="1373"/>
      <c r="F36" s="1192"/>
      <c r="G36" s="1201" t="s">
        <v>212</v>
      </c>
      <c r="H36" s="319"/>
      <c r="I36" s="1101">
        <v>2.4864349743936369</v>
      </c>
      <c r="J36" s="23">
        <v>3.9608130045718664</v>
      </c>
      <c r="K36" s="23">
        <v>0</v>
      </c>
      <c r="L36" s="1108">
        <v>-2</v>
      </c>
      <c r="M36" s="23">
        <v>0</v>
      </c>
      <c r="N36" s="1108">
        <v>3</v>
      </c>
      <c r="O36" s="1108">
        <v>2</v>
      </c>
      <c r="P36" s="1111">
        <v>1.2299500017344841E-3</v>
      </c>
      <c r="Q36" s="23">
        <v>5</v>
      </c>
      <c r="R36" s="1177">
        <v>4</v>
      </c>
      <c r="S36" s="1102"/>
      <c r="T36" s="1111">
        <f>I36*I$7</f>
        <v>0.52215134462266377</v>
      </c>
      <c r="U36" s="1111">
        <f>J36*J$7</f>
        <v>0.35647317041146798</v>
      </c>
      <c r="V36" s="1111">
        <f>K36*K$7</f>
        <v>0</v>
      </c>
      <c r="W36" s="1111">
        <f>L36*L$7</f>
        <v>-0.22</v>
      </c>
      <c r="X36" s="1111">
        <f>M36*M$7</f>
        <v>0</v>
      </c>
      <c r="Y36" s="1111">
        <f>N36*N$7</f>
        <v>0.24</v>
      </c>
      <c r="Z36" s="1111">
        <f>O36*O$7</f>
        <v>0.16</v>
      </c>
      <c r="AA36" s="1111">
        <f>P36*P$7</f>
        <v>6.1497500086724212E-5</v>
      </c>
      <c r="AB36" s="1111">
        <f>Q36*Q$7</f>
        <v>0.25</v>
      </c>
      <c r="AC36" s="1114">
        <f>R36*R$7</f>
        <v>0.72</v>
      </c>
      <c r="AD36" s="1137">
        <f>RANK(AE36,AE$8:AE$72)</f>
        <v>41</v>
      </c>
      <c r="AE36" s="1103">
        <f>SUM(T36:AC36)</f>
        <v>2.0286860125342185</v>
      </c>
      <c r="AF36" s="131"/>
      <c r="AG36" s="131"/>
      <c r="AH36" s="131"/>
      <c r="AI36" s="131"/>
      <c r="AJ36" s="826"/>
      <c r="AK36" s="826"/>
    </row>
    <row r="37" spans="1:37" x14ac:dyDescent="0.4">
      <c r="A37" s="421" t="s">
        <v>316</v>
      </c>
      <c r="B37" s="1140">
        <f>RANK(C37,C$8:C$72)</f>
        <v>40</v>
      </c>
      <c r="C37" s="1117">
        <f>SUM(T37:AC37)</f>
        <v>2.0317977475486755</v>
      </c>
      <c r="D37" s="1389"/>
      <c r="E37" s="1373"/>
      <c r="F37" s="1192"/>
      <c r="G37" s="1201" t="s">
        <v>212</v>
      </c>
      <c r="H37" s="319"/>
      <c r="I37" s="1101">
        <v>2.4406802339261571</v>
      </c>
      <c r="J37" s="23">
        <v>3.9608130045718664</v>
      </c>
      <c r="K37" s="23">
        <v>0</v>
      </c>
      <c r="L37" s="1108">
        <v>-2</v>
      </c>
      <c r="M37" s="23">
        <v>0</v>
      </c>
      <c r="N37" s="1108">
        <v>6</v>
      </c>
      <c r="O37" s="1108">
        <v>2</v>
      </c>
      <c r="P37" s="1111">
        <v>0.45563456025429744</v>
      </c>
      <c r="Q37" s="23">
        <v>0</v>
      </c>
      <c r="R37" s="1177">
        <v>4</v>
      </c>
      <c r="S37" s="1102"/>
      <c r="T37" s="1111">
        <f>I37*I$7</f>
        <v>0.51254284912449299</v>
      </c>
      <c r="U37" s="1111">
        <f>J37*J$7</f>
        <v>0.35647317041146798</v>
      </c>
      <c r="V37" s="1111">
        <f>K37*K$7</f>
        <v>0</v>
      </c>
      <c r="W37" s="1111">
        <f>L37*L$7</f>
        <v>-0.22</v>
      </c>
      <c r="X37" s="1111">
        <f>M37*M$7</f>
        <v>0</v>
      </c>
      <c r="Y37" s="1111">
        <f>N37*N$7</f>
        <v>0.48</v>
      </c>
      <c r="Z37" s="1111">
        <f>O37*O$7</f>
        <v>0.16</v>
      </c>
      <c r="AA37" s="1111">
        <f>P37*P$7</f>
        <v>2.2781728012714872E-2</v>
      </c>
      <c r="AB37" s="1111">
        <f>Q37*Q$7</f>
        <v>0</v>
      </c>
      <c r="AC37" s="1114">
        <f>R37*R$7</f>
        <v>0.72</v>
      </c>
      <c r="AD37" s="1137">
        <f>RANK(AE37,AE$8:AE$72)</f>
        <v>40</v>
      </c>
      <c r="AE37" s="1103">
        <f>SUM(T37:AC37)</f>
        <v>2.0317977475486755</v>
      </c>
      <c r="AF37" s="131"/>
      <c r="AG37" s="131"/>
      <c r="AH37" s="131"/>
      <c r="AI37" s="131"/>
      <c r="AJ37" s="826"/>
      <c r="AK37" s="826"/>
    </row>
    <row r="38" spans="1:37" x14ac:dyDescent="0.4">
      <c r="A38" s="869" t="s">
        <v>84</v>
      </c>
      <c r="B38" s="1140">
        <f>RANK(C38,C$8:C$72)</f>
        <v>42</v>
      </c>
      <c r="C38" s="1117">
        <f>SUM(T38:AC38)</f>
        <v>2.0195025935573896</v>
      </c>
      <c r="D38" s="1389"/>
      <c r="E38" s="1373"/>
      <c r="F38" s="1191">
        <v>2021</v>
      </c>
      <c r="G38" s="857" t="s">
        <v>204</v>
      </c>
      <c r="H38" s="319"/>
      <c r="I38" s="1101">
        <v>6.4486785436726324</v>
      </c>
      <c r="J38" s="23">
        <v>10</v>
      </c>
      <c r="K38" s="23">
        <v>6.5980471260433582</v>
      </c>
      <c r="L38" s="443">
        <v>-2</v>
      </c>
      <c r="M38" s="443">
        <v>0</v>
      </c>
      <c r="N38" s="1108">
        <v>3</v>
      </c>
      <c r="O38" s="1108">
        <v>2</v>
      </c>
      <c r="P38" s="1111">
        <v>3.1075548616793864</v>
      </c>
      <c r="Q38" s="443">
        <v>0</v>
      </c>
      <c r="R38" s="1176">
        <v>-5</v>
      </c>
      <c r="S38" s="1102"/>
      <c r="T38" s="1111">
        <f>I38*I$7</f>
        <v>1.3542224941712528</v>
      </c>
      <c r="U38" s="1111">
        <f>J38*J$7</f>
        <v>0.89999999999999991</v>
      </c>
      <c r="V38" s="1111">
        <f>K38*K$7</f>
        <v>0.32990235630216791</v>
      </c>
      <c r="W38" s="1111">
        <f>L38*L$7</f>
        <v>-0.22</v>
      </c>
      <c r="X38" s="1111">
        <f>M38*M$7</f>
        <v>0</v>
      </c>
      <c r="Y38" s="1111">
        <f>N38*N$7</f>
        <v>0.24</v>
      </c>
      <c r="Z38" s="1111">
        <f>O38*O$7</f>
        <v>0.16</v>
      </c>
      <c r="AA38" s="1111">
        <f>P38*P$7</f>
        <v>0.15537774308396934</v>
      </c>
      <c r="AB38" s="1111">
        <f>Q38*Q$7</f>
        <v>0</v>
      </c>
      <c r="AC38" s="1114">
        <f>R38*R$7</f>
        <v>-0.89999999999999991</v>
      </c>
      <c r="AD38" s="1137">
        <f>RANK(AE38,AE$8:AE$72)</f>
        <v>42</v>
      </c>
      <c r="AE38" s="1103">
        <f>SUM(T38:AC38)</f>
        <v>2.0195025935573896</v>
      </c>
      <c r="AF38" s="131"/>
      <c r="AG38" s="131"/>
      <c r="AH38" s="131"/>
      <c r="AI38" s="131"/>
      <c r="AJ38" s="826"/>
      <c r="AK38" s="826"/>
    </row>
    <row r="39" spans="1:37" x14ac:dyDescent="0.4">
      <c r="A39" s="870" t="s">
        <v>92</v>
      </c>
      <c r="B39" s="1140">
        <f>RANK(C39,C$8:C$72)</f>
        <v>54</v>
      </c>
      <c r="C39" s="1117">
        <f>SUM(T39:AC39)</f>
        <v>1.5966412544196233</v>
      </c>
      <c r="D39" s="1389"/>
      <c r="E39" s="1368" t="s">
        <v>203</v>
      </c>
      <c r="F39" s="1191">
        <v>2019</v>
      </c>
      <c r="G39" s="857" t="s">
        <v>204</v>
      </c>
      <c r="H39" s="319"/>
      <c r="I39" s="1101">
        <v>5.0385552059698941</v>
      </c>
      <c r="J39" s="23">
        <v>1.6086065735683588</v>
      </c>
      <c r="K39" s="23">
        <v>4.4282538111655025</v>
      </c>
      <c r="L39" s="1108">
        <v>-2</v>
      </c>
      <c r="M39" s="23">
        <v>0</v>
      </c>
      <c r="N39" s="1108">
        <v>3</v>
      </c>
      <c r="O39" s="1108">
        <v>3</v>
      </c>
      <c r="P39" s="1111">
        <v>1.8471475797303629</v>
      </c>
      <c r="Q39" s="23">
        <v>0</v>
      </c>
      <c r="R39" s="1176">
        <v>-1</v>
      </c>
      <c r="S39" s="1102"/>
      <c r="T39" s="1111">
        <f>I39*I$7</f>
        <v>1.0580965932536777</v>
      </c>
      <c r="U39" s="1111">
        <f>J39*J$7</f>
        <v>0.14477459162115228</v>
      </c>
      <c r="V39" s="1111">
        <f>K39*K$7</f>
        <v>0.22141269055827514</v>
      </c>
      <c r="W39" s="1111">
        <f>L39*L$7</f>
        <v>-0.22</v>
      </c>
      <c r="X39" s="1111">
        <f>M39*M$7</f>
        <v>0</v>
      </c>
      <c r="Y39" s="1111">
        <f>N39*N$7</f>
        <v>0.24</v>
      </c>
      <c r="Z39" s="1111">
        <f>O39*O$7</f>
        <v>0.24</v>
      </c>
      <c r="AA39" s="1111">
        <f>P39*P$7</f>
        <v>9.2357378986518149E-2</v>
      </c>
      <c r="AB39" s="1111">
        <f>Q39*Q$7</f>
        <v>0</v>
      </c>
      <c r="AC39" s="1114">
        <f>R39*R$7</f>
        <v>-0.18</v>
      </c>
      <c r="AD39" s="1137">
        <f>RANK(AE39,AE$8:AE$72)</f>
        <v>54</v>
      </c>
      <c r="AE39" s="1103">
        <f>SUM(T39:AC39)</f>
        <v>1.5966412544196233</v>
      </c>
      <c r="AF39" s="131"/>
      <c r="AG39" s="131"/>
      <c r="AH39" s="131"/>
      <c r="AI39" s="131"/>
      <c r="AJ39" s="826"/>
      <c r="AK39" s="826"/>
    </row>
    <row r="40" spans="1:37" x14ac:dyDescent="0.4">
      <c r="A40" s="869" t="s">
        <v>81</v>
      </c>
      <c r="B40" s="1140">
        <f>RANK(C40,C$8:C$72)</f>
        <v>44</v>
      </c>
      <c r="C40" s="1117">
        <f>SUM(T40:AC40)</f>
        <v>1.9438637378446679</v>
      </c>
      <c r="D40" s="1389" t="s">
        <v>478</v>
      </c>
      <c r="E40" s="1373" t="s">
        <v>211</v>
      </c>
      <c r="F40" s="1191">
        <v>2013</v>
      </c>
      <c r="G40" s="857" t="s">
        <v>204</v>
      </c>
      <c r="H40" s="319"/>
      <c r="I40" s="1101">
        <v>5.1898813583921326</v>
      </c>
      <c r="J40" s="23">
        <v>0</v>
      </c>
      <c r="K40" s="23">
        <v>1.6561716645136388</v>
      </c>
      <c r="L40" s="1108">
        <v>-2</v>
      </c>
      <c r="M40" s="23">
        <v>0</v>
      </c>
      <c r="N40" s="1108">
        <v>2</v>
      </c>
      <c r="O40" s="1108">
        <v>1</v>
      </c>
      <c r="P40" s="1111">
        <v>0.22360138713276501</v>
      </c>
      <c r="Q40" s="23">
        <v>4</v>
      </c>
      <c r="R40" s="1176">
        <v>3</v>
      </c>
      <c r="S40" s="1102"/>
      <c r="T40" s="1111">
        <f>I40*I$7</f>
        <v>1.0898750852623478</v>
      </c>
      <c r="U40" s="1111">
        <f>J40*J$7</f>
        <v>0</v>
      </c>
      <c r="V40" s="1111">
        <f>K40*K$7</f>
        <v>8.280858322568195E-2</v>
      </c>
      <c r="W40" s="1111">
        <f>L40*L$7</f>
        <v>-0.22</v>
      </c>
      <c r="X40" s="1111">
        <f>M40*M$7</f>
        <v>0</v>
      </c>
      <c r="Y40" s="1111">
        <f>N40*N$7</f>
        <v>0.16</v>
      </c>
      <c r="Z40" s="1111">
        <f>O40*O$7</f>
        <v>0.08</v>
      </c>
      <c r="AA40" s="1111">
        <f>P40*P$7</f>
        <v>1.1180069356638251E-2</v>
      </c>
      <c r="AB40" s="1111">
        <f>Q40*Q$7</f>
        <v>0.2</v>
      </c>
      <c r="AC40" s="1114">
        <f>R40*R$7</f>
        <v>0.54</v>
      </c>
      <c r="AD40" s="1137">
        <f>RANK(AE40,AE$8:AE$72)</f>
        <v>44</v>
      </c>
      <c r="AE40" s="1103">
        <f>SUM(T40:AC40)</f>
        <v>1.9438637378446679</v>
      </c>
      <c r="AF40" s="131"/>
      <c r="AG40" s="131"/>
      <c r="AH40" s="131"/>
      <c r="AI40" s="131"/>
      <c r="AJ40" s="826"/>
      <c r="AK40" s="826"/>
    </row>
    <row r="41" spans="1:37" x14ac:dyDescent="0.4">
      <c r="A41" s="421" t="s">
        <v>104</v>
      </c>
      <c r="B41" s="1140">
        <f>RANK(C41,C$8:C$72)</f>
        <v>21</v>
      </c>
      <c r="C41" s="1117">
        <f>SUM(T41:AC41)</f>
        <v>2.5292568171331098</v>
      </c>
      <c r="D41" s="1389" t="s">
        <v>478</v>
      </c>
      <c r="E41" s="1373" t="s">
        <v>211</v>
      </c>
      <c r="F41" s="1192"/>
      <c r="G41" s="1201" t="s">
        <v>212</v>
      </c>
      <c r="H41" s="319"/>
      <c r="I41" s="1101">
        <v>2.4501467036081692</v>
      </c>
      <c r="J41" s="23">
        <v>5.489187628937751</v>
      </c>
      <c r="K41" s="23">
        <v>0</v>
      </c>
      <c r="L41" s="443">
        <v>-1</v>
      </c>
      <c r="M41" s="443">
        <v>0</v>
      </c>
      <c r="N41" s="1108">
        <v>4</v>
      </c>
      <c r="O41" s="1108">
        <v>2</v>
      </c>
      <c r="P41" s="1111">
        <v>1.3982455419938708E-2</v>
      </c>
      <c r="Q41" s="443">
        <v>5</v>
      </c>
      <c r="R41" s="1177">
        <v>5</v>
      </c>
      <c r="S41" s="1102"/>
      <c r="T41" s="1111">
        <f>I41*I$7</f>
        <v>0.51453080775771554</v>
      </c>
      <c r="U41" s="1111">
        <f>J41*J$7</f>
        <v>0.49402688660439759</v>
      </c>
      <c r="V41" s="1111">
        <f>K41*K$7</f>
        <v>0</v>
      </c>
      <c r="W41" s="1111">
        <f>L41*L$7</f>
        <v>-0.11</v>
      </c>
      <c r="X41" s="1111">
        <f>M41*M$7</f>
        <v>0</v>
      </c>
      <c r="Y41" s="1111">
        <f>N41*N$7</f>
        <v>0.32</v>
      </c>
      <c r="Z41" s="1111">
        <f>O41*O$7</f>
        <v>0.16</v>
      </c>
      <c r="AA41" s="1111">
        <f>P41*P$7</f>
        <v>6.991227709969355E-4</v>
      </c>
      <c r="AB41" s="1111">
        <f>Q41*Q$7</f>
        <v>0.25</v>
      </c>
      <c r="AC41" s="1114">
        <f>R41*R$7</f>
        <v>0.89999999999999991</v>
      </c>
      <c r="AD41" s="1137">
        <f>RANK(AE41,AE$8:AE$72)</f>
        <v>21</v>
      </c>
      <c r="AE41" s="1103">
        <f>SUM(T41:AC41)</f>
        <v>2.5292568171331098</v>
      </c>
      <c r="AF41" s="131"/>
      <c r="AG41" s="131"/>
      <c r="AH41" s="131"/>
      <c r="AI41" s="131"/>
      <c r="AJ41" s="826"/>
      <c r="AK41" s="826"/>
    </row>
    <row r="42" spans="1:37" x14ac:dyDescent="0.4">
      <c r="A42" s="869" t="s">
        <v>88</v>
      </c>
      <c r="B42" s="1140">
        <f>RANK(C42,C$8:C$72)</f>
        <v>15</v>
      </c>
      <c r="C42" s="1117">
        <f>SUM(T42:AC42)</f>
        <v>2.7491407319961221</v>
      </c>
      <c r="D42" s="1389"/>
      <c r="E42" s="1373" t="s">
        <v>268</v>
      </c>
      <c r="F42" s="1192"/>
      <c r="G42" s="858"/>
      <c r="H42" s="319"/>
      <c r="I42" s="1101">
        <v>3.8980282155473431</v>
      </c>
      <c r="J42" s="23">
        <v>2.1475626147451341</v>
      </c>
      <c r="K42" s="23">
        <v>6.9564711915295252</v>
      </c>
      <c r="L42" s="1108">
        <v>0</v>
      </c>
      <c r="M42" s="23">
        <v>0</v>
      </c>
      <c r="N42" s="1108">
        <v>3</v>
      </c>
      <c r="O42" s="1108">
        <v>1</v>
      </c>
      <c r="P42" s="1111">
        <v>0.3890122365528314</v>
      </c>
      <c r="Q42" s="23">
        <v>3</v>
      </c>
      <c r="R42" s="1177">
        <v>5</v>
      </c>
      <c r="S42" s="1102"/>
      <c r="T42" s="1111">
        <f>I42*I$7</f>
        <v>0.818585925264942</v>
      </c>
      <c r="U42" s="1111">
        <f>J42*J$7</f>
        <v>0.19328063532706205</v>
      </c>
      <c r="V42" s="1111">
        <f>K42*K$7</f>
        <v>0.34782355957647626</v>
      </c>
      <c r="W42" s="1111">
        <f>L42*L$7</f>
        <v>0</v>
      </c>
      <c r="X42" s="1111">
        <f>M42*M$7</f>
        <v>0</v>
      </c>
      <c r="Y42" s="1111">
        <f>N42*N$7</f>
        <v>0.24</v>
      </c>
      <c r="Z42" s="1111">
        <f>O42*O$7</f>
        <v>0.08</v>
      </c>
      <c r="AA42" s="1111">
        <f>P42*P$7</f>
        <v>1.9450611827641573E-2</v>
      </c>
      <c r="AB42" s="1111">
        <f>Q42*Q$7</f>
        <v>0.15000000000000002</v>
      </c>
      <c r="AC42" s="1114">
        <f>R42*R$7</f>
        <v>0.89999999999999991</v>
      </c>
      <c r="AD42" s="1137">
        <f>RANK(AE42,AE$8:AE$72)</f>
        <v>15</v>
      </c>
      <c r="AE42" s="1103">
        <f>SUM(T42:AC42)</f>
        <v>2.7491407319961221</v>
      </c>
      <c r="AF42" s="131"/>
      <c r="AG42" s="131"/>
      <c r="AH42" s="131"/>
      <c r="AI42" s="131"/>
      <c r="AJ42" s="826"/>
      <c r="AK42" s="826"/>
    </row>
    <row r="43" spans="1:37" x14ac:dyDescent="0.4">
      <c r="A43" s="422" t="s">
        <v>17</v>
      </c>
      <c r="B43" s="1140">
        <f>RANK(C43,C$8:C$72)</f>
        <v>62</v>
      </c>
      <c r="C43" s="1117">
        <f>SUM(T43:AC43)</f>
        <v>1.3173092661037322</v>
      </c>
      <c r="D43" s="1389"/>
      <c r="E43" s="1373"/>
      <c r="F43" s="1191">
        <v>2017</v>
      </c>
      <c r="G43" s="857" t="s">
        <v>204</v>
      </c>
      <c r="H43" s="319"/>
      <c r="I43" s="1101">
        <v>4.1179185618759622</v>
      </c>
      <c r="J43" s="23">
        <v>0</v>
      </c>
      <c r="K43" s="23">
        <v>2.5736743349386773</v>
      </c>
      <c r="L43" s="1108">
        <v>0</v>
      </c>
      <c r="M43" s="23">
        <v>0</v>
      </c>
      <c r="N43" s="1108">
        <v>2</v>
      </c>
      <c r="O43" s="1108">
        <v>2</v>
      </c>
      <c r="P43" s="1111">
        <v>7.7253027256928508E-2</v>
      </c>
      <c r="Q43" s="23">
        <v>0</v>
      </c>
      <c r="R43" s="1176">
        <v>0</v>
      </c>
      <c r="S43" s="1102"/>
      <c r="T43" s="1111">
        <f>I43*I$7</f>
        <v>0.86476289799395201</v>
      </c>
      <c r="U43" s="1111">
        <f>J43*J$7</f>
        <v>0</v>
      </c>
      <c r="V43" s="1111">
        <f>K43*K$7</f>
        <v>0.12868371674693388</v>
      </c>
      <c r="W43" s="1111">
        <f>L43*L$7</f>
        <v>0</v>
      </c>
      <c r="X43" s="1111">
        <f>M43*M$7</f>
        <v>0</v>
      </c>
      <c r="Y43" s="1111">
        <f>N43*N$7</f>
        <v>0.16</v>
      </c>
      <c r="Z43" s="1111">
        <f>O43*O$7</f>
        <v>0.16</v>
      </c>
      <c r="AA43" s="1111">
        <f>P43*P$7</f>
        <v>3.8626513628464256E-3</v>
      </c>
      <c r="AB43" s="1111">
        <f>Q43*Q$7</f>
        <v>0</v>
      </c>
      <c r="AC43" s="1114">
        <f>R43*R$7</f>
        <v>0</v>
      </c>
      <c r="AD43" s="1137">
        <f>RANK(AE43,AE$8:AE$72)</f>
        <v>62</v>
      </c>
      <c r="AE43" s="1103">
        <f>SUM(T43:AC43)</f>
        <v>1.3173092661037322</v>
      </c>
      <c r="AF43" s="131"/>
      <c r="AG43" s="131"/>
      <c r="AH43" s="131"/>
      <c r="AI43" s="131"/>
      <c r="AJ43" s="826"/>
      <c r="AK43" s="826"/>
    </row>
    <row r="44" spans="1:37" x14ac:dyDescent="0.4">
      <c r="A44" s="868" t="s">
        <v>105</v>
      </c>
      <c r="B44" s="1140">
        <f>RANK(C44,C$8:C$72)</f>
        <v>19</v>
      </c>
      <c r="C44" s="1117">
        <f>SUM(T44:AC44)</f>
        <v>2.5754869099211866</v>
      </c>
      <c r="D44" s="1389"/>
      <c r="E44" s="1373"/>
      <c r="F44" s="1192"/>
      <c r="G44" s="1201" t="s">
        <v>212</v>
      </c>
      <c r="H44" s="319"/>
      <c r="I44" s="1101">
        <v>3.9192649962602299</v>
      </c>
      <c r="J44" s="23">
        <v>4.6676051953440671</v>
      </c>
      <c r="K44" s="23">
        <v>2</v>
      </c>
      <c r="L44" s="1108">
        <v>-1</v>
      </c>
      <c r="M44" s="23">
        <v>0</v>
      </c>
      <c r="N44" s="1108">
        <v>3</v>
      </c>
      <c r="O44" s="1108">
        <v>1</v>
      </c>
      <c r="P44" s="1111">
        <v>4.7135862511440869E-2</v>
      </c>
      <c r="Q44" s="23">
        <v>6</v>
      </c>
      <c r="R44" s="1177">
        <v>4</v>
      </c>
      <c r="S44" s="1102"/>
      <c r="T44" s="1111">
        <f>I44*I$7</f>
        <v>0.82304564921464829</v>
      </c>
      <c r="U44" s="1111">
        <f>J44*J$7</f>
        <v>0.42008446758096601</v>
      </c>
      <c r="V44" s="1111">
        <f>K44*K$7</f>
        <v>0.1</v>
      </c>
      <c r="W44" s="1111">
        <f>L44*L$7</f>
        <v>-0.11</v>
      </c>
      <c r="X44" s="1111">
        <f>M44*M$7</f>
        <v>0</v>
      </c>
      <c r="Y44" s="1111">
        <f>N44*N$7</f>
        <v>0.24</v>
      </c>
      <c r="Z44" s="1111">
        <f>O44*O$7</f>
        <v>0.08</v>
      </c>
      <c r="AA44" s="1111">
        <f>P44*P$7</f>
        <v>2.3567931255720435E-3</v>
      </c>
      <c r="AB44" s="1111">
        <f>Q44*Q$7</f>
        <v>0.30000000000000004</v>
      </c>
      <c r="AC44" s="1114">
        <f>R44*R$7</f>
        <v>0.72</v>
      </c>
      <c r="AD44" s="1137">
        <f>RANK(AE44,AE$8:AE$72)</f>
        <v>19</v>
      </c>
      <c r="AE44" s="1103">
        <f>SUM(T44:AC44)</f>
        <v>2.5754869099211866</v>
      </c>
      <c r="AF44" s="131"/>
      <c r="AG44" s="131"/>
      <c r="AH44" s="131"/>
      <c r="AI44" s="131"/>
      <c r="AJ44" s="826"/>
      <c r="AK44" s="826"/>
    </row>
    <row r="45" spans="1:37" x14ac:dyDescent="0.4">
      <c r="A45" s="421" t="s">
        <v>235</v>
      </c>
      <c r="B45" s="1140">
        <f>RANK(C45,C$8:C$72)</f>
        <v>45</v>
      </c>
      <c r="C45" s="1117">
        <f>SUM(T45:AC45)</f>
        <v>1.9337844739982242</v>
      </c>
      <c r="D45" s="1389"/>
      <c r="E45" s="1373"/>
      <c r="F45" s="1191">
        <v>2021</v>
      </c>
      <c r="G45" s="857" t="s">
        <v>204</v>
      </c>
      <c r="H45" s="319"/>
      <c r="I45" s="1101">
        <v>2.6963152743062522</v>
      </c>
      <c r="J45" s="23">
        <v>2.7461000527396506</v>
      </c>
      <c r="K45" s="23">
        <v>2.008185232946853</v>
      </c>
      <c r="L45" s="1108">
        <v>4</v>
      </c>
      <c r="M45" s="23">
        <v>0</v>
      </c>
      <c r="N45" s="1108">
        <v>5</v>
      </c>
      <c r="O45" s="1108">
        <v>5</v>
      </c>
      <c r="P45" s="1111">
        <v>10</v>
      </c>
      <c r="Q45" s="23">
        <v>0</v>
      </c>
      <c r="R45" s="1176">
        <v>-4</v>
      </c>
      <c r="S45" s="1102"/>
      <c r="T45" s="1111">
        <f>I45*I$7</f>
        <v>0.56622620760431297</v>
      </c>
      <c r="U45" s="1111">
        <f>J45*J$7</f>
        <v>0.24714900474656853</v>
      </c>
      <c r="V45" s="1111">
        <f>K45*K$7</f>
        <v>0.10040926164734265</v>
      </c>
      <c r="W45" s="1111">
        <f>L45*L$7</f>
        <v>0.44</v>
      </c>
      <c r="X45" s="1111">
        <f>M45*M$7</f>
        <v>0</v>
      </c>
      <c r="Y45" s="1111">
        <f>N45*N$7</f>
        <v>0.4</v>
      </c>
      <c r="Z45" s="1111">
        <f>O45*O$7</f>
        <v>0.4</v>
      </c>
      <c r="AA45" s="1111">
        <f>P45*P$7</f>
        <v>0.5</v>
      </c>
      <c r="AB45" s="1111">
        <f>Q45*Q$7</f>
        <v>0</v>
      </c>
      <c r="AC45" s="1114">
        <f>R45*R$7</f>
        <v>-0.72</v>
      </c>
      <c r="AD45" s="1137">
        <f>RANK(AE45,AE$8:AE$72)</f>
        <v>45</v>
      </c>
      <c r="AE45" s="1103">
        <f>SUM(T45:AC45)</f>
        <v>1.9337844739982242</v>
      </c>
      <c r="AF45" s="131"/>
      <c r="AG45" s="131"/>
      <c r="AH45" s="131"/>
      <c r="AI45" s="131"/>
      <c r="AJ45" s="826"/>
      <c r="AK45" s="826"/>
    </row>
    <row r="46" spans="1:37" x14ac:dyDescent="0.4">
      <c r="A46" s="869" t="s">
        <v>7</v>
      </c>
      <c r="B46" s="1140">
        <f>RANK(C46,C$8:C$72)</f>
        <v>3</v>
      </c>
      <c r="C46" s="1117">
        <f>SUM(T46:AC46)</f>
        <v>3.2988641515099895</v>
      </c>
      <c r="D46" s="1391" t="s">
        <v>288</v>
      </c>
      <c r="E46" s="1373" t="s">
        <v>288</v>
      </c>
      <c r="F46" s="1191">
        <v>2019</v>
      </c>
      <c r="G46" s="859" t="s">
        <v>205</v>
      </c>
      <c r="H46" s="319"/>
      <c r="I46" s="1101">
        <v>7.9799126043586641</v>
      </c>
      <c r="J46" s="23">
        <v>3.4393268323190775</v>
      </c>
      <c r="K46" s="23">
        <v>7.246455058400489</v>
      </c>
      <c r="L46" s="1108">
        <v>2</v>
      </c>
      <c r="M46" s="23">
        <v>0</v>
      </c>
      <c r="N46" s="1108">
        <v>2</v>
      </c>
      <c r="O46" s="1108">
        <v>7</v>
      </c>
      <c r="P46" s="1111">
        <v>0.82440673531856967</v>
      </c>
      <c r="Q46" s="23">
        <v>3</v>
      </c>
      <c r="R46" s="1176">
        <v>-1</v>
      </c>
      <c r="S46" s="1102"/>
      <c r="T46" s="1111">
        <f>I46*I$7</f>
        <v>1.6757816469153195</v>
      </c>
      <c r="U46" s="1111">
        <f>J46*J$7</f>
        <v>0.30953941490871695</v>
      </c>
      <c r="V46" s="1111">
        <f>K46*K$7</f>
        <v>0.36232275292002447</v>
      </c>
      <c r="W46" s="1111">
        <f>L46*L$7</f>
        <v>0.22</v>
      </c>
      <c r="X46" s="1111">
        <f>M46*M$7</f>
        <v>0</v>
      </c>
      <c r="Y46" s="1111">
        <f>N46*N$7</f>
        <v>0.16</v>
      </c>
      <c r="Z46" s="1111">
        <f>O46*O$7</f>
        <v>0.56000000000000005</v>
      </c>
      <c r="AA46" s="1111">
        <f>P46*P$7</f>
        <v>4.1220336765928484E-2</v>
      </c>
      <c r="AB46" s="1111">
        <f>Q46*Q$7</f>
        <v>0.15000000000000002</v>
      </c>
      <c r="AC46" s="1114">
        <f>R46*R$7</f>
        <v>-0.18</v>
      </c>
      <c r="AD46" s="1137">
        <f>RANK(AE46,AE$8:AE$72)</f>
        <v>3</v>
      </c>
      <c r="AE46" s="1103">
        <f>SUM(T46:AC46)</f>
        <v>3.2988641515099895</v>
      </c>
      <c r="AF46" s="131"/>
      <c r="AG46" s="131"/>
      <c r="AH46" s="131"/>
      <c r="AI46" s="131"/>
      <c r="AJ46" s="826"/>
      <c r="AK46" s="826"/>
    </row>
    <row r="47" spans="1:37" x14ac:dyDescent="0.4">
      <c r="A47" s="868" t="s">
        <v>106</v>
      </c>
      <c r="B47" s="1140">
        <f>RANK(C47,C$8:C$72)</f>
        <v>1</v>
      </c>
      <c r="C47" s="1117">
        <f>SUM(T47:AC47)</f>
        <v>3.3668968564049173</v>
      </c>
      <c r="D47" s="1389"/>
      <c r="E47" s="1373"/>
      <c r="F47" s="1191">
        <v>2021</v>
      </c>
      <c r="G47" s="1183" t="s">
        <v>478</v>
      </c>
      <c r="H47" s="319"/>
      <c r="I47" s="1101">
        <v>3.2932416817661561</v>
      </c>
      <c r="J47" s="23">
        <v>4.3662328149163532</v>
      </c>
      <c r="K47" s="23">
        <v>2.8395712727537563</v>
      </c>
      <c r="L47" s="1108">
        <v>10</v>
      </c>
      <c r="M47" s="23">
        <v>4</v>
      </c>
      <c r="N47" s="1108">
        <v>7</v>
      </c>
      <c r="O47" s="1108">
        <v>10</v>
      </c>
      <c r="P47" s="1111">
        <v>7.5317250772981899E-3</v>
      </c>
      <c r="Q47" s="23">
        <v>0</v>
      </c>
      <c r="R47" s="1178">
        <v>-4</v>
      </c>
      <c r="S47" s="1102"/>
      <c r="T47" s="1111">
        <f>I47*I$7</f>
        <v>0.69158075317089274</v>
      </c>
      <c r="U47" s="1111">
        <f>J47*J$7</f>
        <v>0.39296095334247177</v>
      </c>
      <c r="V47" s="1111">
        <f>K47*K$7</f>
        <v>0.14197856363768782</v>
      </c>
      <c r="W47" s="1111">
        <f>L47*L$7</f>
        <v>1.1000000000000001</v>
      </c>
      <c r="X47" s="1111">
        <f>M47*M$7</f>
        <v>0.4</v>
      </c>
      <c r="Y47" s="1111">
        <f>N47*N$7</f>
        <v>0.56000000000000005</v>
      </c>
      <c r="Z47" s="1111">
        <f>O47*O$7</f>
        <v>0.8</v>
      </c>
      <c r="AA47" s="1111">
        <f>P47*P$7</f>
        <v>3.765862538649095E-4</v>
      </c>
      <c r="AB47" s="1111">
        <f>Q47*Q$7</f>
        <v>0</v>
      </c>
      <c r="AC47" s="1114">
        <f>R47*R$7</f>
        <v>-0.72</v>
      </c>
      <c r="AD47" s="1137">
        <f>RANK(AE47,AE$8:AE$72)</f>
        <v>1</v>
      </c>
      <c r="AE47" s="1103">
        <f>SUM(T47:AC47)</f>
        <v>3.3668968564049173</v>
      </c>
      <c r="AF47" s="131"/>
      <c r="AG47" s="131"/>
      <c r="AH47" s="131"/>
      <c r="AI47" s="131"/>
      <c r="AJ47" s="826"/>
      <c r="AK47" s="826"/>
    </row>
    <row r="48" spans="1:37" x14ac:dyDescent="0.4">
      <c r="A48" s="421" t="s">
        <v>107</v>
      </c>
      <c r="B48" s="1140">
        <f>RANK(C48,C$8:C$72)</f>
        <v>7</v>
      </c>
      <c r="C48" s="1117">
        <f>SUM(T48:AC48)</f>
        <v>3.1005388226163246</v>
      </c>
      <c r="D48" s="1389" t="s">
        <v>509</v>
      </c>
      <c r="E48" s="1373" t="s">
        <v>268</v>
      </c>
      <c r="F48" s="1192"/>
      <c r="G48" s="1201" t="s">
        <v>212</v>
      </c>
      <c r="H48" s="319"/>
      <c r="I48" s="1101">
        <v>3.314870537172574</v>
      </c>
      <c r="J48" s="23">
        <v>0</v>
      </c>
      <c r="K48" s="23">
        <v>2.6811591046134167</v>
      </c>
      <c r="L48" s="1108">
        <v>4</v>
      </c>
      <c r="M48" s="23">
        <v>0</v>
      </c>
      <c r="N48" s="1108">
        <v>6</v>
      </c>
      <c r="O48" s="1108">
        <v>7</v>
      </c>
      <c r="P48" s="1111">
        <v>7.1610915882623456E-3</v>
      </c>
      <c r="Q48" s="23">
        <v>5</v>
      </c>
      <c r="R48" s="1177">
        <v>3</v>
      </c>
      <c r="S48" s="1102"/>
      <c r="T48" s="1111">
        <f>I48*I$7</f>
        <v>0.69612281280624055</v>
      </c>
      <c r="U48" s="1111">
        <f>J48*J$7</f>
        <v>0</v>
      </c>
      <c r="V48" s="1111">
        <f>K48*K$7</f>
        <v>0.13405795523067085</v>
      </c>
      <c r="W48" s="1111">
        <f>L48*L$7</f>
        <v>0.44</v>
      </c>
      <c r="X48" s="1111">
        <f>M48*M$7</f>
        <v>0</v>
      </c>
      <c r="Y48" s="1111">
        <f>N48*N$7</f>
        <v>0.48</v>
      </c>
      <c r="Z48" s="1111">
        <f>O48*O$7</f>
        <v>0.56000000000000005</v>
      </c>
      <c r="AA48" s="1111">
        <f>P48*P$7</f>
        <v>3.5805457941311732E-4</v>
      </c>
      <c r="AB48" s="1111">
        <f>Q48*Q$7</f>
        <v>0.25</v>
      </c>
      <c r="AC48" s="1114">
        <f>R48*R$7</f>
        <v>0.54</v>
      </c>
      <c r="AD48" s="1137">
        <f>RANK(AE48,AE$8:AE$72)</f>
        <v>7</v>
      </c>
      <c r="AE48" s="1103">
        <f>SUM(T48:AC48)</f>
        <v>3.1005388226163246</v>
      </c>
      <c r="AF48" s="131"/>
      <c r="AG48" s="131"/>
      <c r="AH48" s="131"/>
      <c r="AI48" s="131"/>
      <c r="AJ48" s="826"/>
      <c r="AK48" s="826"/>
    </row>
    <row r="49" spans="1:37" x14ac:dyDescent="0.4">
      <c r="A49" s="868" t="s">
        <v>321</v>
      </c>
      <c r="B49" s="1140">
        <f>RANK(C49,C$8:C$72)</f>
        <v>43</v>
      </c>
      <c r="C49" s="1117">
        <f>SUM(T49:AC49)</f>
        <v>1.9798500707811983</v>
      </c>
      <c r="D49" s="1389"/>
      <c r="E49" s="1373"/>
      <c r="F49" s="1192"/>
      <c r="G49" s="1201" t="s">
        <v>212</v>
      </c>
      <c r="H49" s="319"/>
      <c r="I49" s="1101">
        <v>2.4310434819952547</v>
      </c>
      <c r="J49" s="23">
        <v>0</v>
      </c>
      <c r="K49" s="23">
        <v>2.1748436006599947</v>
      </c>
      <c r="L49" s="1108">
        <v>0</v>
      </c>
      <c r="M49" s="23">
        <v>0</v>
      </c>
      <c r="N49" s="1108">
        <v>6</v>
      </c>
      <c r="O49" s="1108">
        <v>2</v>
      </c>
      <c r="P49" s="1111">
        <v>1.1775190583908888E-2</v>
      </c>
      <c r="Q49" s="23">
        <v>0</v>
      </c>
      <c r="R49" s="1177">
        <v>4</v>
      </c>
      <c r="S49" s="1102"/>
      <c r="T49" s="1111">
        <f>I49*I$7</f>
        <v>0.5105191312190035</v>
      </c>
      <c r="U49" s="1111">
        <f>J49*J$7</f>
        <v>0</v>
      </c>
      <c r="V49" s="1111">
        <f>K49*K$7</f>
        <v>0.10874218003299974</v>
      </c>
      <c r="W49" s="1111">
        <f>L49*L$7</f>
        <v>0</v>
      </c>
      <c r="X49" s="1111">
        <f>M49*M$7</f>
        <v>0</v>
      </c>
      <c r="Y49" s="1111">
        <f>N49*N$7</f>
        <v>0.48</v>
      </c>
      <c r="Z49" s="1111">
        <f>O49*O$7</f>
        <v>0.16</v>
      </c>
      <c r="AA49" s="1111">
        <f>P49*P$7</f>
        <v>5.8875952919544442E-4</v>
      </c>
      <c r="AB49" s="1111">
        <f>Q49*Q$7</f>
        <v>0</v>
      </c>
      <c r="AC49" s="1114">
        <f>R49*R$7</f>
        <v>0.72</v>
      </c>
      <c r="AD49" s="1137">
        <f>RANK(AE49,AE$8:AE$72)</f>
        <v>43</v>
      </c>
      <c r="AE49" s="1103">
        <f>SUM(T49:AC49)</f>
        <v>1.9798500707811983</v>
      </c>
      <c r="AF49" s="131"/>
      <c r="AG49" s="131"/>
      <c r="AH49" s="131"/>
      <c r="AI49" s="131"/>
      <c r="AJ49" s="826"/>
      <c r="AK49" s="826"/>
    </row>
    <row r="50" spans="1:37" x14ac:dyDescent="0.4">
      <c r="A50" s="421" t="s">
        <v>11</v>
      </c>
      <c r="B50" s="1140">
        <f>RANK(C50,C$8:C$72)</f>
        <v>23</v>
      </c>
      <c r="C50" s="1117">
        <f>SUM(T50:AC50)</f>
        <v>2.412644380162595</v>
      </c>
      <c r="D50" s="1389" t="s">
        <v>478</v>
      </c>
      <c r="E50" s="1373"/>
      <c r="F50" s="1191">
        <v>2013</v>
      </c>
      <c r="G50" s="1184" t="s">
        <v>211</v>
      </c>
      <c r="H50" s="319"/>
      <c r="I50" s="1101">
        <v>4.6352355409937749</v>
      </c>
      <c r="J50" s="23">
        <v>0</v>
      </c>
      <c r="K50" s="23">
        <v>5.2275511804899297</v>
      </c>
      <c r="L50" s="1108">
        <v>-2</v>
      </c>
      <c r="M50" s="23">
        <v>0</v>
      </c>
      <c r="N50" s="1108">
        <v>1</v>
      </c>
      <c r="O50" s="1108">
        <v>2</v>
      </c>
      <c r="P50" s="1111">
        <v>0.15734715058812349</v>
      </c>
      <c r="Q50" s="23">
        <v>5</v>
      </c>
      <c r="R50" s="1176">
        <v>5</v>
      </c>
      <c r="S50" s="1102"/>
      <c r="T50" s="1111">
        <f>I50*I$7</f>
        <v>0.97339946360869267</v>
      </c>
      <c r="U50" s="1111">
        <f>J50*J$7</f>
        <v>0</v>
      </c>
      <c r="V50" s="1111">
        <f>K50*K$7</f>
        <v>0.2613775590244965</v>
      </c>
      <c r="W50" s="1111">
        <f>L50*L$7</f>
        <v>-0.22</v>
      </c>
      <c r="X50" s="1111">
        <f>M50*M$7</f>
        <v>0</v>
      </c>
      <c r="Y50" s="1111">
        <f>N50*N$7</f>
        <v>0.08</v>
      </c>
      <c r="Z50" s="1111">
        <f>O50*O$7</f>
        <v>0.16</v>
      </c>
      <c r="AA50" s="1111">
        <f>P50*P$7</f>
        <v>7.8673575294061753E-3</v>
      </c>
      <c r="AB50" s="1111">
        <f>Q50*Q$7</f>
        <v>0.25</v>
      </c>
      <c r="AC50" s="1114">
        <f>R50*R$7</f>
        <v>0.89999999999999991</v>
      </c>
      <c r="AD50" s="1137">
        <f>RANK(AE50,AE$8:AE$72)</f>
        <v>23</v>
      </c>
      <c r="AE50" s="1103">
        <f>SUM(T50:AC50)</f>
        <v>2.412644380162595</v>
      </c>
      <c r="AF50" s="131"/>
      <c r="AG50" s="131"/>
      <c r="AH50" s="131"/>
      <c r="AI50" s="131"/>
      <c r="AJ50" s="826"/>
      <c r="AK50" s="826"/>
    </row>
    <row r="51" spans="1:37" x14ac:dyDescent="0.4">
      <c r="A51" s="868" t="s">
        <v>20</v>
      </c>
      <c r="B51" s="1140">
        <f>RANK(C51,C$8:C$72)</f>
        <v>50</v>
      </c>
      <c r="C51" s="1117">
        <f>SUM(T51:AC51)</f>
        <v>1.6809539727177429</v>
      </c>
      <c r="D51" s="1389"/>
      <c r="E51" s="1373"/>
      <c r="F51" s="1192"/>
      <c r="G51" s="1201" t="s">
        <v>212</v>
      </c>
      <c r="H51" s="319"/>
      <c r="I51" s="1101">
        <v>1.9702326905609353</v>
      </c>
      <c r="J51" s="23">
        <v>2.5920820881734534</v>
      </c>
      <c r="K51" s="23">
        <v>2.0771976302228232</v>
      </c>
      <c r="L51" s="1108">
        <v>-1</v>
      </c>
      <c r="M51" s="23">
        <v>0</v>
      </c>
      <c r="N51" s="1108">
        <v>3</v>
      </c>
      <c r="O51" s="1108">
        <v>1</v>
      </c>
      <c r="P51" s="1111">
        <v>1.1567650638929026E-3</v>
      </c>
      <c r="Q51" s="23">
        <v>0</v>
      </c>
      <c r="R51" s="1177">
        <v>4</v>
      </c>
      <c r="S51" s="1102"/>
      <c r="T51" s="1111">
        <f>I51*I$7</f>
        <v>0.4137488650177964</v>
      </c>
      <c r="U51" s="1111">
        <f>J51*J$7</f>
        <v>0.2332873879356108</v>
      </c>
      <c r="V51" s="1111">
        <f>K51*K$7</f>
        <v>0.10385988151114117</v>
      </c>
      <c r="W51" s="1111">
        <f>L51*L$7</f>
        <v>-0.11</v>
      </c>
      <c r="X51" s="1111">
        <f>M51*M$7</f>
        <v>0</v>
      </c>
      <c r="Y51" s="1111">
        <f>N51*N$7</f>
        <v>0.24</v>
      </c>
      <c r="Z51" s="1111">
        <f>O51*O$7</f>
        <v>0.08</v>
      </c>
      <c r="AA51" s="1111">
        <f>P51*P$7</f>
        <v>5.7838253194645132E-5</v>
      </c>
      <c r="AB51" s="1111">
        <f>Q51*Q$7</f>
        <v>0</v>
      </c>
      <c r="AC51" s="1114">
        <f>R51*R$7</f>
        <v>0.72</v>
      </c>
      <c r="AD51" s="1137">
        <f>RANK(AE51,AE$8:AE$72)</f>
        <v>50</v>
      </c>
      <c r="AE51" s="1103">
        <f>SUM(T51:AC51)</f>
        <v>1.6809539727177429</v>
      </c>
      <c r="AF51" s="131"/>
      <c r="AG51" s="131"/>
      <c r="AH51" s="131"/>
      <c r="AI51" s="131"/>
      <c r="AJ51" s="826"/>
      <c r="AK51" s="826"/>
    </row>
    <row r="52" spans="1:37" x14ac:dyDescent="0.4">
      <c r="A52" s="421" t="s">
        <v>322</v>
      </c>
      <c r="B52" s="1140">
        <f>RANK(C52,C$8:C$72)</f>
        <v>4</v>
      </c>
      <c r="C52" s="1117">
        <f>SUM(T52:AC52)</f>
        <v>3.2515444874657637</v>
      </c>
      <c r="D52" s="1389"/>
      <c r="E52" s="1373" t="s">
        <v>288</v>
      </c>
      <c r="F52" s="1192"/>
      <c r="G52" s="1201" t="s">
        <v>212</v>
      </c>
      <c r="H52" s="319"/>
      <c r="I52" s="1101">
        <v>2.4864349743936369</v>
      </c>
      <c r="J52" s="23">
        <v>0</v>
      </c>
      <c r="K52" s="23">
        <v>1.3586381664699048</v>
      </c>
      <c r="L52" s="1108">
        <v>6</v>
      </c>
      <c r="M52" s="23">
        <v>0</v>
      </c>
      <c r="N52" s="1108">
        <v>6</v>
      </c>
      <c r="O52" s="1108">
        <v>10</v>
      </c>
      <c r="P52" s="1111">
        <v>2.9224690392085289E-2</v>
      </c>
      <c r="Q52" s="23">
        <v>0</v>
      </c>
      <c r="R52" s="1177">
        <v>4</v>
      </c>
      <c r="S52" s="1102"/>
      <c r="T52" s="1111">
        <f>I52*I$7</f>
        <v>0.52215134462266377</v>
      </c>
      <c r="U52" s="1111">
        <f>J52*J$7</f>
        <v>0</v>
      </c>
      <c r="V52" s="1111">
        <f>K52*K$7</f>
        <v>6.7931908323495244E-2</v>
      </c>
      <c r="W52" s="1111">
        <f>L52*L$7</f>
        <v>0.66</v>
      </c>
      <c r="X52" s="1111">
        <f>M52*M$7</f>
        <v>0</v>
      </c>
      <c r="Y52" s="1111">
        <f>N52*N$7</f>
        <v>0.48</v>
      </c>
      <c r="Z52" s="1111">
        <f>O52*O$7</f>
        <v>0.8</v>
      </c>
      <c r="AA52" s="1111">
        <f>P52*P$7</f>
        <v>1.4612345196042646E-3</v>
      </c>
      <c r="AB52" s="1111">
        <f>Q52*Q$7</f>
        <v>0</v>
      </c>
      <c r="AC52" s="1114">
        <f>R52*R$7</f>
        <v>0.72</v>
      </c>
      <c r="AD52" s="1137">
        <f>RANK(AE52,AE$8:AE$72)</f>
        <v>4</v>
      </c>
      <c r="AE52" s="1103">
        <f>SUM(T52:AC52)</f>
        <v>3.2515444874657637</v>
      </c>
      <c r="AF52" s="131"/>
      <c r="AG52" s="131"/>
      <c r="AH52" s="131"/>
      <c r="AI52" s="131"/>
      <c r="AJ52" s="826"/>
      <c r="AK52" s="826"/>
    </row>
    <row r="53" spans="1:37" x14ac:dyDescent="0.4">
      <c r="A53" s="868" t="s">
        <v>323</v>
      </c>
      <c r="B53" s="1140">
        <f>RANK(C53,C$8:C$72)</f>
        <v>55</v>
      </c>
      <c r="C53" s="1117">
        <f>SUM(T53:AC53)</f>
        <v>1.5239237703659083</v>
      </c>
      <c r="D53" s="1389"/>
      <c r="E53" s="1373"/>
      <c r="F53" s="1192"/>
      <c r="G53" s="1201" t="s">
        <v>212</v>
      </c>
      <c r="H53" s="319"/>
      <c r="I53" s="1101">
        <v>1.9702326905609353</v>
      </c>
      <c r="J53" s="23">
        <v>0</v>
      </c>
      <c r="K53" s="23">
        <v>0</v>
      </c>
      <c r="L53" s="1108">
        <v>-2</v>
      </c>
      <c r="M53" s="23">
        <v>0</v>
      </c>
      <c r="N53" s="1108">
        <v>4</v>
      </c>
      <c r="O53" s="1108">
        <v>3</v>
      </c>
      <c r="P53" s="1111">
        <v>3.498106962235641E-3</v>
      </c>
      <c r="Q53" s="23">
        <v>1</v>
      </c>
      <c r="R53" s="1177">
        <v>4</v>
      </c>
      <c r="S53" s="1102"/>
      <c r="T53" s="1111">
        <f>I53*I$7</f>
        <v>0.4137488650177964</v>
      </c>
      <c r="U53" s="1111">
        <f>J53*J$7</f>
        <v>0</v>
      </c>
      <c r="V53" s="1111">
        <f>K53*K$7</f>
        <v>0</v>
      </c>
      <c r="W53" s="1111">
        <f>L53*L$7</f>
        <v>-0.22</v>
      </c>
      <c r="X53" s="1111">
        <f>M53*M$7</f>
        <v>0</v>
      </c>
      <c r="Y53" s="1111">
        <f>N53*N$7</f>
        <v>0.32</v>
      </c>
      <c r="Z53" s="1111">
        <f>O53*O$7</f>
        <v>0.24</v>
      </c>
      <c r="AA53" s="1111">
        <f>P53*P$7</f>
        <v>1.7490534811178207E-4</v>
      </c>
      <c r="AB53" s="1111">
        <f>Q53*Q$7</f>
        <v>0.05</v>
      </c>
      <c r="AC53" s="1114">
        <f>R53*R$7</f>
        <v>0.72</v>
      </c>
      <c r="AD53" s="1137">
        <f>RANK(AE53,AE$8:AE$72)</f>
        <v>55</v>
      </c>
      <c r="AE53" s="1103">
        <f>SUM(T53:AC53)</f>
        <v>1.5239237703659083</v>
      </c>
      <c r="AF53" s="131"/>
      <c r="AG53" s="131"/>
      <c r="AH53" s="131"/>
      <c r="AI53" s="131"/>
      <c r="AJ53" s="826"/>
      <c r="AK53" s="826"/>
    </row>
    <row r="54" spans="1:37" x14ac:dyDescent="0.4">
      <c r="A54" s="421" t="s">
        <v>296</v>
      </c>
      <c r="B54" s="1140">
        <f>RANK(C54,C$8:C$72)</f>
        <v>26</v>
      </c>
      <c r="C54" s="1117">
        <f>SUM(T54:AC54)</f>
        <v>2.3287709252803892</v>
      </c>
      <c r="D54" s="1391" t="s">
        <v>288</v>
      </c>
      <c r="E54" s="1373" t="s">
        <v>288</v>
      </c>
      <c r="F54" s="1191">
        <v>2013</v>
      </c>
      <c r="G54" s="857" t="s">
        <v>204</v>
      </c>
      <c r="H54" s="319"/>
      <c r="I54" s="1101">
        <v>3.5990959698172982</v>
      </c>
      <c r="J54" s="23">
        <v>0</v>
      </c>
      <c r="K54" s="23">
        <v>2</v>
      </c>
      <c r="L54" s="1108">
        <v>4</v>
      </c>
      <c r="M54" s="23">
        <v>0</v>
      </c>
      <c r="N54" s="1108">
        <v>3</v>
      </c>
      <c r="O54" s="1108">
        <v>7</v>
      </c>
      <c r="P54" s="1111">
        <v>5.9215432375127754E-2</v>
      </c>
      <c r="Q54" s="23">
        <v>1</v>
      </c>
      <c r="R54" s="1176">
        <v>1</v>
      </c>
      <c r="S54" s="1102"/>
      <c r="T54" s="1111">
        <f>I54*I$7</f>
        <v>0.75581015366163262</v>
      </c>
      <c r="U54" s="1111">
        <f>J54*J$7</f>
        <v>0</v>
      </c>
      <c r="V54" s="1111">
        <f>K54*K$7</f>
        <v>0.1</v>
      </c>
      <c r="W54" s="1111">
        <f>L54*L$7</f>
        <v>0.44</v>
      </c>
      <c r="X54" s="1111">
        <f>M54*M$7</f>
        <v>0</v>
      </c>
      <c r="Y54" s="1111">
        <f>N54*N$7</f>
        <v>0.24</v>
      </c>
      <c r="Z54" s="1111">
        <f>O54*O$7</f>
        <v>0.56000000000000005</v>
      </c>
      <c r="AA54" s="1111">
        <f>P54*P$7</f>
        <v>2.9607716187563878E-3</v>
      </c>
      <c r="AB54" s="1111">
        <f>Q54*Q$7</f>
        <v>0.05</v>
      </c>
      <c r="AC54" s="1114">
        <f>R54*R$7</f>
        <v>0.18</v>
      </c>
      <c r="AD54" s="1137">
        <f>RANK(AE54,AE$8:AE$72)</f>
        <v>26</v>
      </c>
      <c r="AE54" s="1103">
        <f>SUM(T54:AC54)</f>
        <v>2.3287709252803892</v>
      </c>
      <c r="AF54" s="131"/>
      <c r="AG54" s="131"/>
      <c r="AH54" s="131"/>
      <c r="AI54" s="131"/>
      <c r="AJ54" s="826"/>
      <c r="AK54" s="826"/>
    </row>
    <row r="55" spans="1:37" x14ac:dyDescent="0.4">
      <c r="A55" s="870" t="s">
        <v>86</v>
      </c>
      <c r="B55" s="1140">
        <f>RANK(C55,C$8:C$72)</f>
        <v>6</v>
      </c>
      <c r="C55" s="1117">
        <f>SUM(T55:AC55)</f>
        <v>3.1523349636335602</v>
      </c>
      <c r="D55" s="1389" t="s">
        <v>508</v>
      </c>
      <c r="E55" s="1373" t="s">
        <v>267</v>
      </c>
      <c r="F55" s="1191">
        <v>2021</v>
      </c>
      <c r="G55" s="859" t="s">
        <v>205</v>
      </c>
      <c r="H55" s="319"/>
      <c r="I55" s="1101">
        <v>10</v>
      </c>
      <c r="J55" s="23">
        <v>2.9048727277800404</v>
      </c>
      <c r="K55" s="23">
        <v>10</v>
      </c>
      <c r="L55" s="1108">
        <v>-1</v>
      </c>
      <c r="M55" s="23">
        <v>0</v>
      </c>
      <c r="N55" s="1108">
        <v>3</v>
      </c>
      <c r="O55" s="1108">
        <v>5</v>
      </c>
      <c r="P55" s="1111">
        <v>9.6179283626671275</v>
      </c>
      <c r="Q55" s="23">
        <v>0</v>
      </c>
      <c r="R55" s="1176">
        <v>-4</v>
      </c>
      <c r="S55" s="1102"/>
      <c r="T55" s="1111">
        <f>I55*I$7</f>
        <v>2.1</v>
      </c>
      <c r="U55" s="1111">
        <f>J55*J$7</f>
        <v>0.26143854550020362</v>
      </c>
      <c r="V55" s="1111">
        <f>K55*K$7</f>
        <v>0.5</v>
      </c>
      <c r="W55" s="1111">
        <f>L55*L$7</f>
        <v>-0.11</v>
      </c>
      <c r="X55" s="1111">
        <f>M55*M$7</f>
        <v>0</v>
      </c>
      <c r="Y55" s="1111">
        <f>N55*N$7</f>
        <v>0.24</v>
      </c>
      <c r="Z55" s="1111">
        <f>O55*O$7</f>
        <v>0.4</v>
      </c>
      <c r="AA55" s="1111">
        <f>P55*P$7</f>
        <v>0.48089641813335637</v>
      </c>
      <c r="AB55" s="1111">
        <f>Q55*Q$7</f>
        <v>0</v>
      </c>
      <c r="AC55" s="1114">
        <f>R55*R$7</f>
        <v>-0.72</v>
      </c>
      <c r="AD55" s="1137">
        <f>RANK(AE55,AE$8:AE$72)</f>
        <v>6</v>
      </c>
      <c r="AE55" s="1103">
        <f>SUM(T55:AC55)</f>
        <v>3.1523349636335602</v>
      </c>
      <c r="AF55" s="131"/>
      <c r="AG55" s="131"/>
      <c r="AH55" s="131"/>
      <c r="AI55" s="131"/>
      <c r="AJ55" s="826"/>
      <c r="AK55" s="826"/>
    </row>
    <row r="56" spans="1:37" x14ac:dyDescent="0.4">
      <c r="A56" s="421" t="s">
        <v>334</v>
      </c>
      <c r="B56" s="1140">
        <f>RANK(C56,C$8:C$72)</f>
        <v>48</v>
      </c>
      <c r="C56" s="1117">
        <f>SUM(T56:AC56)</f>
        <v>1.8638380873979425</v>
      </c>
      <c r="D56" s="1389"/>
      <c r="E56" s="1373"/>
      <c r="F56" s="1192"/>
      <c r="G56" s="1201" t="s">
        <v>212</v>
      </c>
      <c r="H56" s="319"/>
      <c r="I56" s="1101">
        <v>3.008372392430823</v>
      </c>
      <c r="J56" s="23">
        <v>2.1422597983679901</v>
      </c>
      <c r="K56" s="23">
        <v>4.7752314988646791</v>
      </c>
      <c r="L56" s="1108">
        <v>-1</v>
      </c>
      <c r="M56" s="23">
        <v>0</v>
      </c>
      <c r="N56" s="1108">
        <v>3</v>
      </c>
      <c r="O56" s="1108">
        <v>1</v>
      </c>
      <c r="P56" s="1111">
        <v>1.0298563822329361E-2</v>
      </c>
      <c r="Q56" s="23">
        <v>1</v>
      </c>
      <c r="R56" s="1177">
        <v>3</v>
      </c>
      <c r="S56" s="1102"/>
      <c r="T56" s="1111">
        <f>I56*I$7</f>
        <v>0.63175820241047276</v>
      </c>
      <c r="U56" s="1111">
        <f>J56*J$7</f>
        <v>0.1928033818531191</v>
      </c>
      <c r="V56" s="1111">
        <f>K56*K$7</f>
        <v>0.23876157494323397</v>
      </c>
      <c r="W56" s="1111">
        <f>L56*L$7</f>
        <v>-0.11</v>
      </c>
      <c r="X56" s="1111">
        <f>M56*M$7</f>
        <v>0</v>
      </c>
      <c r="Y56" s="1111">
        <f>N56*N$7</f>
        <v>0.24</v>
      </c>
      <c r="Z56" s="1111">
        <f>O56*O$7</f>
        <v>0.08</v>
      </c>
      <c r="AA56" s="1111">
        <f>P56*P$7</f>
        <v>5.1492819111646803E-4</v>
      </c>
      <c r="AB56" s="1111">
        <f>Q56*Q$7</f>
        <v>0.05</v>
      </c>
      <c r="AC56" s="1114">
        <f>R56*R$7</f>
        <v>0.54</v>
      </c>
      <c r="AD56" s="1137">
        <f>RANK(AE56,AE$8:AE$72)</f>
        <v>48</v>
      </c>
      <c r="AE56" s="1103">
        <f>SUM(T56:AC56)</f>
        <v>1.8638380873979425</v>
      </c>
      <c r="AF56" s="131"/>
      <c r="AG56" s="131"/>
      <c r="AH56" s="131"/>
      <c r="AI56" s="131"/>
      <c r="AJ56" s="826"/>
      <c r="AK56" s="826"/>
    </row>
    <row r="57" spans="1:37" x14ac:dyDescent="0.4">
      <c r="A57" s="421" t="s">
        <v>150</v>
      </c>
      <c r="B57" s="1140">
        <f>RANK(C57,C$8:C$72)</f>
        <v>60</v>
      </c>
      <c r="C57" s="1117">
        <f>SUM(T57:AC57)</f>
        <v>1.3857794127602756</v>
      </c>
      <c r="D57" s="1389"/>
      <c r="E57" s="1373" t="s">
        <v>268</v>
      </c>
      <c r="F57" s="1191">
        <v>2013</v>
      </c>
      <c r="G57" s="1184" t="s">
        <v>211</v>
      </c>
      <c r="H57" s="319"/>
      <c r="I57" s="1101">
        <v>2.2174812270772075</v>
      </c>
      <c r="J57" s="23">
        <v>0</v>
      </c>
      <c r="K57" s="23">
        <v>0.7982621228296366</v>
      </c>
      <c r="L57" s="1108">
        <v>0</v>
      </c>
      <c r="M57" s="23">
        <v>0</v>
      </c>
      <c r="N57" s="1108">
        <v>2</v>
      </c>
      <c r="O57" s="1108">
        <v>1</v>
      </c>
      <c r="P57" s="1111">
        <v>3.9049786516020726E-3</v>
      </c>
      <c r="Q57" s="23">
        <v>2</v>
      </c>
      <c r="R57" s="1176">
        <v>3</v>
      </c>
      <c r="S57" s="1102"/>
      <c r="T57" s="1111">
        <f>I57*I$7</f>
        <v>0.46567105768621359</v>
      </c>
      <c r="U57" s="1111">
        <f>J57*J$7</f>
        <v>0</v>
      </c>
      <c r="V57" s="1111">
        <f>K57*K$7</f>
        <v>3.991310614148183E-2</v>
      </c>
      <c r="W57" s="1111">
        <f>L57*L$7</f>
        <v>0</v>
      </c>
      <c r="X57" s="1111">
        <f>M57*M$7</f>
        <v>0</v>
      </c>
      <c r="Y57" s="1111">
        <f>N57*N$7</f>
        <v>0.16</v>
      </c>
      <c r="Z57" s="1111">
        <f>O57*O$7</f>
        <v>0.08</v>
      </c>
      <c r="AA57" s="1111">
        <f>P57*P$7</f>
        <v>1.9524893258010363E-4</v>
      </c>
      <c r="AB57" s="1111">
        <f>Q57*Q$7</f>
        <v>0.1</v>
      </c>
      <c r="AC57" s="1114">
        <f>R57*R$7</f>
        <v>0.54</v>
      </c>
      <c r="AD57" s="1137">
        <f>RANK(AE57,AE$8:AE$72)</f>
        <v>60</v>
      </c>
      <c r="AE57" s="1103">
        <f>SUM(T57:AC57)</f>
        <v>1.3857794127602756</v>
      </c>
      <c r="AF57" s="131"/>
      <c r="AG57" s="131"/>
      <c r="AH57" s="131"/>
      <c r="AI57" s="131"/>
      <c r="AJ57" s="826"/>
      <c r="AK57" s="826"/>
    </row>
    <row r="58" spans="1:37" x14ac:dyDescent="0.4">
      <c r="A58" s="868" t="s">
        <v>108</v>
      </c>
      <c r="B58" s="1140">
        <f>RANK(C58,C$8:C$72)</f>
        <v>13</v>
      </c>
      <c r="C58" s="1117">
        <f>SUM(T58:AC58)</f>
        <v>2.7866631410334053</v>
      </c>
      <c r="D58" s="1389"/>
      <c r="E58" s="1373" t="s">
        <v>288</v>
      </c>
      <c r="F58" s="1192"/>
      <c r="G58" s="1201" t="s">
        <v>212</v>
      </c>
      <c r="H58" s="319"/>
      <c r="I58" s="1101">
        <v>2.5037106161254155</v>
      </c>
      <c r="J58" s="23">
        <v>0</v>
      </c>
      <c r="K58" s="23">
        <v>3.8160249694496433</v>
      </c>
      <c r="L58" s="443">
        <v>2</v>
      </c>
      <c r="M58" s="443">
        <v>0</v>
      </c>
      <c r="N58" s="1108">
        <v>6</v>
      </c>
      <c r="O58" s="1108">
        <v>5</v>
      </c>
      <c r="P58" s="1111">
        <v>1.6532634917292119E-3</v>
      </c>
      <c r="Q58" s="443">
        <v>5</v>
      </c>
      <c r="R58" s="1177">
        <v>4</v>
      </c>
      <c r="S58" s="1102"/>
      <c r="T58" s="1111">
        <f>I58*I$7</f>
        <v>0.52577922938633725</v>
      </c>
      <c r="U58" s="1111">
        <f>J58*J$7</f>
        <v>0</v>
      </c>
      <c r="V58" s="1111">
        <f>K58*K$7</f>
        <v>0.19080124847248217</v>
      </c>
      <c r="W58" s="1111">
        <f>L58*L$7</f>
        <v>0.22</v>
      </c>
      <c r="X58" s="1111">
        <f>M58*M$7</f>
        <v>0</v>
      </c>
      <c r="Y58" s="1111">
        <f>N58*N$7</f>
        <v>0.48</v>
      </c>
      <c r="Z58" s="1111">
        <f>O58*O$7</f>
        <v>0.4</v>
      </c>
      <c r="AA58" s="1111">
        <f>P58*P$7</f>
        <v>8.2663174586460595E-5</v>
      </c>
      <c r="AB58" s="1111">
        <f>Q58*Q$7</f>
        <v>0.25</v>
      </c>
      <c r="AC58" s="1114">
        <f>R58*R$7</f>
        <v>0.72</v>
      </c>
      <c r="AD58" s="1137">
        <f>RANK(AE58,AE$8:AE$72)</f>
        <v>13</v>
      </c>
      <c r="AE58" s="1103">
        <f>SUM(T58:AC58)</f>
        <v>2.7866631410334053</v>
      </c>
      <c r="AF58" s="131"/>
      <c r="AG58" s="131"/>
      <c r="AH58" s="131"/>
      <c r="AI58" s="131"/>
      <c r="AJ58" s="826"/>
      <c r="AK58" s="826"/>
    </row>
    <row r="59" spans="1:37" x14ac:dyDescent="0.4">
      <c r="A59" s="422" t="s">
        <v>82</v>
      </c>
      <c r="B59" s="1140">
        <f>RANK(C59,C$8:C$72)</f>
        <v>37</v>
      </c>
      <c r="C59" s="1117">
        <f>SUM(T59:AC59)</f>
        <v>2.1173482152870795</v>
      </c>
      <c r="D59" s="1389" t="s">
        <v>478</v>
      </c>
      <c r="E59" s="1373" t="s">
        <v>211</v>
      </c>
      <c r="F59" s="1191">
        <v>2013</v>
      </c>
      <c r="G59" s="857" t="s">
        <v>204</v>
      </c>
      <c r="H59" s="319"/>
      <c r="I59" s="1101">
        <v>6.9728714006232515</v>
      </c>
      <c r="J59" s="23">
        <v>0</v>
      </c>
      <c r="K59" s="23">
        <v>3.403082182990194</v>
      </c>
      <c r="L59" s="443">
        <v>-2</v>
      </c>
      <c r="M59" s="443">
        <v>0</v>
      </c>
      <c r="N59" s="1108">
        <v>2</v>
      </c>
      <c r="O59" s="1108">
        <v>2</v>
      </c>
      <c r="P59" s="1111">
        <v>2.057822240133742</v>
      </c>
      <c r="Q59" s="443">
        <v>2</v>
      </c>
      <c r="R59" s="1176">
        <v>1</v>
      </c>
      <c r="S59" s="1102"/>
      <c r="T59" s="1111">
        <f>I59*I$7</f>
        <v>1.4643029941308827</v>
      </c>
      <c r="U59" s="1111">
        <f>J59*J$7</f>
        <v>0</v>
      </c>
      <c r="V59" s="1111">
        <f>K59*K$7</f>
        <v>0.17015410914950971</v>
      </c>
      <c r="W59" s="1111">
        <f>L59*L$7</f>
        <v>-0.22</v>
      </c>
      <c r="X59" s="1111">
        <f>M59*M$7</f>
        <v>0</v>
      </c>
      <c r="Y59" s="1111">
        <f>N59*N$7</f>
        <v>0.16</v>
      </c>
      <c r="Z59" s="1111">
        <f>O59*O$7</f>
        <v>0.16</v>
      </c>
      <c r="AA59" s="1111">
        <f>P59*P$7</f>
        <v>0.1028911120066871</v>
      </c>
      <c r="AB59" s="1111">
        <f>Q59*Q$7</f>
        <v>0.1</v>
      </c>
      <c r="AC59" s="1114">
        <f>R59*R$7</f>
        <v>0.18</v>
      </c>
      <c r="AD59" s="1137">
        <f>RANK(AE59,AE$8:AE$72)</f>
        <v>37</v>
      </c>
      <c r="AE59" s="1103">
        <f>SUM(T59:AC59)</f>
        <v>2.1173482152870795</v>
      </c>
      <c r="AF59" s="131"/>
      <c r="AG59" s="131"/>
      <c r="AH59" s="131"/>
      <c r="AI59" s="131"/>
      <c r="AJ59" s="826"/>
      <c r="AK59" s="826"/>
    </row>
    <row r="60" spans="1:37" x14ac:dyDescent="0.4">
      <c r="A60" s="422" t="s">
        <v>324</v>
      </c>
      <c r="B60" s="1140">
        <f>RANK(C60,C$8:C$72)</f>
        <v>24</v>
      </c>
      <c r="C60" s="1117">
        <f>SUM(T60:AC60)</f>
        <v>2.4106322923664454</v>
      </c>
      <c r="D60" s="1389"/>
      <c r="E60" s="1373"/>
      <c r="F60" s="1192"/>
      <c r="G60" s="1201" t="s">
        <v>212</v>
      </c>
      <c r="H60" s="319"/>
      <c r="I60" s="1101">
        <v>3.1010826341308011</v>
      </c>
      <c r="J60" s="23">
        <v>0</v>
      </c>
      <c r="K60" s="23">
        <v>1.8908469644147663</v>
      </c>
      <c r="L60" s="443">
        <v>2</v>
      </c>
      <c r="M60" s="443">
        <v>0</v>
      </c>
      <c r="N60" s="1108">
        <v>6</v>
      </c>
      <c r="O60" s="1108">
        <v>3</v>
      </c>
      <c r="P60" s="1111">
        <v>9.7251819564774453E-2</v>
      </c>
      <c r="Q60" s="443">
        <v>0</v>
      </c>
      <c r="R60" s="1177">
        <v>4</v>
      </c>
      <c r="S60" s="1102"/>
      <c r="T60" s="1111">
        <f>I60*I$7</f>
        <v>0.65122735316746816</v>
      </c>
      <c r="U60" s="1111">
        <f>J60*J$7</f>
        <v>0</v>
      </c>
      <c r="V60" s="1111">
        <f>K60*K$7</f>
        <v>9.4542348220738315E-2</v>
      </c>
      <c r="W60" s="1111">
        <f>L60*L$7</f>
        <v>0.22</v>
      </c>
      <c r="X60" s="1111">
        <f>M60*M$7</f>
        <v>0</v>
      </c>
      <c r="Y60" s="1111">
        <f>N60*N$7</f>
        <v>0.48</v>
      </c>
      <c r="Z60" s="1111">
        <f>O60*O$7</f>
        <v>0.24</v>
      </c>
      <c r="AA60" s="1111">
        <f>P60*P$7</f>
        <v>4.8625909782387226E-3</v>
      </c>
      <c r="AB60" s="1111">
        <f>Q60*Q$7</f>
        <v>0</v>
      </c>
      <c r="AC60" s="1114">
        <f>R60*R$7</f>
        <v>0.72</v>
      </c>
      <c r="AD60" s="1137">
        <f>RANK(AE60,AE$8:AE$72)</f>
        <v>24</v>
      </c>
      <c r="AE60" s="1103">
        <f>SUM(T60:AC60)</f>
        <v>2.4106322923664454</v>
      </c>
      <c r="AF60" s="131"/>
      <c r="AG60" s="131"/>
      <c r="AH60" s="131"/>
      <c r="AI60" s="131"/>
      <c r="AJ60" s="826"/>
      <c r="AK60" s="826"/>
    </row>
    <row r="61" spans="1:37" x14ac:dyDescent="0.4">
      <c r="A61" s="868" t="s">
        <v>109</v>
      </c>
      <c r="B61" s="1140">
        <f>RANK(C61,C$8:C$72)</f>
        <v>28</v>
      </c>
      <c r="C61" s="1117">
        <f>SUM(T61:AC61)</f>
        <v>2.2939938299944096</v>
      </c>
      <c r="D61" s="1389"/>
      <c r="E61" s="1373"/>
      <c r="F61" s="1192"/>
      <c r="G61" s="1201" t="s">
        <v>212</v>
      </c>
      <c r="H61" s="319"/>
      <c r="I61" s="1101">
        <v>2.1008733573370164</v>
      </c>
      <c r="J61" s="23">
        <v>4.2473801571754377</v>
      </c>
      <c r="K61" s="23">
        <v>0</v>
      </c>
      <c r="L61" s="1108">
        <v>-2</v>
      </c>
      <c r="M61" s="23">
        <v>0</v>
      </c>
      <c r="N61" s="1108">
        <v>6</v>
      </c>
      <c r="O61" s="1108">
        <v>2</v>
      </c>
      <c r="P61" s="1111">
        <v>1.0924216156941956E-2</v>
      </c>
      <c r="Q61" s="23">
        <v>3</v>
      </c>
      <c r="R61" s="1177">
        <v>5</v>
      </c>
      <c r="S61" s="1102"/>
      <c r="T61" s="1111">
        <f>I61*I$7</f>
        <v>0.44118340504077341</v>
      </c>
      <c r="U61" s="1111">
        <f>J61*J$7</f>
        <v>0.38226421414578937</v>
      </c>
      <c r="V61" s="1111">
        <f>K61*K$7</f>
        <v>0</v>
      </c>
      <c r="W61" s="1111">
        <f>L61*L$7</f>
        <v>-0.22</v>
      </c>
      <c r="X61" s="1111">
        <f>M61*M$7</f>
        <v>0</v>
      </c>
      <c r="Y61" s="1111">
        <f>N61*N$7</f>
        <v>0.48</v>
      </c>
      <c r="Z61" s="1111">
        <f>O61*O$7</f>
        <v>0.16</v>
      </c>
      <c r="AA61" s="1111">
        <f>P61*P$7</f>
        <v>5.462108078470978E-4</v>
      </c>
      <c r="AB61" s="1111">
        <f>Q61*Q$7</f>
        <v>0.15000000000000002</v>
      </c>
      <c r="AC61" s="1114">
        <f>R61*R$7</f>
        <v>0.89999999999999991</v>
      </c>
      <c r="AD61" s="1137">
        <f>RANK(AE61,AE$8:AE$72)</f>
        <v>28</v>
      </c>
      <c r="AE61" s="1103">
        <f>SUM(T61:AC61)</f>
        <v>2.2939938299944096</v>
      </c>
      <c r="AF61" s="131"/>
      <c r="AG61" s="131"/>
      <c r="AH61" s="131"/>
      <c r="AI61" s="131"/>
      <c r="AJ61" s="826"/>
      <c r="AK61" s="826"/>
    </row>
    <row r="62" spans="1:37" x14ac:dyDescent="0.4">
      <c r="A62" s="421" t="s">
        <v>152</v>
      </c>
      <c r="B62" s="1140">
        <f>RANK(C62,C$8:C$72)</f>
        <v>9</v>
      </c>
      <c r="C62" s="1117">
        <f>SUM(T62:AC62)</f>
        <v>3.0615406469209958</v>
      </c>
      <c r="D62" s="1389"/>
      <c r="E62" s="1373" t="s">
        <v>288</v>
      </c>
      <c r="F62" s="1191">
        <v>2009</v>
      </c>
      <c r="G62" s="857" t="s">
        <v>204</v>
      </c>
      <c r="H62" s="319"/>
      <c r="I62" s="1101">
        <v>2.9546617478096158</v>
      </c>
      <c r="J62" s="23">
        <v>0</v>
      </c>
      <c r="K62" s="23">
        <v>1.0421128049010688</v>
      </c>
      <c r="L62" s="1108">
        <v>-1</v>
      </c>
      <c r="M62" s="23">
        <v>0</v>
      </c>
      <c r="N62" s="1108">
        <v>2</v>
      </c>
      <c r="O62" s="1108">
        <v>1</v>
      </c>
      <c r="P62" s="1111">
        <v>0.17912079271846668</v>
      </c>
      <c r="Q62" s="23">
        <v>9</v>
      </c>
      <c r="R62" s="1176">
        <v>10</v>
      </c>
      <c r="S62" s="1102"/>
      <c r="T62" s="1111">
        <f>I62*I$7</f>
        <v>0.62047896704001926</v>
      </c>
      <c r="U62" s="1111">
        <f>J62*J$7</f>
        <v>0</v>
      </c>
      <c r="V62" s="1111">
        <f>K62*K$7</f>
        <v>5.2105640245053444E-2</v>
      </c>
      <c r="W62" s="1111">
        <f>L62*L$7</f>
        <v>-0.11</v>
      </c>
      <c r="X62" s="1111">
        <f>M62*M$7</f>
        <v>0</v>
      </c>
      <c r="Y62" s="1111">
        <f>N62*N$7</f>
        <v>0.16</v>
      </c>
      <c r="Z62" s="1111">
        <f>O62*O$7</f>
        <v>0.08</v>
      </c>
      <c r="AA62" s="1111">
        <f>P62*P$7</f>
        <v>8.9560396359233338E-3</v>
      </c>
      <c r="AB62" s="1111">
        <f>Q62*Q$7</f>
        <v>0.45</v>
      </c>
      <c r="AC62" s="1114">
        <f>R62*R$7</f>
        <v>1.7999999999999998</v>
      </c>
      <c r="AD62" s="1137">
        <f>RANK(AE62,AE$8:AE$72)</f>
        <v>9</v>
      </c>
      <c r="AE62" s="1103">
        <f>SUM(T62:AC62)</f>
        <v>3.0615406469209958</v>
      </c>
      <c r="AF62" s="131"/>
      <c r="AG62" s="131"/>
      <c r="AH62" s="131"/>
      <c r="AI62" s="131"/>
      <c r="AJ62" s="826"/>
      <c r="AK62" s="826"/>
    </row>
    <row r="63" spans="1:37" x14ac:dyDescent="0.4">
      <c r="A63" s="868" t="s">
        <v>110</v>
      </c>
      <c r="B63" s="1140">
        <f>RANK(C63,C$8:C$72)</f>
        <v>57</v>
      </c>
      <c r="C63" s="1117">
        <f>SUM(T63:AC63)</f>
        <v>1.4848040231526991</v>
      </c>
      <c r="D63" s="1389"/>
      <c r="E63" s="1373"/>
      <c r="F63" s="1191">
        <v>2021</v>
      </c>
      <c r="G63" s="1183" t="s">
        <v>478</v>
      </c>
      <c r="H63" s="319"/>
      <c r="I63" s="1101">
        <v>0.94140543178080915</v>
      </c>
      <c r="J63" s="23">
        <v>4.9554365537253595</v>
      </c>
      <c r="K63" s="23">
        <v>0</v>
      </c>
      <c r="L63" s="1108">
        <v>4</v>
      </c>
      <c r="M63" s="23">
        <v>0</v>
      </c>
      <c r="N63" s="1108">
        <v>4</v>
      </c>
      <c r="O63" s="1108">
        <v>10</v>
      </c>
      <c r="P63" s="1111">
        <v>2.2391852868937377E-2</v>
      </c>
      <c r="Q63" s="23">
        <v>0</v>
      </c>
      <c r="R63" s="1178">
        <v>-4</v>
      </c>
      <c r="S63" s="1102"/>
      <c r="T63" s="1111">
        <f>I63*I$7</f>
        <v>0.19769514067396993</v>
      </c>
      <c r="U63" s="1111">
        <f>J63*J$7</f>
        <v>0.44598928983528235</v>
      </c>
      <c r="V63" s="1111">
        <f>K63*K$7</f>
        <v>0</v>
      </c>
      <c r="W63" s="1111">
        <f>L63*L$7</f>
        <v>0.44</v>
      </c>
      <c r="X63" s="1111">
        <f>M63*M$7</f>
        <v>0</v>
      </c>
      <c r="Y63" s="1111">
        <f>N63*N$7</f>
        <v>0.32</v>
      </c>
      <c r="Z63" s="1111">
        <f>O63*O$7</f>
        <v>0.8</v>
      </c>
      <c r="AA63" s="1111">
        <f>P63*P$7</f>
        <v>1.1195926434468689E-3</v>
      </c>
      <c r="AB63" s="1111">
        <f>Q63*Q$7</f>
        <v>0</v>
      </c>
      <c r="AC63" s="1114">
        <f>R63*R$7</f>
        <v>-0.72</v>
      </c>
      <c r="AD63" s="1137">
        <f>RANK(AE63,AE$8:AE$72)</f>
        <v>57</v>
      </c>
      <c r="AE63" s="1103">
        <f>SUM(T63:AC63)</f>
        <v>1.4848040231526991</v>
      </c>
      <c r="AF63" s="131"/>
      <c r="AG63" s="131"/>
      <c r="AH63" s="131"/>
      <c r="AI63" s="131"/>
      <c r="AJ63" s="826"/>
      <c r="AK63" s="826"/>
    </row>
    <row r="64" spans="1:37" x14ac:dyDescent="0.4">
      <c r="A64" s="869" t="s">
        <v>18</v>
      </c>
      <c r="B64" s="1140">
        <f>RANK(C64,C$8:C$72)</f>
        <v>46</v>
      </c>
      <c r="C64" s="1117">
        <f>SUM(T64:AC64)</f>
        <v>1.9147257630289667</v>
      </c>
      <c r="D64" s="1389"/>
      <c r="E64" s="1373"/>
      <c r="F64" s="1192"/>
      <c r="G64" s="1201" t="s">
        <v>212</v>
      </c>
      <c r="H64" s="319"/>
      <c r="I64" s="1101">
        <v>2.7862706245289708</v>
      </c>
      <c r="J64" s="23">
        <v>2.447011996948226</v>
      </c>
      <c r="K64" s="23">
        <v>2.5841798094120407</v>
      </c>
      <c r="L64" s="1108">
        <v>-1</v>
      </c>
      <c r="M64" s="23">
        <v>0</v>
      </c>
      <c r="N64" s="1108">
        <v>3</v>
      </c>
      <c r="O64" s="1108">
        <v>1</v>
      </c>
      <c r="P64" s="1111">
        <v>3.3772336388074014E-3</v>
      </c>
      <c r="Q64" s="23">
        <v>1</v>
      </c>
      <c r="R64" s="1177">
        <v>4</v>
      </c>
      <c r="S64" s="1102"/>
      <c r="T64" s="1111">
        <f>I64*I$7</f>
        <v>0.58511683115108382</v>
      </c>
      <c r="U64" s="1111">
        <f>J64*J$7</f>
        <v>0.22023107972534034</v>
      </c>
      <c r="V64" s="1111">
        <f>K64*K$7</f>
        <v>0.12920899047060205</v>
      </c>
      <c r="W64" s="1111">
        <f>L64*L$7</f>
        <v>-0.11</v>
      </c>
      <c r="X64" s="1111">
        <f>M64*M$7</f>
        <v>0</v>
      </c>
      <c r="Y64" s="1111">
        <f>N64*N$7</f>
        <v>0.24</v>
      </c>
      <c r="Z64" s="1111">
        <f>O64*O$7</f>
        <v>0.08</v>
      </c>
      <c r="AA64" s="1111">
        <f>P64*P$7</f>
        <v>1.6886168194037008E-4</v>
      </c>
      <c r="AB64" s="1111">
        <f>Q64*Q$7</f>
        <v>0.05</v>
      </c>
      <c r="AC64" s="1114">
        <f>R64*R$7</f>
        <v>0.72</v>
      </c>
      <c r="AD64" s="1137">
        <f>RANK(AE64,AE$8:AE$72)</f>
        <v>46</v>
      </c>
      <c r="AE64" s="1103">
        <f>SUM(T64:AC64)</f>
        <v>1.9147257630289667</v>
      </c>
      <c r="AF64" s="131"/>
      <c r="AG64" s="131"/>
      <c r="AH64" s="131"/>
      <c r="AI64" s="131"/>
      <c r="AJ64" s="826"/>
      <c r="AK64" s="826"/>
    </row>
    <row r="65" spans="1:37" x14ac:dyDescent="0.4">
      <c r="A65" s="868" t="s">
        <v>111</v>
      </c>
      <c r="B65" s="1140">
        <f>RANK(C65,C$8:C$72)</f>
        <v>16</v>
      </c>
      <c r="C65" s="1117">
        <f>SUM(T65:AC65)</f>
        <v>2.7398425229379195</v>
      </c>
      <c r="D65" s="1389" t="s">
        <v>478</v>
      </c>
      <c r="E65" s="1373" t="s">
        <v>268</v>
      </c>
      <c r="F65" s="1192"/>
      <c r="G65" s="1201" t="s">
        <v>212</v>
      </c>
      <c r="H65" s="319"/>
      <c r="I65" s="1101">
        <v>2.5446702539451307</v>
      </c>
      <c r="J65" s="23">
        <v>5.1442296477140141</v>
      </c>
      <c r="K65" s="23">
        <v>0</v>
      </c>
      <c r="L65" s="1108">
        <v>0</v>
      </c>
      <c r="M65" s="23">
        <v>0</v>
      </c>
      <c r="N65" s="1108">
        <v>3</v>
      </c>
      <c r="O65" s="1108">
        <v>5</v>
      </c>
      <c r="P65" s="1111">
        <v>4.9622026303617769E-2</v>
      </c>
      <c r="Q65" s="23">
        <v>4</v>
      </c>
      <c r="R65" s="1177">
        <v>5</v>
      </c>
      <c r="S65" s="1102"/>
      <c r="T65" s="1111">
        <f>I65*I$7</f>
        <v>0.53438075332847745</v>
      </c>
      <c r="U65" s="1111">
        <f>J65*J$7</f>
        <v>0.46298066829426127</v>
      </c>
      <c r="V65" s="1111">
        <f>K65*K$7</f>
        <v>0</v>
      </c>
      <c r="W65" s="1111">
        <f>L65*L$7</f>
        <v>0</v>
      </c>
      <c r="X65" s="1111">
        <f>M65*M$7</f>
        <v>0</v>
      </c>
      <c r="Y65" s="1111">
        <f>N65*N$7</f>
        <v>0.24</v>
      </c>
      <c r="Z65" s="1111">
        <f>O65*O$7</f>
        <v>0.4</v>
      </c>
      <c r="AA65" s="1111">
        <f>P65*P$7</f>
        <v>2.4811013151808886E-3</v>
      </c>
      <c r="AB65" s="1111">
        <f>Q65*Q$7</f>
        <v>0.2</v>
      </c>
      <c r="AC65" s="1114">
        <f>R65*R$7</f>
        <v>0.89999999999999991</v>
      </c>
      <c r="AD65" s="1137">
        <f>RANK(AE65,AE$8:AE$72)</f>
        <v>16</v>
      </c>
      <c r="AE65" s="1103">
        <f>SUM(T65:AC65)</f>
        <v>2.7398425229379195</v>
      </c>
      <c r="AF65" s="131"/>
      <c r="AG65" s="131"/>
      <c r="AH65" s="131"/>
      <c r="AI65" s="131"/>
      <c r="AJ65" s="826"/>
      <c r="AK65" s="826"/>
    </row>
    <row r="66" spans="1:37" x14ac:dyDescent="0.4">
      <c r="A66" s="421" t="s">
        <v>325</v>
      </c>
      <c r="B66" s="1140">
        <f>RANK(C66,C$8:C$72)</f>
        <v>17</v>
      </c>
      <c r="C66" s="1117">
        <f>SUM(T66:AC66)</f>
        <v>2.6595014763685878</v>
      </c>
      <c r="D66" s="1389"/>
      <c r="E66" s="1373" t="s">
        <v>211</v>
      </c>
      <c r="F66" s="1192"/>
      <c r="G66" s="1201" t="s">
        <v>212</v>
      </c>
      <c r="H66" s="319"/>
      <c r="I66" s="1101">
        <v>1.7814378354969447</v>
      </c>
      <c r="J66" s="23">
        <v>0</v>
      </c>
      <c r="K66" s="23">
        <v>0</v>
      </c>
      <c r="L66" s="1108">
        <v>4</v>
      </c>
      <c r="M66" s="23">
        <v>0</v>
      </c>
      <c r="N66" s="1108">
        <v>4</v>
      </c>
      <c r="O66" s="1108">
        <v>10</v>
      </c>
      <c r="P66" s="1111">
        <v>0.10799061828458381</v>
      </c>
      <c r="Q66" s="23">
        <v>0</v>
      </c>
      <c r="R66" s="1177">
        <v>4</v>
      </c>
      <c r="S66" s="1102"/>
      <c r="T66" s="1111">
        <f>I66*I$7</f>
        <v>0.37410194545435838</v>
      </c>
      <c r="U66" s="1111">
        <f>J66*J$7</f>
        <v>0</v>
      </c>
      <c r="V66" s="1111">
        <f>K66*K$7</f>
        <v>0</v>
      </c>
      <c r="W66" s="1111">
        <f>L66*L$7</f>
        <v>0.44</v>
      </c>
      <c r="X66" s="1111">
        <f>M66*M$7</f>
        <v>0</v>
      </c>
      <c r="Y66" s="1111">
        <f>N66*N$7</f>
        <v>0.32</v>
      </c>
      <c r="Z66" s="1111">
        <f>O66*O$7</f>
        <v>0.8</v>
      </c>
      <c r="AA66" s="1111">
        <f>P66*P$7</f>
        <v>5.3995309142291911E-3</v>
      </c>
      <c r="AB66" s="1111">
        <f>Q66*Q$7</f>
        <v>0</v>
      </c>
      <c r="AC66" s="1114">
        <f>R66*R$7</f>
        <v>0.72</v>
      </c>
      <c r="AD66" s="1137">
        <f>RANK(AE66,AE$8:AE$72)</f>
        <v>17</v>
      </c>
      <c r="AE66" s="1103">
        <f>SUM(T66:AC66)</f>
        <v>2.6595014763685878</v>
      </c>
      <c r="AF66" s="131"/>
      <c r="AG66" s="131"/>
      <c r="AH66" s="131"/>
      <c r="AI66" s="131"/>
      <c r="AJ66" s="826"/>
      <c r="AK66" s="826"/>
    </row>
    <row r="67" spans="1:37" x14ac:dyDescent="0.4">
      <c r="A67" s="421" t="s">
        <v>232</v>
      </c>
      <c r="B67" s="1140">
        <f>RANK(C67,C$8:C$72)</f>
        <v>10</v>
      </c>
      <c r="C67" s="1117">
        <f>SUM(T67:AC67)</f>
        <v>3.0100322603610379</v>
      </c>
      <c r="D67" s="1389"/>
      <c r="E67" s="1373" t="s">
        <v>211</v>
      </c>
      <c r="F67" s="1192"/>
      <c r="G67" s="1201" t="s">
        <v>212</v>
      </c>
      <c r="H67" s="319"/>
      <c r="I67" s="1101">
        <v>3.2608099292808879</v>
      </c>
      <c r="J67" s="23">
        <v>3.8345323870782666</v>
      </c>
      <c r="K67" s="23">
        <v>0</v>
      </c>
      <c r="L67" s="1108">
        <v>4</v>
      </c>
      <c r="M67" s="23">
        <v>0</v>
      </c>
      <c r="N67" s="1108">
        <v>3</v>
      </c>
      <c r="O67" s="1108">
        <v>7</v>
      </c>
      <c r="P67" s="1111">
        <v>3.0852075001502346E-3</v>
      </c>
      <c r="Q67" s="23">
        <v>4</v>
      </c>
      <c r="R67" s="1177">
        <v>3</v>
      </c>
      <c r="S67" s="1102"/>
      <c r="T67" s="1111">
        <f>I67*I$7</f>
        <v>0.68477008514898641</v>
      </c>
      <c r="U67" s="1111">
        <f>J67*J$7</f>
        <v>0.34510791483704401</v>
      </c>
      <c r="V67" s="1111">
        <f>K67*K$7</f>
        <v>0</v>
      </c>
      <c r="W67" s="1111">
        <f>L67*L$7</f>
        <v>0.44</v>
      </c>
      <c r="X67" s="1111">
        <f>M67*M$7</f>
        <v>0</v>
      </c>
      <c r="Y67" s="1111">
        <f>N67*N$7</f>
        <v>0.24</v>
      </c>
      <c r="Z67" s="1111">
        <f>O67*O$7</f>
        <v>0.56000000000000005</v>
      </c>
      <c r="AA67" s="1111">
        <f>P67*P$7</f>
        <v>1.5426037500751173E-4</v>
      </c>
      <c r="AB67" s="1111">
        <f>Q67*Q$7</f>
        <v>0.2</v>
      </c>
      <c r="AC67" s="1114">
        <f>R67*R$7</f>
        <v>0.54</v>
      </c>
      <c r="AD67" s="1137">
        <f>RANK(AE67,AE$8:AE$72)</f>
        <v>10</v>
      </c>
      <c r="AE67" s="1103">
        <f>SUM(T67:AC67)</f>
        <v>3.0100322603610379</v>
      </c>
      <c r="AF67" s="131"/>
      <c r="AG67" s="131"/>
      <c r="AH67" s="131"/>
      <c r="AI67" s="131"/>
      <c r="AJ67" s="826"/>
      <c r="AK67" s="826"/>
    </row>
    <row r="68" spans="1:37" x14ac:dyDescent="0.4">
      <c r="A68" s="421" t="s">
        <v>252</v>
      </c>
      <c r="B68" s="1140">
        <f>RANK(C68,C$8:C$72)</f>
        <v>18</v>
      </c>
      <c r="C68" s="1117">
        <f>SUM(T68:AC68)</f>
        <v>2.6470533091841455</v>
      </c>
      <c r="D68" s="1389"/>
      <c r="E68" s="1373"/>
      <c r="F68" s="1191">
        <v>2021</v>
      </c>
      <c r="G68" s="857" t="s">
        <v>204</v>
      </c>
      <c r="H68" s="319"/>
      <c r="I68" s="1101">
        <v>4.7364795923450131</v>
      </c>
      <c r="J68" s="23">
        <v>8.400410664692604</v>
      </c>
      <c r="K68" s="23">
        <v>0</v>
      </c>
      <c r="L68" s="1108">
        <v>5</v>
      </c>
      <c r="M68" s="23">
        <v>0</v>
      </c>
      <c r="N68" s="1108">
        <v>3</v>
      </c>
      <c r="O68" s="1108">
        <v>10</v>
      </c>
      <c r="P68" s="1111">
        <v>0.52711269938717764</v>
      </c>
      <c r="Q68" s="23">
        <v>0</v>
      </c>
      <c r="R68" s="1178">
        <v>-4</v>
      </c>
      <c r="S68" s="1102"/>
      <c r="T68" s="1111">
        <f>I68*I$7</f>
        <v>0.99466071439245274</v>
      </c>
      <c r="U68" s="1111">
        <f>J68*J$7</f>
        <v>0.75603695982233432</v>
      </c>
      <c r="V68" s="1111">
        <f>K68*K$7</f>
        <v>0</v>
      </c>
      <c r="W68" s="1111">
        <f>L68*L$7</f>
        <v>0.55000000000000004</v>
      </c>
      <c r="X68" s="1111">
        <f>M68*M$7</f>
        <v>0</v>
      </c>
      <c r="Y68" s="1111">
        <f>N68*N$7</f>
        <v>0.24</v>
      </c>
      <c r="Z68" s="1111">
        <f>O68*O$7</f>
        <v>0.8</v>
      </c>
      <c r="AA68" s="1111">
        <f>P68*P$7</f>
        <v>2.6355634969358884E-2</v>
      </c>
      <c r="AB68" s="1111">
        <f>Q68*Q$7</f>
        <v>0</v>
      </c>
      <c r="AC68" s="1114">
        <f>R68*R$7</f>
        <v>-0.72</v>
      </c>
      <c r="AD68" s="1137">
        <f>RANK(AE68,AE$8:AE$72)</f>
        <v>18</v>
      </c>
      <c r="AE68" s="1103">
        <f>SUM(T68:AC68)</f>
        <v>2.6470533091841455</v>
      </c>
      <c r="AF68" s="131"/>
      <c r="AG68" s="131"/>
      <c r="AH68" s="131"/>
      <c r="AI68" s="131"/>
      <c r="AJ68" s="826"/>
      <c r="AK68" s="826"/>
    </row>
    <row r="69" spans="1:37" x14ac:dyDescent="0.4">
      <c r="A69" s="422" t="s">
        <v>93</v>
      </c>
      <c r="B69" s="1140">
        <f>RANK(C69,C$8:C$72)</f>
        <v>12</v>
      </c>
      <c r="C69" s="1117">
        <f>SUM(T69:AC69)</f>
        <v>2.8585384412982049</v>
      </c>
      <c r="D69" s="1389"/>
      <c r="E69" s="1373" t="s">
        <v>267</v>
      </c>
      <c r="F69" s="1191">
        <v>2019</v>
      </c>
      <c r="G69" s="859" t="s">
        <v>205</v>
      </c>
      <c r="H69" s="319"/>
      <c r="I69" s="1101">
        <v>7.2756927704275833</v>
      </c>
      <c r="J69" s="23">
        <v>4.3790794009400651</v>
      </c>
      <c r="K69" s="23">
        <v>4.4185624773641772</v>
      </c>
      <c r="L69" s="1108">
        <v>2</v>
      </c>
      <c r="M69" s="23">
        <v>0</v>
      </c>
      <c r="N69" s="1108">
        <v>1</v>
      </c>
      <c r="O69" s="1108">
        <v>7</v>
      </c>
      <c r="P69" s="1111">
        <v>0.71195379111194868</v>
      </c>
      <c r="Q69" s="23">
        <v>0</v>
      </c>
      <c r="R69" s="1176">
        <v>-1</v>
      </c>
      <c r="S69" s="1102"/>
      <c r="T69" s="1111">
        <f>I69*I$7</f>
        <v>1.5278954817897925</v>
      </c>
      <c r="U69" s="1111">
        <f>J69*J$7</f>
        <v>0.39411714608460585</v>
      </c>
      <c r="V69" s="1111">
        <f>K69*K$7</f>
        <v>0.22092812386820887</v>
      </c>
      <c r="W69" s="1111">
        <f>L69*L$7</f>
        <v>0.22</v>
      </c>
      <c r="X69" s="1111">
        <f>M69*M$7</f>
        <v>0</v>
      </c>
      <c r="Y69" s="1111">
        <f>N69*N$7</f>
        <v>0.08</v>
      </c>
      <c r="Z69" s="1111">
        <f>O69*O$7</f>
        <v>0.56000000000000005</v>
      </c>
      <c r="AA69" s="1111">
        <f>P69*P$7</f>
        <v>3.5597689555597438E-2</v>
      </c>
      <c r="AB69" s="1111">
        <f>Q69*Q$7</f>
        <v>0</v>
      </c>
      <c r="AC69" s="1114">
        <f>R69*R$7</f>
        <v>-0.18</v>
      </c>
      <c r="AD69" s="1137">
        <f>RANK(AE69,AE$8:AE$72)</f>
        <v>12</v>
      </c>
      <c r="AE69" s="1103">
        <f>SUM(T69:AC69)</f>
        <v>2.8585384412982049</v>
      </c>
      <c r="AF69" s="131"/>
      <c r="AG69" s="131"/>
      <c r="AH69" s="131"/>
      <c r="AI69" s="131"/>
      <c r="AJ69" s="826"/>
      <c r="AK69" s="826"/>
    </row>
    <row r="70" spans="1:37" x14ac:dyDescent="0.4">
      <c r="A70" s="422" t="s">
        <v>153</v>
      </c>
      <c r="B70" s="1140">
        <f>RANK(C70,C$8:C$72)</f>
        <v>8</v>
      </c>
      <c r="C70" s="1117">
        <f>SUM(T70:AC70)</f>
        <v>3.0903224774663149</v>
      </c>
      <c r="D70" s="1389" t="s">
        <v>203</v>
      </c>
      <c r="E70" s="1373" t="s">
        <v>203</v>
      </c>
      <c r="F70" s="1191">
        <v>2017</v>
      </c>
      <c r="G70" s="857" t="s">
        <v>204</v>
      </c>
      <c r="H70" s="319"/>
      <c r="I70" s="1101">
        <v>1.3880332622862877</v>
      </c>
      <c r="J70" s="23">
        <v>2.9228134789117233</v>
      </c>
      <c r="K70" s="23">
        <v>3.7979308041851887</v>
      </c>
      <c r="L70" s="1108">
        <v>10</v>
      </c>
      <c r="M70" s="23">
        <v>6</v>
      </c>
      <c r="N70" s="1108">
        <v>5</v>
      </c>
      <c r="O70" s="1108">
        <v>3</v>
      </c>
      <c r="P70" s="1111">
        <v>0.1177147814975929</v>
      </c>
      <c r="Q70" s="23">
        <v>0</v>
      </c>
      <c r="R70" s="1176">
        <v>0</v>
      </c>
      <c r="S70" s="1102"/>
      <c r="T70" s="1111">
        <f>I70*I$7</f>
        <v>0.29148698508012039</v>
      </c>
      <c r="U70" s="1111">
        <f>J70*J$7</f>
        <v>0.26305321310205509</v>
      </c>
      <c r="V70" s="1111">
        <f>K70*K$7</f>
        <v>0.18989654020925945</v>
      </c>
      <c r="W70" s="1111">
        <f>L70*L$7</f>
        <v>1.1000000000000001</v>
      </c>
      <c r="X70" s="1111">
        <f>M70*M$7</f>
        <v>0.60000000000000009</v>
      </c>
      <c r="Y70" s="1111">
        <f>N70*N$7</f>
        <v>0.4</v>
      </c>
      <c r="Z70" s="1111">
        <f>O70*O$7</f>
        <v>0.24</v>
      </c>
      <c r="AA70" s="1111">
        <f>P70*P$7</f>
        <v>5.8857390748796451E-3</v>
      </c>
      <c r="AB70" s="1111">
        <f>Q70*Q$7</f>
        <v>0</v>
      </c>
      <c r="AC70" s="1114">
        <f>R70*R$7</f>
        <v>0</v>
      </c>
      <c r="AD70" s="1137">
        <f>RANK(AE70,AE$8:AE$72)</f>
        <v>8</v>
      </c>
      <c r="AE70" s="1103">
        <f>SUM(T70:AC70)</f>
        <v>3.0903224774663149</v>
      </c>
      <c r="AF70" s="131"/>
      <c r="AG70" s="131"/>
      <c r="AH70" s="131"/>
      <c r="AI70" s="131"/>
      <c r="AJ70" s="826"/>
      <c r="AK70" s="826"/>
    </row>
    <row r="71" spans="1:37" x14ac:dyDescent="0.4">
      <c r="A71" s="869" t="s">
        <v>331</v>
      </c>
      <c r="B71" s="1140">
        <f>RANK(C71,C$8:C$72)</f>
        <v>53</v>
      </c>
      <c r="C71" s="1117">
        <f>SUM(T71:AC71)</f>
        <v>1.6286606967433899</v>
      </c>
      <c r="D71" s="1389"/>
      <c r="E71" s="1373"/>
      <c r="F71" s="1192"/>
      <c r="G71" s="1201" t="s">
        <v>212</v>
      </c>
      <c r="H71" s="319"/>
      <c r="I71" s="1101">
        <v>2.3800455715743873</v>
      </c>
      <c r="J71" s="23">
        <v>0</v>
      </c>
      <c r="K71" s="23">
        <v>0.77330602240743562</v>
      </c>
      <c r="L71" s="1108">
        <v>-1</v>
      </c>
      <c r="M71" s="23">
        <v>0</v>
      </c>
      <c r="N71" s="1108">
        <v>4</v>
      </c>
      <c r="O71" s="1108">
        <v>2</v>
      </c>
      <c r="P71" s="1111">
        <v>3.7165118479342602E-3</v>
      </c>
      <c r="Q71" s="23">
        <v>0</v>
      </c>
      <c r="R71" s="1177">
        <v>4</v>
      </c>
      <c r="S71" s="1102"/>
      <c r="T71" s="1111">
        <f>I71*I$7</f>
        <v>0.49980957003062132</v>
      </c>
      <c r="U71" s="1111">
        <f>J71*J$7</f>
        <v>0</v>
      </c>
      <c r="V71" s="1111">
        <f>K71*K$7</f>
        <v>3.8665301120371781E-2</v>
      </c>
      <c r="W71" s="1111">
        <f>L71*L$7</f>
        <v>-0.11</v>
      </c>
      <c r="X71" s="1111">
        <f>M71*M$7</f>
        <v>0</v>
      </c>
      <c r="Y71" s="1111">
        <f>N71*N$7</f>
        <v>0.32</v>
      </c>
      <c r="Z71" s="1111">
        <f>O71*O$7</f>
        <v>0.16</v>
      </c>
      <c r="AA71" s="1111">
        <f>P71*P$7</f>
        <v>1.8582559239671301E-4</v>
      </c>
      <c r="AB71" s="1111">
        <f>Q71*Q$7</f>
        <v>0</v>
      </c>
      <c r="AC71" s="1114">
        <f>R71*R$7</f>
        <v>0.72</v>
      </c>
      <c r="AD71" s="1137">
        <f>RANK(AE71,AE$8:AE$72)</f>
        <v>53</v>
      </c>
      <c r="AE71" s="1103">
        <f>SUM(T71:AC71)</f>
        <v>1.6286606967433899</v>
      </c>
      <c r="AF71" s="131"/>
      <c r="AG71" s="131"/>
      <c r="AH71" s="131"/>
      <c r="AI71" s="131"/>
      <c r="AJ71" s="826"/>
      <c r="AK71" s="826"/>
    </row>
    <row r="72" spans="1:37" ht="17.5" thickBot="1" x14ac:dyDescent="0.45">
      <c r="A72" s="422" t="s">
        <v>154</v>
      </c>
      <c r="B72" s="1141">
        <f>RANK(C72,C$8:C$72)</f>
        <v>14</v>
      </c>
      <c r="C72" s="1118">
        <f>SUM(T72:AC72)</f>
        <v>2.7773225075599046</v>
      </c>
      <c r="D72" s="1390" t="s">
        <v>510</v>
      </c>
      <c r="E72" s="1374" t="s">
        <v>267</v>
      </c>
      <c r="F72" s="1193">
        <v>2017</v>
      </c>
      <c r="G72" s="863" t="s">
        <v>204</v>
      </c>
      <c r="H72" s="1094"/>
      <c r="I72" s="1104">
        <v>6.2650212340112255</v>
      </c>
      <c r="J72" s="1095">
        <v>6.6925867798470557</v>
      </c>
      <c r="K72" s="1095">
        <v>7.1808768012513919</v>
      </c>
      <c r="L72" s="1109">
        <v>0</v>
      </c>
      <c r="M72" s="1095">
        <v>0</v>
      </c>
      <c r="N72" s="1109">
        <v>2</v>
      </c>
      <c r="O72" s="1109">
        <v>3</v>
      </c>
      <c r="P72" s="1112">
        <v>2.005827963374843</v>
      </c>
      <c r="Q72" s="1095">
        <v>0</v>
      </c>
      <c r="R72" s="1179">
        <v>0</v>
      </c>
      <c r="S72" s="1105"/>
      <c r="T72" s="1112">
        <f>I72*I$7</f>
        <v>1.3156544591423573</v>
      </c>
      <c r="U72" s="1112">
        <f>J72*J$7</f>
        <v>0.60233281018623497</v>
      </c>
      <c r="V72" s="1112">
        <f>K72*K$7</f>
        <v>0.35904384006256962</v>
      </c>
      <c r="W72" s="1112">
        <f>L72*L$7</f>
        <v>0</v>
      </c>
      <c r="X72" s="1112">
        <f>M72*M$7</f>
        <v>0</v>
      </c>
      <c r="Y72" s="1112">
        <f>N72*N$7</f>
        <v>0.16</v>
      </c>
      <c r="Z72" s="1112">
        <f>O72*O$7</f>
        <v>0.24</v>
      </c>
      <c r="AA72" s="1112">
        <f>P72*P$7</f>
        <v>0.10029139816874216</v>
      </c>
      <c r="AB72" s="1112">
        <f>Q72*Q$7</f>
        <v>0</v>
      </c>
      <c r="AC72" s="1115">
        <f>R72*R$7</f>
        <v>0</v>
      </c>
      <c r="AD72" s="1138">
        <f>RANK(AE72,AE$8:AE$72)</f>
        <v>14</v>
      </c>
      <c r="AE72" s="1106">
        <f>SUM(T72:AC72)</f>
        <v>2.7773225075599046</v>
      </c>
      <c r="AF72" s="131"/>
      <c r="AG72" s="131"/>
      <c r="AH72" s="131"/>
      <c r="AI72" s="131"/>
      <c r="AJ72" s="826"/>
      <c r="AK72" s="826"/>
    </row>
    <row r="73" spans="1:37" x14ac:dyDescent="0.4">
      <c r="A73" s="302"/>
      <c r="B73" s="1213"/>
      <c r="C73" s="301"/>
      <c r="F73" s="115"/>
      <c r="G73" s="1199" t="s">
        <v>483</v>
      </c>
      <c r="I73" s="131"/>
      <c r="J73" s="652"/>
      <c r="K73" s="307"/>
      <c r="L73" s="115"/>
      <c r="M73" s="1093"/>
      <c r="N73" s="1093"/>
      <c r="O73" s="1093"/>
      <c r="P73" s="1093"/>
      <c r="Q73" s="115"/>
      <c r="R73" s="1180"/>
      <c r="S73" s="826"/>
      <c r="T73" s="826"/>
      <c r="U73" s="826"/>
      <c r="V73" s="131"/>
      <c r="W73" s="131"/>
      <c r="X73" s="131"/>
      <c r="Y73" s="131"/>
      <c r="Z73" s="131"/>
      <c r="AB73" s="131"/>
      <c r="AC73" s="131"/>
      <c r="AD73" s="115"/>
      <c r="AE73" s="301"/>
      <c r="AF73" s="131"/>
      <c r="AG73" s="131"/>
      <c r="AH73" s="131"/>
      <c r="AI73" s="131"/>
      <c r="AJ73" s="826"/>
      <c r="AK73" s="826"/>
    </row>
    <row r="74" spans="1:37" x14ac:dyDescent="0.4">
      <c r="A74" s="131"/>
      <c r="B74" s="1213"/>
      <c r="C74" s="131"/>
      <c r="D74" s="826"/>
      <c r="E74" s="131"/>
      <c r="F74" s="131"/>
      <c r="G74" s="1132" t="s">
        <v>204</v>
      </c>
      <c r="H74" s="1197" t="s">
        <v>479</v>
      </c>
      <c r="I74" s="360"/>
      <c r="J74" s="361"/>
      <c r="K74" s="115"/>
      <c r="L74" s="115"/>
      <c r="M74" s="826"/>
      <c r="N74" s="305"/>
      <c r="O74" s="826"/>
      <c r="P74" s="306"/>
      <c r="Q74" s="115"/>
      <c r="R74" s="1181" t="s">
        <v>477</v>
      </c>
      <c r="S74" s="1182"/>
      <c r="T74" s="1182"/>
      <c r="U74" s="1182"/>
      <c r="V74" s="1182"/>
      <c r="W74" s="1182"/>
      <c r="X74" s="1182"/>
      <c r="Y74" s="1182"/>
      <c r="Z74" s="1182"/>
      <c r="AA74" s="131"/>
      <c r="AB74" s="131"/>
      <c r="AC74" s="131"/>
      <c r="AD74" s="131"/>
      <c r="AE74" s="131"/>
      <c r="AF74" s="131"/>
      <c r="AG74" s="131"/>
      <c r="AH74" s="131"/>
      <c r="AI74" s="131"/>
      <c r="AJ74" s="826"/>
      <c r="AK74" s="826"/>
    </row>
    <row r="75" spans="1:37" x14ac:dyDescent="0.4">
      <c r="A75" s="131"/>
      <c r="B75" s="1213"/>
      <c r="C75" s="131"/>
      <c r="D75" s="826"/>
      <c r="E75" s="131"/>
      <c r="F75" s="131"/>
      <c r="G75" s="1194" t="s">
        <v>205</v>
      </c>
      <c r="H75" s="1197" t="s">
        <v>482</v>
      </c>
      <c r="I75" s="360"/>
      <c r="J75" s="361"/>
      <c r="K75" s="115"/>
      <c r="L75" s="115"/>
      <c r="M75" s="131"/>
      <c r="N75" s="305"/>
      <c r="O75" s="131"/>
      <c r="P75" s="306"/>
      <c r="Q75" s="115"/>
      <c r="R75" s="115"/>
      <c r="S75" s="131"/>
      <c r="T75" s="131"/>
      <c r="U75" s="131"/>
      <c r="V75" s="131"/>
      <c r="W75" s="131"/>
      <c r="X75" s="131"/>
      <c r="Y75" s="131"/>
      <c r="Z75" s="131"/>
      <c r="AA75" s="131"/>
      <c r="AB75" s="131"/>
      <c r="AC75" s="131"/>
      <c r="AD75" s="131"/>
      <c r="AE75" s="131"/>
      <c r="AF75" s="131"/>
      <c r="AG75" s="131"/>
      <c r="AH75" s="131"/>
      <c r="AI75" s="131"/>
      <c r="AJ75" s="826"/>
      <c r="AK75" s="826"/>
    </row>
    <row r="76" spans="1:37" x14ac:dyDescent="0.4">
      <c r="A76" s="131"/>
      <c r="B76" s="1213"/>
      <c r="C76" s="131"/>
      <c r="D76" s="826"/>
      <c r="E76" s="131"/>
      <c r="F76" s="131"/>
      <c r="G76" s="1195" t="s">
        <v>478</v>
      </c>
      <c r="H76" s="1197" t="s">
        <v>480</v>
      </c>
      <c r="I76" s="360"/>
      <c r="J76" s="361"/>
      <c r="K76" s="115"/>
      <c r="L76" s="115"/>
      <c r="M76" s="131"/>
      <c r="N76" s="305"/>
      <c r="O76" s="131"/>
      <c r="P76" s="306"/>
      <c r="Q76" s="115"/>
      <c r="R76" s="115"/>
      <c r="S76" s="131"/>
      <c r="T76" s="131"/>
      <c r="U76" s="131"/>
      <c r="V76" s="131"/>
      <c r="W76" s="131"/>
      <c r="X76" s="131"/>
      <c r="Y76" s="131"/>
      <c r="Z76" s="131"/>
      <c r="AA76" s="131"/>
      <c r="AB76" s="131"/>
      <c r="AC76" s="131"/>
      <c r="AD76" s="131"/>
      <c r="AE76" s="131"/>
      <c r="AF76" s="131"/>
      <c r="AG76" s="131"/>
      <c r="AH76" s="131"/>
      <c r="AI76" s="131"/>
      <c r="AJ76" s="826"/>
      <c r="AK76" s="826"/>
    </row>
    <row r="77" spans="1:37" x14ac:dyDescent="0.4">
      <c r="A77" s="131"/>
      <c r="B77" s="1213"/>
      <c r="C77" s="131"/>
      <c r="D77" s="826"/>
      <c r="E77" s="131"/>
      <c r="F77" s="131"/>
      <c r="G77" s="1196" t="s">
        <v>211</v>
      </c>
      <c r="H77" s="1197" t="s">
        <v>481</v>
      </c>
      <c r="I77" s="360"/>
      <c r="J77" s="361"/>
      <c r="K77" s="115"/>
      <c r="L77" s="115"/>
      <c r="M77" s="131"/>
      <c r="N77" s="305"/>
      <c r="O77" s="131"/>
      <c r="P77" s="306"/>
      <c r="Q77" s="115"/>
      <c r="R77" s="115"/>
      <c r="S77" s="131"/>
      <c r="T77" s="131"/>
      <c r="U77" s="131"/>
      <c r="V77" s="131"/>
      <c r="W77" s="131"/>
      <c r="X77" s="131"/>
      <c r="Y77" s="131"/>
      <c r="Z77" s="131"/>
      <c r="AA77" s="131"/>
      <c r="AB77" s="131"/>
      <c r="AC77" s="131"/>
      <c r="AD77" s="131"/>
      <c r="AE77" s="131"/>
      <c r="AF77" s="131"/>
      <c r="AG77" s="131"/>
      <c r="AH77" s="131"/>
      <c r="AI77" s="131"/>
      <c r="AJ77" s="826"/>
      <c r="AK77" s="826"/>
    </row>
    <row r="78" spans="1:37" x14ac:dyDescent="0.4">
      <c r="A78" s="131"/>
      <c r="B78" s="1213"/>
      <c r="C78" s="131"/>
      <c r="D78" s="826"/>
      <c r="E78" s="131"/>
      <c r="F78" s="131"/>
      <c r="G78" s="1200" t="s">
        <v>212</v>
      </c>
      <c r="H78" s="1198" t="s">
        <v>484</v>
      </c>
      <c r="I78" s="360"/>
      <c r="J78" s="361"/>
      <c r="K78" s="115"/>
      <c r="L78" s="115"/>
      <c r="M78" s="131"/>
      <c r="N78" s="305"/>
      <c r="O78" s="131"/>
      <c r="P78" s="306"/>
      <c r="Q78" s="115"/>
      <c r="R78" s="115"/>
      <c r="S78" s="131"/>
      <c r="T78" s="131"/>
      <c r="U78" s="131"/>
      <c r="V78" s="131"/>
      <c r="W78" s="131"/>
      <c r="X78" s="131"/>
      <c r="Y78" s="131"/>
      <c r="Z78" s="131"/>
      <c r="AA78" s="131"/>
      <c r="AB78" s="131"/>
      <c r="AC78" s="131"/>
      <c r="AD78" s="131"/>
      <c r="AE78" s="131"/>
      <c r="AF78" s="131"/>
      <c r="AG78" s="131"/>
      <c r="AH78" s="131"/>
      <c r="AI78" s="131"/>
      <c r="AJ78" s="826"/>
      <c r="AK78" s="826"/>
    </row>
    <row r="79" spans="1:37" x14ac:dyDescent="0.4">
      <c r="A79" s="302"/>
      <c r="B79" s="1213"/>
      <c r="C79" s="301"/>
      <c r="F79" s="115"/>
      <c r="G79" s="115"/>
      <c r="I79" s="131"/>
      <c r="J79" s="304"/>
      <c r="K79" s="115"/>
      <c r="L79" s="115"/>
      <c r="M79" s="131"/>
      <c r="N79" s="305"/>
      <c r="O79" s="131"/>
      <c r="P79" s="306"/>
      <c r="Q79" s="115"/>
      <c r="R79" s="115"/>
      <c r="S79" s="131"/>
      <c r="T79" s="131"/>
      <c r="U79" s="131"/>
      <c r="V79" s="131"/>
      <c r="W79" s="131"/>
      <c r="X79" s="131"/>
      <c r="Y79" s="131"/>
      <c r="Z79" s="131"/>
      <c r="AB79" s="131"/>
      <c r="AC79" s="131"/>
      <c r="AD79" s="115"/>
      <c r="AE79" s="301"/>
      <c r="AF79" s="131"/>
      <c r="AG79" s="131"/>
      <c r="AH79" s="131"/>
      <c r="AI79" s="131"/>
      <c r="AJ79" s="826"/>
      <c r="AK79" s="826"/>
    </row>
    <row r="80" spans="1:37" x14ac:dyDescent="0.4">
      <c r="A80" s="302"/>
      <c r="B80" s="1213"/>
      <c r="C80" s="301"/>
      <c r="F80" s="115"/>
      <c r="G80" s="115"/>
      <c r="I80" s="131"/>
      <c r="J80" s="304"/>
      <c r="K80" s="115"/>
      <c r="L80" s="115"/>
      <c r="M80" s="131"/>
      <c r="N80" s="305"/>
      <c r="O80" s="131"/>
      <c r="P80" s="306"/>
      <c r="Q80" s="115"/>
      <c r="R80" s="115"/>
      <c r="S80" s="131"/>
      <c r="T80" s="131"/>
      <c r="U80" s="131"/>
      <c r="V80" s="131"/>
      <c r="W80" s="131"/>
      <c r="X80" s="131"/>
      <c r="Y80" s="131"/>
      <c r="Z80" s="131"/>
      <c r="AB80" s="131"/>
      <c r="AC80" s="131"/>
      <c r="AD80" s="115"/>
      <c r="AE80" s="301"/>
      <c r="AF80" s="131"/>
      <c r="AG80" s="131"/>
      <c r="AH80" s="131"/>
      <c r="AI80" s="131"/>
      <c r="AJ80" s="826"/>
      <c r="AK80" s="826"/>
    </row>
    <row r="81" spans="1:37" x14ac:dyDescent="0.4">
      <c r="A81" s="831"/>
      <c r="B81" s="1213"/>
      <c r="C81" s="830"/>
      <c r="E81" s="830"/>
      <c r="F81" s="823"/>
      <c r="G81" s="823"/>
      <c r="H81" s="823"/>
      <c r="I81" s="826"/>
      <c r="J81" s="304"/>
      <c r="K81" s="823"/>
      <c r="L81" s="823"/>
      <c r="M81" s="826"/>
      <c r="N81" s="305"/>
      <c r="O81" s="826"/>
      <c r="P81" s="306"/>
      <c r="Q81" s="823"/>
      <c r="R81" s="823"/>
      <c r="S81" s="826"/>
      <c r="T81" s="826"/>
      <c r="U81" s="826"/>
      <c r="V81" s="826"/>
      <c r="W81" s="826"/>
      <c r="X81" s="826"/>
      <c r="Y81" s="826"/>
      <c r="Z81" s="826"/>
      <c r="AB81" s="826"/>
      <c r="AC81" s="826"/>
      <c r="AD81" s="823"/>
      <c r="AE81" s="830"/>
      <c r="AF81" s="826"/>
      <c r="AG81" s="826"/>
      <c r="AH81" s="826"/>
      <c r="AI81" s="826"/>
      <c r="AJ81" s="826"/>
      <c r="AK81" s="826"/>
    </row>
    <row r="82" spans="1:37" x14ac:dyDescent="0.4">
      <c r="A82" s="831"/>
      <c r="B82" s="1213"/>
      <c r="C82" s="830"/>
      <c r="E82" s="830"/>
      <c r="F82" s="823"/>
      <c r="G82" s="823"/>
      <c r="H82" s="823"/>
      <c r="I82" s="826"/>
      <c r="J82" s="304"/>
      <c r="K82" s="823"/>
      <c r="L82" s="823"/>
      <c r="M82" s="826"/>
      <c r="N82" s="305"/>
      <c r="O82" s="826"/>
      <c r="P82" s="306"/>
      <c r="Q82" s="823"/>
      <c r="R82" s="823"/>
      <c r="S82" s="826"/>
      <c r="T82" s="826"/>
      <c r="U82" s="826"/>
      <c r="V82" s="826"/>
      <c r="W82" s="826"/>
      <c r="X82" s="826"/>
      <c r="Y82" s="826"/>
      <c r="Z82" s="826"/>
      <c r="AB82" s="826"/>
      <c r="AC82" s="826"/>
      <c r="AD82" s="823"/>
      <c r="AE82" s="830"/>
      <c r="AF82" s="826"/>
      <c r="AG82" s="826"/>
      <c r="AH82" s="826"/>
      <c r="AI82" s="826"/>
      <c r="AJ82" s="826"/>
      <c r="AK82" s="826"/>
    </row>
    <row r="83" spans="1:37" x14ac:dyDescent="0.4">
      <c r="A83" s="831"/>
      <c r="B83" s="1213"/>
      <c r="C83" s="830"/>
      <c r="E83" s="830"/>
      <c r="F83" s="823"/>
      <c r="G83" s="823"/>
      <c r="H83" s="823"/>
      <c r="I83" s="826"/>
      <c r="J83" s="304"/>
      <c r="K83" s="823"/>
      <c r="L83" s="823"/>
      <c r="M83" s="826"/>
      <c r="N83" s="305"/>
      <c r="O83" s="826"/>
      <c r="P83" s="306"/>
      <c r="Q83" s="823"/>
      <c r="R83" s="823"/>
      <c r="S83" s="826"/>
      <c r="T83" s="826"/>
      <c r="U83" s="826"/>
      <c r="V83" s="826"/>
      <c r="W83" s="826"/>
      <c r="X83" s="826"/>
      <c r="Y83" s="826"/>
      <c r="Z83" s="826"/>
      <c r="AB83" s="826"/>
      <c r="AC83" s="826"/>
      <c r="AD83" s="823"/>
      <c r="AE83" s="830"/>
      <c r="AF83" s="826"/>
      <c r="AG83" s="826"/>
      <c r="AH83" s="826"/>
      <c r="AI83" s="826"/>
      <c r="AJ83" s="826"/>
      <c r="AK83" s="826"/>
    </row>
    <row r="84" spans="1:37" x14ac:dyDescent="0.4">
      <c r="A84" s="831"/>
      <c r="B84" s="1213"/>
      <c r="C84" s="830"/>
      <c r="E84" s="830"/>
      <c r="F84" s="823"/>
      <c r="G84" s="823"/>
      <c r="H84" s="823"/>
      <c r="I84" s="826"/>
      <c r="J84" s="304"/>
      <c r="K84" s="823"/>
      <c r="L84" s="823"/>
      <c r="M84" s="826"/>
      <c r="N84" s="305"/>
      <c r="O84" s="826"/>
      <c r="P84" s="306"/>
      <c r="Q84" s="823"/>
      <c r="R84" s="823"/>
      <c r="S84" s="826"/>
      <c r="T84" s="826"/>
      <c r="U84" s="826"/>
      <c r="V84" s="826"/>
      <c r="W84" s="826"/>
      <c r="X84" s="826"/>
      <c r="Y84" s="826"/>
      <c r="Z84" s="826"/>
      <c r="AB84" s="826"/>
      <c r="AC84" s="826"/>
      <c r="AD84" s="823"/>
      <c r="AE84" s="830"/>
      <c r="AF84" s="826"/>
      <c r="AG84" s="826"/>
      <c r="AH84" s="826"/>
      <c r="AI84" s="826"/>
      <c r="AJ84" s="826"/>
      <c r="AK84" s="826"/>
    </row>
    <row r="85" spans="1:37" x14ac:dyDescent="0.4">
      <c r="A85" s="831"/>
      <c r="B85" s="1213"/>
      <c r="C85" s="830"/>
      <c r="E85" s="830"/>
      <c r="F85" s="823"/>
      <c r="G85" s="823"/>
      <c r="H85" s="823"/>
      <c r="I85" s="826"/>
      <c r="J85" s="304"/>
      <c r="K85" s="823"/>
      <c r="L85" s="823"/>
      <c r="M85" s="826"/>
      <c r="N85" s="305"/>
      <c r="O85" s="826"/>
      <c r="P85" s="306"/>
      <c r="Q85" s="823"/>
      <c r="R85" s="823"/>
      <c r="S85" s="826"/>
      <c r="T85" s="826"/>
      <c r="U85" s="826"/>
      <c r="V85" s="826"/>
      <c r="W85" s="826"/>
      <c r="X85" s="826"/>
      <c r="Y85" s="826"/>
      <c r="Z85" s="826"/>
      <c r="AB85" s="826"/>
      <c r="AC85" s="826"/>
      <c r="AD85" s="823"/>
      <c r="AE85" s="830"/>
      <c r="AF85" s="826"/>
      <c r="AG85" s="826"/>
      <c r="AH85" s="826"/>
      <c r="AI85" s="826"/>
      <c r="AJ85" s="826"/>
      <c r="AK85" s="826"/>
    </row>
    <row r="86" spans="1:37" x14ac:dyDescent="0.4">
      <c r="A86" s="831"/>
      <c r="B86" s="1213"/>
      <c r="C86" s="830"/>
      <c r="E86" s="830"/>
      <c r="F86" s="823"/>
      <c r="G86" s="823"/>
      <c r="H86" s="823"/>
      <c r="I86" s="826"/>
      <c r="J86" s="304"/>
      <c r="K86" s="823"/>
      <c r="L86" s="823"/>
      <c r="M86" s="826"/>
      <c r="N86" s="305"/>
      <c r="O86" s="826"/>
      <c r="P86" s="306"/>
      <c r="Q86" s="823"/>
      <c r="R86" s="823"/>
      <c r="S86" s="826"/>
      <c r="T86" s="826"/>
      <c r="U86" s="826"/>
      <c r="V86" s="826"/>
      <c r="W86" s="826"/>
      <c r="X86" s="826"/>
      <c r="Y86" s="826"/>
      <c r="Z86" s="826"/>
      <c r="AB86" s="826"/>
      <c r="AC86" s="826"/>
      <c r="AD86" s="823"/>
      <c r="AE86" s="830"/>
      <c r="AF86" s="826"/>
      <c r="AG86" s="826"/>
      <c r="AH86" s="826"/>
      <c r="AI86" s="826"/>
      <c r="AJ86" s="826"/>
      <c r="AK86" s="826"/>
    </row>
    <row r="87" spans="1:37" x14ac:dyDescent="0.4">
      <c r="A87" s="831"/>
      <c r="B87" s="1213"/>
      <c r="C87" s="830"/>
      <c r="E87" s="830"/>
      <c r="F87" s="823"/>
      <c r="G87" s="823"/>
      <c r="H87" s="823"/>
      <c r="I87" s="826"/>
      <c r="J87" s="304"/>
      <c r="K87" s="823"/>
      <c r="L87" s="823"/>
      <c r="M87" s="826"/>
      <c r="N87" s="305"/>
      <c r="O87" s="826"/>
      <c r="P87" s="306"/>
      <c r="Q87" s="823"/>
      <c r="R87" s="823"/>
      <c r="S87" s="826"/>
      <c r="T87" s="826"/>
      <c r="U87" s="826"/>
      <c r="V87" s="826"/>
      <c r="W87" s="826"/>
      <c r="X87" s="826"/>
      <c r="Y87" s="826"/>
      <c r="Z87" s="826"/>
      <c r="AB87" s="826"/>
      <c r="AC87" s="826"/>
      <c r="AD87" s="823"/>
      <c r="AE87" s="830"/>
      <c r="AF87" s="826"/>
      <c r="AG87" s="826"/>
      <c r="AH87" s="826"/>
      <c r="AI87" s="826"/>
      <c r="AJ87" s="826"/>
      <c r="AK87" s="826"/>
    </row>
    <row r="88" spans="1:37" x14ac:dyDescent="0.4">
      <c r="A88" s="831"/>
      <c r="B88" s="1213"/>
      <c r="C88" s="830"/>
      <c r="E88" s="830"/>
      <c r="F88" s="823"/>
      <c r="G88" s="823"/>
      <c r="H88" s="823"/>
      <c r="I88" s="826"/>
      <c r="J88" s="304"/>
      <c r="K88" s="823"/>
      <c r="L88" s="823"/>
      <c r="M88" s="826"/>
      <c r="N88" s="305"/>
      <c r="O88" s="826"/>
      <c r="P88" s="306"/>
      <c r="Q88" s="823"/>
      <c r="R88" s="823"/>
      <c r="S88" s="826"/>
      <c r="T88" s="826"/>
      <c r="U88" s="826"/>
      <c r="V88" s="826"/>
      <c r="W88" s="826"/>
      <c r="X88" s="826"/>
      <c r="Y88" s="826"/>
      <c r="Z88" s="826"/>
      <c r="AB88" s="826"/>
      <c r="AC88" s="826"/>
      <c r="AD88" s="823"/>
      <c r="AE88" s="830"/>
      <c r="AF88" s="826"/>
      <c r="AG88" s="826"/>
      <c r="AH88" s="826"/>
      <c r="AI88" s="826"/>
      <c r="AJ88" s="826"/>
      <c r="AK88" s="826"/>
    </row>
    <row r="89" spans="1:37" x14ac:dyDescent="0.4">
      <c r="A89" s="831"/>
      <c r="B89" s="1213"/>
      <c r="C89" s="830"/>
      <c r="E89" s="830"/>
      <c r="F89" s="823"/>
      <c r="G89" s="823"/>
      <c r="H89" s="823"/>
      <c r="I89" s="826"/>
      <c r="J89" s="304"/>
      <c r="K89" s="823"/>
      <c r="L89" s="823"/>
      <c r="M89" s="826"/>
      <c r="N89" s="305"/>
      <c r="O89" s="826"/>
      <c r="P89" s="306"/>
      <c r="Q89" s="823"/>
      <c r="R89" s="823"/>
      <c r="S89" s="826"/>
      <c r="T89" s="826"/>
      <c r="U89" s="826"/>
      <c r="V89" s="826"/>
      <c r="W89" s="826"/>
      <c r="X89" s="826"/>
      <c r="Y89" s="826"/>
      <c r="Z89" s="826"/>
      <c r="AB89" s="826"/>
      <c r="AC89" s="826"/>
      <c r="AD89" s="823"/>
      <c r="AE89" s="830"/>
      <c r="AF89" s="826"/>
      <c r="AG89" s="826"/>
      <c r="AH89" s="826"/>
      <c r="AI89" s="826"/>
      <c r="AJ89" s="826"/>
      <c r="AK89" s="826"/>
    </row>
  </sheetData>
  <autoFilter ref="A7:AI7" xr:uid="{00000000-0009-0000-0000-000001000000}">
    <sortState xmlns:xlrd2="http://schemas.microsoft.com/office/spreadsheetml/2017/richdata2" ref="A8:AI78">
      <sortCondition ref="A7"/>
    </sortState>
  </autoFilter>
  <sortState xmlns:xlrd2="http://schemas.microsoft.com/office/spreadsheetml/2017/richdata2" ref="A9:AJ65">
    <sortCondition ref="B9:B65"/>
  </sortState>
  <conditionalFormatting sqref="H17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B72">
    <cfRule type="colorScale" priority="12">
      <colorScale>
        <cfvo type="min"/>
        <cfvo type="percentile" val="50"/>
        <cfvo type="max"/>
        <color rgb="FF55A424"/>
        <color theme="0"/>
        <color rgb="FFE4389A"/>
      </colorScale>
    </cfRule>
  </conditionalFormatting>
  <conditionalFormatting sqref="F8:F72">
    <cfRule type="colorScale" priority="11">
      <colorScale>
        <cfvo type="min"/>
        <cfvo type="percentile" val="50"/>
        <cfvo type="max"/>
        <color rgb="FFE4389A"/>
        <color theme="0"/>
        <color rgb="FF55A424"/>
      </colorScale>
    </cfRule>
  </conditionalFormatting>
  <conditionalFormatting sqref="M8:M72">
    <cfRule type="cellIs" dxfId="35" priority="7" operator="greaterThan">
      <formula>0</formula>
    </cfRule>
    <cfRule type="cellIs" dxfId="34" priority="8" operator="equal">
      <formula>0</formula>
    </cfRule>
  </conditionalFormatting>
  <conditionalFormatting sqref="T8:AB72">
    <cfRule type="cellIs" dxfId="33" priority="5" operator="equal">
      <formula>0</formula>
    </cfRule>
    <cfRule type="colorScale" priority="6">
      <colorScale>
        <cfvo type="min"/>
        <cfvo type="percentile" val="50"/>
        <cfvo type="max"/>
        <color rgb="FFE4389A"/>
        <color theme="0"/>
        <color rgb="FF55A424"/>
      </colorScale>
    </cfRule>
  </conditionalFormatting>
  <conditionalFormatting sqref="AC8:AC72">
    <cfRule type="colorScale" priority="4">
      <colorScale>
        <cfvo type="min"/>
        <cfvo type="percentile" val="50"/>
        <cfvo type="max"/>
        <color rgb="FFE4389A"/>
        <color theme="0"/>
        <color rgb="FF55A424"/>
      </colorScale>
    </cfRule>
  </conditionalFormatting>
  <conditionalFormatting sqref="Q8:Q72">
    <cfRule type="cellIs" dxfId="32" priority="2" operator="greaterThan">
      <formula>0</formula>
    </cfRule>
    <cfRule type="cellIs" dxfId="31" priority="3" operator="equal">
      <formula>0</formula>
    </cfRule>
  </conditionalFormatting>
  <conditionalFormatting sqref="AD8:AD72">
    <cfRule type="colorScale" priority="1">
      <colorScale>
        <cfvo type="min"/>
        <cfvo type="percentile" val="50"/>
        <cfvo type="max"/>
        <color rgb="FF55A424"/>
        <color theme="0"/>
        <color rgb="FFE4389A"/>
      </colorScale>
    </cfRule>
  </conditionalFormatting>
  <pageMargins left="0.7" right="0.7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0"/>
  </sheetPr>
  <dimension ref="A1:N103"/>
  <sheetViews>
    <sheetView zoomScale="85" zoomScaleNormal="85" workbookViewId="0">
      <pane ySplit="6" topLeftCell="A7" activePane="bottomLeft" state="frozen"/>
      <selection activeCell="A22" sqref="A22"/>
      <selection pane="bottomLeft" activeCell="K21" sqref="K21"/>
    </sheetView>
  </sheetViews>
  <sheetFormatPr defaultColWidth="8.90625" defaultRowHeight="18.5" x14ac:dyDescent="0.45"/>
  <cols>
    <col min="1" max="1" width="36.6328125" style="26" customWidth="1"/>
    <col min="2" max="3" width="10.36328125" style="4" customWidth="1"/>
    <col min="4" max="4" width="13" style="24" bestFit="1" customWidth="1"/>
    <col min="5" max="5" width="18.26953125" style="1" customWidth="1"/>
    <col min="6" max="8" width="10.7265625" style="1" customWidth="1"/>
    <col min="9" max="16384" width="8.90625" style="1"/>
  </cols>
  <sheetData>
    <row r="1" spans="1:14" ht="21" x14ac:dyDescent="0.5">
      <c r="A1" s="83" t="s">
        <v>206</v>
      </c>
      <c r="B1" s="29"/>
      <c r="C1" s="29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ht="21" x14ac:dyDescent="0.5">
      <c r="A2" s="83"/>
      <c r="B2" s="29"/>
      <c r="C2" s="29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14" x14ac:dyDescent="0.45">
      <c r="A3" s="50"/>
      <c r="B3" s="615"/>
      <c r="C3" s="151"/>
      <c r="D3" s="207" t="s">
        <v>179</v>
      </c>
      <c r="E3" s="942"/>
      <c r="F3" s="7"/>
      <c r="G3" s="53"/>
      <c r="H3" s="53"/>
      <c r="I3" s="53"/>
      <c r="J3" s="26"/>
      <c r="K3" s="26"/>
      <c r="L3" s="26"/>
      <c r="M3" s="26"/>
      <c r="N3" s="26"/>
    </row>
    <row r="4" spans="1:14" x14ac:dyDescent="0.45">
      <c r="A4" s="53"/>
      <c r="B4" s="615"/>
      <c r="C4" s="152"/>
      <c r="D4" s="205">
        <v>0.18</v>
      </c>
      <c r="E4" s="712" t="s">
        <v>439</v>
      </c>
      <c r="F4" s="941"/>
      <c r="G4" s="93"/>
      <c r="H4" s="686"/>
      <c r="I4" s="53"/>
      <c r="J4" s="26"/>
      <c r="K4" s="26"/>
      <c r="L4" s="26"/>
      <c r="M4" s="26"/>
      <c r="N4" s="26"/>
    </row>
    <row r="5" spans="1:14" x14ac:dyDescent="0.45">
      <c r="A5" s="72"/>
      <c r="B5" s="919" t="s">
        <v>436</v>
      </c>
      <c r="C5" s="920"/>
      <c r="D5" s="206" t="s">
        <v>59</v>
      </c>
      <c r="E5" s="946" t="s">
        <v>440</v>
      </c>
      <c r="F5" s="703"/>
      <c r="G5" s="88"/>
      <c r="H5" s="947"/>
      <c r="I5" s="53"/>
      <c r="J5" s="26"/>
      <c r="K5" s="26"/>
      <c r="L5" s="26"/>
      <c r="M5" s="26"/>
      <c r="N5" s="26"/>
    </row>
    <row r="6" spans="1:14" ht="19" thickBot="1" x14ac:dyDescent="0.5">
      <c r="A6" s="1222" t="s">
        <v>4</v>
      </c>
      <c r="B6" s="1223" t="s">
        <v>3</v>
      </c>
      <c r="C6" s="1224" t="s">
        <v>2</v>
      </c>
      <c r="D6" s="1225">
        <f>MAX(D7:D71)</f>
        <v>8.1617920555432377</v>
      </c>
      <c r="E6" s="1226" t="s">
        <v>64</v>
      </c>
      <c r="F6" s="1227" t="s">
        <v>25</v>
      </c>
      <c r="G6" s="1228" t="s">
        <v>26</v>
      </c>
      <c r="H6" s="1229" t="s">
        <v>27</v>
      </c>
      <c r="I6" s="26"/>
      <c r="J6" s="26"/>
      <c r="K6" s="26"/>
      <c r="L6" s="26"/>
      <c r="M6" s="26"/>
      <c r="N6" s="26"/>
    </row>
    <row r="7" spans="1:14" ht="19" thickTop="1" x14ac:dyDescent="0.45">
      <c r="A7" s="1497" t="s">
        <v>86</v>
      </c>
      <c r="B7" s="938">
        <f>RANK(E7,E$7:E$71,0)</f>
        <v>1</v>
      </c>
      <c r="C7" s="1220">
        <f>D7*10/D$6</f>
        <v>10</v>
      </c>
      <c r="D7" s="1221">
        <f>E7^D$4</f>
        <v>8.1617920555432377</v>
      </c>
      <c r="E7" s="943">
        <v>116272</v>
      </c>
      <c r="F7" s="936">
        <v>37112.474040599998</v>
      </c>
      <c r="G7" s="937">
        <v>58914.219807000001</v>
      </c>
      <c r="H7" s="935">
        <v>20244.8634213</v>
      </c>
      <c r="I7" s="26"/>
      <c r="J7" s="26"/>
      <c r="K7" s="26"/>
      <c r="L7" s="26"/>
      <c r="M7" s="26"/>
      <c r="N7" s="26"/>
    </row>
    <row r="8" spans="1:14" x14ac:dyDescent="0.45">
      <c r="A8" s="70" t="s">
        <v>7</v>
      </c>
      <c r="B8" s="921">
        <f>RANK(E8,E$7:E$71,0)</f>
        <v>2</v>
      </c>
      <c r="C8" s="922">
        <f>D8*10/D$6</f>
        <v>7.9799126043586641</v>
      </c>
      <c r="D8" s="940">
        <f>E8^D$4</f>
        <v>6.5130387298183896</v>
      </c>
      <c r="E8" s="944">
        <v>33191</v>
      </c>
      <c r="F8" s="440">
        <v>7735.3108008999998</v>
      </c>
      <c r="G8" s="324">
        <v>23840.3837714</v>
      </c>
      <c r="H8" s="323">
        <v>1614.8419696000001</v>
      </c>
      <c r="I8" s="26"/>
      <c r="J8" s="26"/>
      <c r="K8" s="26"/>
      <c r="L8" s="26"/>
      <c r="M8" s="26"/>
      <c r="N8" s="26"/>
    </row>
    <row r="9" spans="1:14" x14ac:dyDescent="0.45">
      <c r="A9" s="70" t="s">
        <v>6</v>
      </c>
      <c r="B9" s="921">
        <f>RANK(E9,E$7:E$71,0)</f>
        <v>3</v>
      </c>
      <c r="C9" s="922">
        <f>D9*10/D$6</f>
        <v>7.8708016664396272</v>
      </c>
      <c r="D9" s="940">
        <f>E9^D$4</f>
        <v>6.4239846511903425</v>
      </c>
      <c r="E9" s="944">
        <v>30747</v>
      </c>
      <c r="F9" s="440">
        <v>8730.4249600999992</v>
      </c>
      <c r="G9" s="324">
        <v>20722.6392605</v>
      </c>
      <c r="H9" s="323">
        <v>1294.3690568</v>
      </c>
      <c r="I9" s="26"/>
      <c r="J9" s="26"/>
      <c r="K9" s="26"/>
      <c r="L9" s="26"/>
      <c r="M9" s="26"/>
      <c r="N9" s="26"/>
    </row>
    <row r="10" spans="1:14" x14ac:dyDescent="0.45">
      <c r="A10" s="70" t="s">
        <v>93</v>
      </c>
      <c r="B10" s="921">
        <f>RANK(E10,E$7:E$71,0)</f>
        <v>4</v>
      </c>
      <c r="C10" s="922">
        <f>D10*10/D$6</f>
        <v>7.2756927704275833</v>
      </c>
      <c r="D10" s="940">
        <f>E10^D$4</f>
        <v>5.9382691452249219</v>
      </c>
      <c r="E10" s="944">
        <v>19866</v>
      </c>
      <c r="F10" s="439">
        <v>494.91360880000002</v>
      </c>
      <c r="G10" s="326">
        <v>17054.101529899999</v>
      </c>
      <c r="H10" s="325">
        <v>2317.0306940999999</v>
      </c>
      <c r="I10" s="26"/>
      <c r="J10" s="26"/>
      <c r="K10" s="26"/>
      <c r="L10" s="26"/>
      <c r="M10" s="26"/>
      <c r="N10" s="26"/>
    </row>
    <row r="11" spans="1:14" x14ac:dyDescent="0.45">
      <c r="A11" s="70" t="s">
        <v>82</v>
      </c>
      <c r="B11" s="921">
        <f>RANK(E11,E$7:E$71,0)</f>
        <v>5</v>
      </c>
      <c r="C11" s="922">
        <f>D11*10/D$6</f>
        <v>6.9728714006232515</v>
      </c>
      <c r="D11" s="940">
        <f>E11^D$4</f>
        <v>5.6911126401931504</v>
      </c>
      <c r="E11" s="944">
        <v>15687</v>
      </c>
      <c r="F11" s="440">
        <v>12725.623730900001</v>
      </c>
      <c r="G11" s="324">
        <v>2767.4415064999998</v>
      </c>
      <c r="H11" s="323">
        <v>194.33613650000001</v>
      </c>
      <c r="I11" s="26"/>
      <c r="J11" s="26"/>
      <c r="K11" s="26"/>
      <c r="L11" s="26"/>
      <c r="M11" s="26"/>
      <c r="N11" s="26"/>
    </row>
    <row r="12" spans="1:14" x14ac:dyDescent="0.45">
      <c r="A12" s="70" t="s">
        <v>84</v>
      </c>
      <c r="B12" s="921">
        <f>RANK(E12,E$7:E$71,0)</f>
        <v>6</v>
      </c>
      <c r="C12" s="922">
        <f>D12*10/D$6</f>
        <v>6.4486785436726324</v>
      </c>
      <c r="D12" s="940">
        <f>E12^D$4</f>
        <v>5.2632773306499425</v>
      </c>
      <c r="E12" s="944">
        <v>10162</v>
      </c>
      <c r="F12" s="439">
        <v>3844.1629862</v>
      </c>
      <c r="G12" s="326">
        <v>5464.2139291000003</v>
      </c>
      <c r="H12" s="325">
        <v>853.84922710000001</v>
      </c>
      <c r="I12" s="26"/>
      <c r="J12" s="26"/>
      <c r="K12" s="26"/>
      <c r="L12" s="26"/>
      <c r="M12" s="26"/>
      <c r="N12" s="26"/>
    </row>
    <row r="13" spans="1:14" x14ac:dyDescent="0.45">
      <c r="A13" s="70" t="s">
        <v>154</v>
      </c>
      <c r="B13" s="921">
        <f>RANK(E13,E$7:E$71,0)</f>
        <v>7</v>
      </c>
      <c r="C13" s="922">
        <f>D13*10/D$6</f>
        <v>6.2650212340112255</v>
      </c>
      <c r="D13" s="940">
        <f>E13^D$4</f>
        <v>5.1133800535562512</v>
      </c>
      <c r="E13" s="944">
        <v>8655</v>
      </c>
      <c r="F13" s="439">
        <v>295.38690550000001</v>
      </c>
      <c r="G13" s="326">
        <v>7028.5661584999998</v>
      </c>
      <c r="H13" s="325">
        <v>1330.9259617</v>
      </c>
      <c r="I13" s="26"/>
      <c r="J13" s="26"/>
      <c r="K13" s="26"/>
      <c r="L13" s="26"/>
      <c r="M13" s="26"/>
      <c r="N13" s="26"/>
    </row>
    <row r="14" spans="1:14" x14ac:dyDescent="0.45">
      <c r="A14" s="70" t="s">
        <v>5</v>
      </c>
      <c r="B14" s="921">
        <f>RANK(E14,E$7:E$71,0)</f>
        <v>8</v>
      </c>
      <c r="C14" s="922">
        <f>D14*10/D$6</f>
        <v>5.4587317502185577</v>
      </c>
      <c r="D14" s="940">
        <f>E14^D$4</f>
        <v>4.4553033432275457</v>
      </c>
      <c r="E14" s="944">
        <v>4026</v>
      </c>
      <c r="F14" s="439">
        <v>1216.567634</v>
      </c>
      <c r="G14" s="326">
        <v>2809.5958243</v>
      </c>
      <c r="H14" s="325">
        <v>9.1505000000000006E-3</v>
      </c>
      <c r="I14" s="26"/>
      <c r="J14" s="26"/>
      <c r="K14" s="26"/>
      <c r="L14" s="26"/>
      <c r="M14" s="26"/>
      <c r="N14" s="26"/>
    </row>
    <row r="15" spans="1:14" x14ac:dyDescent="0.45">
      <c r="A15" s="150" t="s">
        <v>300</v>
      </c>
      <c r="B15" s="921">
        <f>RANK(E15,E$7:E$71,0)</f>
        <v>9</v>
      </c>
      <c r="C15" s="922">
        <f>D15*10/D$6</f>
        <v>5.2090722667887102</v>
      </c>
      <c r="D15" s="940">
        <f>E15^D$4</f>
        <v>4.2515364643826699</v>
      </c>
      <c r="E15" s="944">
        <v>3104</v>
      </c>
      <c r="F15" s="439">
        <v>3101.4049466000001</v>
      </c>
      <c r="G15" s="326">
        <v>2.5774938000000001</v>
      </c>
      <c r="H15" s="325">
        <v>0</v>
      </c>
      <c r="I15" s="26"/>
      <c r="J15" s="26"/>
      <c r="K15" s="26"/>
      <c r="L15" s="26"/>
      <c r="M15" s="26"/>
      <c r="N15" s="26"/>
    </row>
    <row r="16" spans="1:14" x14ac:dyDescent="0.45">
      <c r="A16" s="70" t="s">
        <v>81</v>
      </c>
      <c r="B16" s="921">
        <f>RANK(E16,E$7:E$71,0)</f>
        <v>10</v>
      </c>
      <c r="C16" s="922">
        <f>D16*10/D$6</f>
        <v>5.1898813583921326</v>
      </c>
      <c r="D16" s="940">
        <f>E16^D$4</f>
        <v>4.2358732440136855</v>
      </c>
      <c r="E16" s="944">
        <v>3041</v>
      </c>
      <c r="F16" s="440">
        <v>2254.5423257000002</v>
      </c>
      <c r="G16" s="324">
        <v>778.20718150000005</v>
      </c>
      <c r="H16" s="323">
        <v>8.5015929000000003</v>
      </c>
      <c r="I16" s="26"/>
      <c r="J16" s="26"/>
      <c r="K16" s="26"/>
      <c r="L16" s="26"/>
      <c r="M16" s="26"/>
      <c r="N16" s="26"/>
    </row>
    <row r="17" spans="1:14" x14ac:dyDescent="0.45">
      <c r="A17" s="150" t="s">
        <v>9</v>
      </c>
      <c r="B17" s="921">
        <f>RANK(E17,E$7:E$71,0)</f>
        <v>11</v>
      </c>
      <c r="C17" s="922">
        <f>D17*10/D$6</f>
        <v>5.0860353657661559</v>
      </c>
      <c r="D17" s="940">
        <f>E17^D$4</f>
        <v>4.1511163042522154</v>
      </c>
      <c r="E17" s="944">
        <v>2718</v>
      </c>
      <c r="F17" s="439">
        <v>1679.1244558000001</v>
      </c>
      <c r="G17" s="326">
        <v>1038.8069840000001</v>
      </c>
      <c r="H17" s="325">
        <v>0</v>
      </c>
      <c r="I17" s="26"/>
      <c r="J17" s="26"/>
      <c r="K17" s="26"/>
      <c r="L17" s="26"/>
      <c r="M17" s="26"/>
      <c r="N17" s="26"/>
    </row>
    <row r="18" spans="1:14" x14ac:dyDescent="0.45">
      <c r="A18" s="71" t="s">
        <v>92</v>
      </c>
      <c r="B18" s="921">
        <f>RANK(E18,E$7:E$71,0)</f>
        <v>12</v>
      </c>
      <c r="C18" s="922">
        <f>D18*10/D$6</f>
        <v>5.0385552059698941</v>
      </c>
      <c r="D18" s="940">
        <f>E18^D$4</f>
        <v>4.1123639851501101</v>
      </c>
      <c r="E18" s="944">
        <v>2580</v>
      </c>
      <c r="F18" s="440">
        <v>448.55504459999997</v>
      </c>
      <c r="G18" s="324">
        <v>1906.7854187</v>
      </c>
      <c r="H18" s="323">
        <v>224.73481889999999</v>
      </c>
      <c r="I18" s="26"/>
      <c r="J18" s="26"/>
      <c r="K18" s="26"/>
      <c r="L18" s="26"/>
      <c r="M18" s="26"/>
      <c r="N18" s="26"/>
    </row>
    <row r="19" spans="1:14" x14ac:dyDescent="0.45">
      <c r="A19" s="70" t="s">
        <v>91</v>
      </c>
      <c r="B19" s="921">
        <f>RANK(E19,E$7:E$71,0)</f>
        <v>13</v>
      </c>
      <c r="C19" s="922">
        <f>D19*10/D$6</f>
        <v>4.7807186184641459</v>
      </c>
      <c r="D19" s="940">
        <f>E19^D$4</f>
        <v>3.9019231239968306</v>
      </c>
      <c r="E19" s="944">
        <v>1927</v>
      </c>
      <c r="F19" s="439">
        <v>1848.8629145</v>
      </c>
      <c r="G19" s="326">
        <v>77.719089699999998</v>
      </c>
      <c r="H19" s="325">
        <v>5.5315999999999997E-2</v>
      </c>
      <c r="I19" s="26"/>
      <c r="J19" s="26"/>
      <c r="K19" s="26"/>
      <c r="L19" s="26"/>
      <c r="M19" s="26"/>
      <c r="N19" s="26"/>
    </row>
    <row r="20" spans="1:14" x14ac:dyDescent="0.45">
      <c r="A20" s="150" t="s">
        <v>252</v>
      </c>
      <c r="B20" s="921">
        <f>RANK(E20,E$7:E$71,0)</f>
        <v>14</v>
      </c>
      <c r="C20" s="922">
        <f>D20*10/D$6</f>
        <v>4.7364795923450131</v>
      </c>
      <c r="D20" s="940">
        <f>E20^D$4</f>
        <v>3.8658161508044202</v>
      </c>
      <c r="E20" s="944">
        <v>1830</v>
      </c>
      <c r="F20" s="439">
        <v>1797.3326608</v>
      </c>
      <c r="G20" s="326">
        <v>32.560830699999997</v>
      </c>
      <c r="H20" s="323">
        <v>0</v>
      </c>
      <c r="I20" s="26"/>
      <c r="J20" s="26"/>
      <c r="K20" s="26"/>
      <c r="L20" s="26"/>
      <c r="M20" s="26"/>
      <c r="N20" s="26"/>
    </row>
    <row r="21" spans="1:14" x14ac:dyDescent="0.45">
      <c r="A21" s="150" t="s">
        <v>332</v>
      </c>
      <c r="B21" s="921">
        <f>RANK(E21,E$7:E$71,0)</f>
        <v>15</v>
      </c>
      <c r="C21" s="922">
        <f>D21*10/D$6</f>
        <v>4.6352355409937749</v>
      </c>
      <c r="D21" s="940">
        <f>E21^D$4</f>
        <v>3.7831828614054652</v>
      </c>
      <c r="E21" s="944">
        <v>1623</v>
      </c>
      <c r="F21" s="440">
        <v>344.39540849999997</v>
      </c>
      <c r="G21" s="324">
        <v>1253.4616931</v>
      </c>
      <c r="H21" s="323">
        <v>24.786750300000001</v>
      </c>
      <c r="I21" s="26"/>
      <c r="J21" s="26"/>
      <c r="K21" s="26"/>
      <c r="L21" s="26"/>
      <c r="M21" s="26"/>
      <c r="N21" s="26"/>
    </row>
    <row r="22" spans="1:14" x14ac:dyDescent="0.45">
      <c r="A22" s="70" t="s">
        <v>89</v>
      </c>
      <c r="B22" s="921">
        <f>RANK(E22,E$7:E$71,0)</f>
        <v>16</v>
      </c>
      <c r="C22" s="922">
        <f>D22*10/D$6</f>
        <v>4.5868021627512965</v>
      </c>
      <c r="D22" s="940">
        <f>E22^D$4</f>
        <v>3.7436525452292075</v>
      </c>
      <c r="E22" s="944">
        <v>1531</v>
      </c>
      <c r="F22" s="439">
        <v>1488.599532</v>
      </c>
      <c r="G22" s="326">
        <v>30.918385000000001</v>
      </c>
      <c r="H22" s="325">
        <v>11.4949694</v>
      </c>
      <c r="I22" s="26"/>
      <c r="J22" s="26"/>
      <c r="K22" s="26"/>
      <c r="L22" s="26"/>
      <c r="M22" s="26"/>
      <c r="N22" s="26"/>
    </row>
    <row r="23" spans="1:14" x14ac:dyDescent="0.45">
      <c r="A23" s="70" t="s">
        <v>14</v>
      </c>
      <c r="B23" s="921">
        <f>RANK(E23,E$7:E$71,0)</f>
        <v>17</v>
      </c>
      <c r="C23" s="922">
        <f>D23*10/D$6</f>
        <v>4.5835613234585573</v>
      </c>
      <c r="D23" s="940">
        <f>E23^D$4</f>
        <v>3.7410074395899304</v>
      </c>
      <c r="E23" s="944">
        <v>1525</v>
      </c>
      <c r="F23" s="439">
        <v>704.26600719999999</v>
      </c>
      <c r="G23" s="326">
        <v>733.22780950000003</v>
      </c>
      <c r="H23" s="325">
        <v>87.522883300000004</v>
      </c>
      <c r="I23" s="26"/>
      <c r="J23" s="26"/>
      <c r="K23" s="26"/>
      <c r="L23" s="26"/>
      <c r="M23" s="26"/>
      <c r="N23" s="26"/>
    </row>
    <row r="24" spans="1:14" x14ac:dyDescent="0.45">
      <c r="A24" s="150" t="s">
        <v>99</v>
      </c>
      <c r="B24" s="921">
        <f>RANK(E24,E$7:E$71,0)</f>
        <v>18</v>
      </c>
      <c r="C24" s="922">
        <f>D24*10/D$6</f>
        <v>4.4870772599962532</v>
      </c>
      <c r="D24" s="940">
        <f>E24^D$4</f>
        <v>3.662259153324614</v>
      </c>
      <c r="E24" s="944">
        <v>1355</v>
      </c>
      <c r="F24" s="439">
        <v>1353.9019263</v>
      </c>
      <c r="G24" s="326">
        <v>0.89762260000000005</v>
      </c>
      <c r="H24" s="325">
        <v>0</v>
      </c>
      <c r="I24" s="26"/>
      <c r="J24" s="26"/>
      <c r="K24" s="26"/>
      <c r="L24" s="26"/>
      <c r="M24" s="26"/>
      <c r="N24" s="26"/>
    </row>
    <row r="25" spans="1:14" x14ac:dyDescent="0.45">
      <c r="A25" s="150" t="s">
        <v>102</v>
      </c>
      <c r="B25" s="921">
        <f>RANK(E25,E$7:E$71,0)</f>
        <v>19</v>
      </c>
      <c r="C25" s="922">
        <f>D25*10/D$6</f>
        <v>4.3309543275807032</v>
      </c>
      <c r="D25" s="940">
        <f>E25^D$4</f>
        <v>3.5348348623768784</v>
      </c>
      <c r="E25" s="944">
        <v>1113</v>
      </c>
      <c r="F25" s="439">
        <v>1109.1373028</v>
      </c>
      <c r="G25" s="326">
        <v>3.9975299</v>
      </c>
      <c r="H25" s="325">
        <v>0</v>
      </c>
      <c r="I25" s="26"/>
      <c r="J25" s="26"/>
      <c r="K25" s="26"/>
      <c r="L25" s="26"/>
      <c r="M25" s="26"/>
      <c r="N25" s="26"/>
    </row>
    <row r="26" spans="1:14" x14ac:dyDescent="0.45">
      <c r="A26" s="70" t="s">
        <v>13</v>
      </c>
      <c r="B26" s="921">
        <f>RANK(E26,E$7:E$71,0)</f>
        <v>20</v>
      </c>
      <c r="C26" s="922">
        <f>D26*10/D$6</f>
        <v>4.1923477804301443</v>
      </c>
      <c r="D26" s="940">
        <f>E26^D$4</f>
        <v>3.4217070808389081</v>
      </c>
      <c r="E26" s="944">
        <v>929</v>
      </c>
      <c r="F26" s="440">
        <v>101.96832759999999</v>
      </c>
      <c r="G26" s="324">
        <v>775.68790060000003</v>
      </c>
      <c r="H26" s="323">
        <v>51.6052477</v>
      </c>
      <c r="I26" s="26"/>
      <c r="J26" s="26"/>
      <c r="K26" s="26"/>
      <c r="L26" s="26"/>
      <c r="M26" s="26"/>
      <c r="N26" s="26"/>
    </row>
    <row r="27" spans="1:14" x14ac:dyDescent="0.45">
      <c r="A27" s="150" t="s">
        <v>242</v>
      </c>
      <c r="B27" s="921">
        <f>RANK(E27,E$7:E$71,0)</f>
        <v>21</v>
      </c>
      <c r="C27" s="922">
        <f>D27*10/D$6</f>
        <v>4.1465464252566093</v>
      </c>
      <c r="D27" s="940">
        <f>E27^D$4</f>
        <v>3.3843249671600604</v>
      </c>
      <c r="E27" s="944">
        <v>874</v>
      </c>
      <c r="F27" s="439">
        <v>244.65323430000001</v>
      </c>
      <c r="G27" s="326">
        <v>628.88355530000001</v>
      </c>
      <c r="H27" s="325">
        <v>0</v>
      </c>
      <c r="I27" s="26"/>
      <c r="J27" s="26"/>
      <c r="K27" s="26"/>
      <c r="L27" s="26"/>
      <c r="M27" s="26"/>
      <c r="N27" s="26"/>
    </row>
    <row r="28" spans="1:14" x14ac:dyDescent="0.45">
      <c r="A28" s="70" t="s">
        <v>243</v>
      </c>
      <c r="B28" s="921">
        <f>RANK(E28,E$7:E$71,0)</f>
        <v>22</v>
      </c>
      <c r="C28" s="922">
        <f>D28*10/D$6</f>
        <v>4.1179185618759622</v>
      </c>
      <c r="D28" s="940">
        <f>E28^D$4</f>
        <v>3.3609595003693262</v>
      </c>
      <c r="E28" s="944">
        <v>841</v>
      </c>
      <c r="F28" s="440">
        <v>1.3779908000000001</v>
      </c>
      <c r="G28" s="324">
        <v>654.25337720000005</v>
      </c>
      <c r="H28" s="323">
        <v>185.8580432</v>
      </c>
      <c r="I28" s="26"/>
      <c r="J28" s="26"/>
      <c r="K28" s="26"/>
      <c r="L28" s="26"/>
      <c r="M28" s="26"/>
      <c r="N28" s="26"/>
    </row>
    <row r="29" spans="1:14" x14ac:dyDescent="0.45">
      <c r="A29" s="150" t="s">
        <v>98</v>
      </c>
      <c r="B29" s="921">
        <f>RANK(E29,E$7:E$71,0)</f>
        <v>23</v>
      </c>
      <c r="C29" s="922">
        <f>D29*10/D$6</f>
        <v>4.1117278675998499</v>
      </c>
      <c r="D29" s="940">
        <f>E29^D$4</f>
        <v>3.3559067844332189</v>
      </c>
      <c r="E29" s="944">
        <v>834</v>
      </c>
      <c r="F29" s="440">
        <v>81.049069500000002</v>
      </c>
      <c r="G29" s="324">
        <v>749.8357724</v>
      </c>
      <c r="H29" s="323">
        <v>3.4280653000000001</v>
      </c>
      <c r="I29" s="26"/>
      <c r="J29" s="26"/>
      <c r="K29" s="26"/>
      <c r="L29" s="26"/>
      <c r="M29" s="26"/>
      <c r="N29" s="26"/>
    </row>
    <row r="30" spans="1:14" x14ac:dyDescent="0.45">
      <c r="A30" s="150" t="s">
        <v>100</v>
      </c>
      <c r="B30" s="921">
        <f>RANK(E30,E$7:E$71,0)</f>
        <v>24</v>
      </c>
      <c r="C30" s="922">
        <f>D30*10/D$6</f>
        <v>4.0910824110525459</v>
      </c>
      <c r="D30" s="940">
        <f>E30^D$4</f>
        <v>3.3390563921101344</v>
      </c>
      <c r="E30" s="944">
        <v>811</v>
      </c>
      <c r="F30" s="439">
        <v>741.18059579999999</v>
      </c>
      <c r="G30" s="326">
        <v>69.608777700000005</v>
      </c>
      <c r="H30" s="325">
        <v>0</v>
      </c>
      <c r="I30" s="26"/>
      <c r="J30" s="26"/>
      <c r="K30" s="26"/>
      <c r="L30" s="26"/>
      <c r="M30" s="26"/>
      <c r="N30" s="26"/>
    </row>
    <row r="31" spans="1:14" x14ac:dyDescent="0.45">
      <c r="A31" s="70" t="s">
        <v>10</v>
      </c>
      <c r="B31" s="921">
        <f>RANK(E31,E$7:E$71,0)</f>
        <v>25</v>
      </c>
      <c r="C31" s="922">
        <f>D31*10/D$6</f>
        <v>4.0212272981087569</v>
      </c>
      <c r="D31" s="940">
        <f>E31^D$4</f>
        <v>3.2820421015237646</v>
      </c>
      <c r="E31" s="944">
        <v>737</v>
      </c>
      <c r="F31" s="440">
        <v>33.949760699999999</v>
      </c>
      <c r="G31" s="324">
        <v>680.22634760000005</v>
      </c>
      <c r="H31" s="323">
        <v>23.171723400000001</v>
      </c>
      <c r="I31" s="26"/>
      <c r="J31" s="26"/>
      <c r="K31" s="26"/>
      <c r="L31" s="26"/>
      <c r="M31" s="26"/>
      <c r="N31" s="26"/>
    </row>
    <row r="32" spans="1:14" x14ac:dyDescent="0.45">
      <c r="A32" s="150" t="s">
        <v>149</v>
      </c>
      <c r="B32" s="921">
        <f>RANK(E32,E$7:E$71,0)</f>
        <v>26</v>
      </c>
      <c r="C32" s="922">
        <f>D32*10/D$6</f>
        <v>3.946432950400161</v>
      </c>
      <c r="D32" s="940">
        <f>E32^D$4</f>
        <v>3.220996510231009</v>
      </c>
      <c r="E32" s="944">
        <v>664</v>
      </c>
      <c r="F32" s="440">
        <v>645.56495099999995</v>
      </c>
      <c r="G32" s="324">
        <v>18.3907031</v>
      </c>
      <c r="H32" s="323">
        <v>0.35179709999999997</v>
      </c>
      <c r="I32" s="26"/>
      <c r="J32" s="26"/>
      <c r="K32" s="26"/>
      <c r="L32" s="26"/>
      <c r="M32" s="26"/>
      <c r="N32" s="26"/>
    </row>
    <row r="33" spans="1:14" x14ac:dyDescent="0.45">
      <c r="A33" s="70" t="s">
        <v>16</v>
      </c>
      <c r="B33" s="921">
        <f>RANK(E33,E$7:E$71,0)</f>
        <v>27</v>
      </c>
      <c r="C33" s="922">
        <f>D33*10/D$6</f>
        <v>3.9367506537991726</v>
      </c>
      <c r="D33" s="940">
        <f>E33^D$4</f>
        <v>3.2130940210832732</v>
      </c>
      <c r="E33" s="944">
        <v>655</v>
      </c>
      <c r="F33" s="440">
        <v>290.89079880000003</v>
      </c>
      <c r="G33" s="324">
        <v>359.85265550000003</v>
      </c>
      <c r="H33" s="323">
        <v>4.3059837999999999</v>
      </c>
      <c r="I33" s="26"/>
      <c r="J33" s="26"/>
      <c r="K33" s="26"/>
      <c r="L33" s="26"/>
      <c r="M33" s="26"/>
      <c r="N33" s="26"/>
    </row>
    <row r="34" spans="1:14" x14ac:dyDescent="0.45">
      <c r="A34" s="150" t="s">
        <v>105</v>
      </c>
      <c r="B34" s="921">
        <f>RANK(E34,E$7:E$71,0)</f>
        <v>28</v>
      </c>
      <c r="C34" s="922">
        <f>D34*10/D$6</f>
        <v>3.9192649962602299</v>
      </c>
      <c r="D34" s="940">
        <f>E34^D$4</f>
        <v>3.1988225910045442</v>
      </c>
      <c r="E34" s="944">
        <v>639</v>
      </c>
      <c r="F34" s="439">
        <v>469.24487169999998</v>
      </c>
      <c r="G34" s="326">
        <v>169.95239620000001</v>
      </c>
      <c r="H34" s="325">
        <v>0</v>
      </c>
      <c r="I34" s="26"/>
      <c r="J34" s="26"/>
      <c r="K34" s="26"/>
      <c r="L34" s="26"/>
      <c r="M34" s="26"/>
      <c r="N34" s="26"/>
    </row>
    <row r="35" spans="1:14" x14ac:dyDescent="0.45">
      <c r="A35" s="70" t="s">
        <v>88</v>
      </c>
      <c r="B35" s="921">
        <f>RANK(E35,E$7:E$71,0)</f>
        <v>29</v>
      </c>
      <c r="C35" s="922">
        <f>D35*10/D$6</f>
        <v>3.8980282155473431</v>
      </c>
      <c r="D35" s="940">
        <f>E35^D$4</f>
        <v>3.1814895721937688</v>
      </c>
      <c r="E35" s="944">
        <v>620</v>
      </c>
      <c r="F35" s="440">
        <v>0.10233150000000001</v>
      </c>
      <c r="G35" s="324">
        <v>605.51776310000002</v>
      </c>
      <c r="H35" s="323">
        <v>14.3781216</v>
      </c>
      <c r="I35" s="26"/>
      <c r="J35" s="26"/>
      <c r="K35" s="26"/>
      <c r="L35" s="26"/>
      <c r="M35" s="26"/>
      <c r="N35" s="26"/>
    </row>
    <row r="36" spans="1:14" x14ac:dyDescent="0.45">
      <c r="A36" s="150" t="s">
        <v>233</v>
      </c>
      <c r="B36" s="921">
        <f>RANK(E36,E$7:E$71,0)</f>
        <v>30</v>
      </c>
      <c r="C36" s="922">
        <f>D36*10/D$6</f>
        <v>3.751329954629671</v>
      </c>
      <c r="D36" s="940">
        <f>E36^D$4</f>
        <v>3.0617575021417824</v>
      </c>
      <c r="E36" s="944">
        <v>501</v>
      </c>
      <c r="F36" s="439">
        <v>412.64130110000002</v>
      </c>
      <c r="G36" s="326">
        <v>88.856213199999999</v>
      </c>
      <c r="H36" s="325">
        <v>0</v>
      </c>
      <c r="I36" s="26"/>
      <c r="J36" s="26"/>
      <c r="K36" s="26"/>
      <c r="L36" s="26"/>
      <c r="M36" s="26"/>
      <c r="N36" s="26"/>
    </row>
    <row r="37" spans="1:14" x14ac:dyDescent="0.45">
      <c r="A37" s="150" t="s">
        <v>94</v>
      </c>
      <c r="B37" s="921">
        <f>RANK(E37,E$7:E$71,0)</f>
        <v>31</v>
      </c>
      <c r="C37" s="922">
        <f>D37*10/D$6</f>
        <v>3.702746152095171</v>
      </c>
      <c r="D37" s="940">
        <f>E37^D$4</f>
        <v>3.0221044127863661</v>
      </c>
      <c r="E37" s="944">
        <v>466</v>
      </c>
      <c r="F37" s="439">
        <v>110.5172924</v>
      </c>
      <c r="G37" s="326">
        <v>355.68209359999997</v>
      </c>
      <c r="H37" s="325">
        <v>0</v>
      </c>
      <c r="I37" s="26"/>
      <c r="J37" s="26"/>
      <c r="K37" s="26"/>
      <c r="L37" s="26"/>
      <c r="M37" s="26"/>
      <c r="N37" s="26"/>
    </row>
    <row r="38" spans="1:14" x14ac:dyDescent="0.45">
      <c r="A38" s="150" t="s">
        <v>296</v>
      </c>
      <c r="B38" s="921">
        <f>RANK(E38,E$7:E$71,0)</f>
        <v>32</v>
      </c>
      <c r="C38" s="922">
        <f>D38*10/D$6</f>
        <v>3.5990959698172982</v>
      </c>
      <c r="D38" s="940">
        <f>E38^D$4</f>
        <v>2.9375072893592509</v>
      </c>
      <c r="E38" s="944">
        <v>398</v>
      </c>
      <c r="F38" s="440">
        <v>16.576509399999999</v>
      </c>
      <c r="G38" s="324">
        <v>250.13380040000001</v>
      </c>
      <c r="H38" s="323">
        <v>131.66527719999999</v>
      </c>
      <c r="I38" s="26"/>
      <c r="J38" s="26"/>
      <c r="K38" s="26"/>
      <c r="L38" s="26"/>
      <c r="M38" s="26"/>
      <c r="N38" s="26"/>
    </row>
    <row r="39" spans="1:14" x14ac:dyDescent="0.45">
      <c r="A39" s="150" t="s">
        <v>97</v>
      </c>
      <c r="B39" s="921">
        <f>RANK(E39,E$7:E$71,0)</f>
        <v>33</v>
      </c>
      <c r="C39" s="922">
        <f>D39*10/D$6</f>
        <v>3.3450200987511782</v>
      </c>
      <c r="D39" s="940">
        <f>E39^D$4</f>
        <v>2.7301358467619825</v>
      </c>
      <c r="E39" s="944">
        <v>265</v>
      </c>
      <c r="F39" s="440">
        <v>260.3072545</v>
      </c>
      <c r="G39" s="324">
        <v>4.5857637999999996</v>
      </c>
      <c r="H39" s="323">
        <v>0.18199689999999999</v>
      </c>
      <c r="I39" s="26"/>
      <c r="J39" s="26"/>
      <c r="K39" s="26"/>
      <c r="L39" s="26"/>
      <c r="M39" s="26"/>
      <c r="N39" s="26"/>
    </row>
    <row r="40" spans="1:14" x14ac:dyDescent="0.45">
      <c r="A40" s="150" t="s">
        <v>107</v>
      </c>
      <c r="B40" s="921">
        <f>RANK(E40,E$7:E$71,0)</f>
        <v>34</v>
      </c>
      <c r="C40" s="922">
        <f>D40*10/D$6</f>
        <v>3.314870537172574</v>
      </c>
      <c r="D40" s="940">
        <f>E40^D$4</f>
        <v>2.7055284015449459</v>
      </c>
      <c r="E40" s="944">
        <v>252</v>
      </c>
      <c r="F40" s="440">
        <v>68.645829699999993</v>
      </c>
      <c r="G40" s="324">
        <v>123.08364709999999</v>
      </c>
      <c r="H40" s="323">
        <v>59.995663499999999</v>
      </c>
      <c r="I40" s="26"/>
      <c r="J40" s="26"/>
      <c r="K40" s="26"/>
      <c r="L40" s="26"/>
      <c r="M40" s="26"/>
      <c r="N40" s="26"/>
    </row>
    <row r="41" spans="1:14" x14ac:dyDescent="0.45">
      <c r="A41" s="150" t="s">
        <v>106</v>
      </c>
      <c r="B41" s="921">
        <f>RANK(E41,E$7:E$71,0)</f>
        <v>35</v>
      </c>
      <c r="C41" s="922">
        <f>D41*10/D$6</f>
        <v>3.2932416817661561</v>
      </c>
      <c r="D41" s="940">
        <f>E41^D$4</f>
        <v>2.6878753795222865</v>
      </c>
      <c r="E41" s="944">
        <v>243</v>
      </c>
      <c r="F41" s="439">
        <v>149.9265388</v>
      </c>
      <c r="G41" s="326">
        <v>92.777351300000007</v>
      </c>
      <c r="H41" s="325">
        <v>3.1075999999999999E-3</v>
      </c>
      <c r="I41" s="26"/>
      <c r="J41" s="26"/>
      <c r="K41" s="26"/>
      <c r="L41" s="26"/>
      <c r="M41" s="26"/>
      <c r="N41" s="26"/>
    </row>
    <row r="42" spans="1:14" x14ac:dyDescent="0.45">
      <c r="A42" s="150" t="s">
        <v>232</v>
      </c>
      <c r="B42" s="921">
        <f>RANK(E42,E$7:E$71,0)</f>
        <v>36</v>
      </c>
      <c r="C42" s="922">
        <f>D42*10/D$6</f>
        <v>3.2608099292808879</v>
      </c>
      <c r="D42" s="940">
        <f>E42^D$4</f>
        <v>2.6614052575441258</v>
      </c>
      <c r="E42" s="944">
        <v>230</v>
      </c>
      <c r="F42" s="440">
        <v>229.8631584</v>
      </c>
      <c r="G42" s="324">
        <v>0</v>
      </c>
      <c r="H42" s="323">
        <v>0</v>
      </c>
      <c r="I42" s="26"/>
      <c r="J42" s="26"/>
      <c r="K42" s="26"/>
      <c r="L42" s="26"/>
      <c r="M42" s="26"/>
      <c r="N42" s="26"/>
    </row>
    <row r="43" spans="1:14" x14ac:dyDescent="0.45">
      <c r="A43" s="70" t="s">
        <v>324</v>
      </c>
      <c r="B43" s="921">
        <f>RANK(E43,E$7:E$71,0)</f>
        <v>37</v>
      </c>
      <c r="C43" s="922">
        <f>D43*10/D$6</f>
        <v>3.1010826341308011</v>
      </c>
      <c r="D43" s="940">
        <f>E43^D$4</f>
        <v>2.531039160683187</v>
      </c>
      <c r="E43" s="944">
        <v>174</v>
      </c>
      <c r="F43" s="440">
        <v>0.20365920000000001</v>
      </c>
      <c r="G43" s="324">
        <v>91.991282400000003</v>
      </c>
      <c r="H43" s="323">
        <v>82.254590100000001</v>
      </c>
      <c r="I43" s="26"/>
      <c r="J43" s="26"/>
      <c r="K43" s="26"/>
      <c r="L43" s="26"/>
      <c r="M43" s="26"/>
      <c r="N43" s="26"/>
    </row>
    <row r="44" spans="1:14" x14ac:dyDescent="0.45">
      <c r="A44" s="150" t="s">
        <v>334</v>
      </c>
      <c r="B44" s="921">
        <f>RANK(E44,E$7:E$71,0)</f>
        <v>38</v>
      </c>
      <c r="C44" s="922">
        <f>D44*10/D$6</f>
        <v>3.008372392430823</v>
      </c>
      <c r="D44" s="940">
        <f>E44^D$4</f>
        <v>2.4553709892657496</v>
      </c>
      <c r="E44" s="944">
        <v>147</v>
      </c>
      <c r="F44" s="440">
        <v>76.700004899999996</v>
      </c>
      <c r="G44" s="324">
        <v>70.532713599999994</v>
      </c>
      <c r="H44" s="323">
        <v>0</v>
      </c>
      <c r="I44" s="26"/>
      <c r="J44" s="26"/>
      <c r="K44" s="26"/>
      <c r="L44" s="26"/>
      <c r="M44" s="26"/>
      <c r="N44" s="26"/>
    </row>
    <row r="45" spans="1:14" x14ac:dyDescent="0.45">
      <c r="A45" s="150" t="s">
        <v>152</v>
      </c>
      <c r="B45" s="921">
        <f>RANK(E45,E$7:E$71,0)</f>
        <v>39</v>
      </c>
      <c r="C45" s="922">
        <f>D45*10/D$6</f>
        <v>2.9546617478096158</v>
      </c>
      <c r="D45" s="940">
        <f>E45^D$4</f>
        <v>2.4115334780090021</v>
      </c>
      <c r="E45" s="944">
        <v>133</v>
      </c>
      <c r="F45" s="440">
        <v>23.762128199999999</v>
      </c>
      <c r="G45" s="324">
        <v>88.769979599999999</v>
      </c>
      <c r="H45" s="323">
        <v>20.3851446</v>
      </c>
      <c r="I45" s="26"/>
      <c r="J45" s="26"/>
      <c r="K45" s="26"/>
      <c r="L45" s="26"/>
      <c r="M45" s="26"/>
      <c r="N45" s="26"/>
    </row>
    <row r="46" spans="1:14" x14ac:dyDescent="0.45">
      <c r="A46" s="70" t="s">
        <v>85</v>
      </c>
      <c r="B46" s="921">
        <f>RANK(E46,E$7:E$71,0)</f>
        <v>40</v>
      </c>
      <c r="C46" s="922">
        <f>D46*10/D$6</f>
        <v>2.8553881813797837</v>
      </c>
      <c r="D46" s="940">
        <f>E46^D$4</f>
        <v>2.330508457427757</v>
      </c>
      <c r="E46" s="944">
        <v>110</v>
      </c>
      <c r="F46" s="439">
        <v>110.0233365</v>
      </c>
      <c r="G46" s="326">
        <v>0</v>
      </c>
      <c r="H46" s="325">
        <v>0</v>
      </c>
      <c r="I46" s="26"/>
      <c r="J46" s="26"/>
      <c r="K46" s="26"/>
      <c r="L46" s="26"/>
      <c r="M46" s="26"/>
      <c r="N46" s="26"/>
    </row>
    <row r="47" spans="1:14" x14ac:dyDescent="0.45">
      <c r="A47" s="150" t="s">
        <v>148</v>
      </c>
      <c r="B47" s="921">
        <f>RANK(E47,E$7:E$71,0)</f>
        <v>41</v>
      </c>
      <c r="C47" s="922">
        <f>D47*10/D$6</f>
        <v>2.8315781219829477</v>
      </c>
      <c r="D47" s="940">
        <f>E47^D$4</f>
        <v>2.3110751820650464</v>
      </c>
      <c r="E47" s="944">
        <v>105</v>
      </c>
      <c r="F47" s="440">
        <v>55.684246199999997</v>
      </c>
      <c r="G47" s="324">
        <v>45.879823399999999</v>
      </c>
      <c r="H47" s="323">
        <v>3.3158235</v>
      </c>
      <c r="I47" s="26"/>
      <c r="J47" s="26"/>
      <c r="K47" s="26"/>
      <c r="L47" s="26"/>
      <c r="M47" s="26"/>
      <c r="N47" s="26"/>
    </row>
    <row r="48" spans="1:14" x14ac:dyDescent="0.45">
      <c r="A48" s="70" t="s">
        <v>18</v>
      </c>
      <c r="B48" s="921">
        <f>RANK(E48,E$7:E$71,0)</f>
        <v>42</v>
      </c>
      <c r="C48" s="922">
        <f>D48*10/D$6</f>
        <v>2.7862706245289708</v>
      </c>
      <c r="D48" s="940">
        <f>E48^D$4</f>
        <v>2.2740961447874048</v>
      </c>
      <c r="E48" s="944">
        <v>96</v>
      </c>
      <c r="F48" s="440">
        <v>79.629350400000007</v>
      </c>
      <c r="G48" s="324">
        <v>16.728212899999999</v>
      </c>
      <c r="H48" s="323">
        <v>1.8864000000000001E-3</v>
      </c>
      <c r="I48" s="26"/>
      <c r="J48" s="26"/>
      <c r="K48" s="26"/>
      <c r="L48" s="26"/>
      <c r="M48" s="26"/>
      <c r="N48" s="26"/>
    </row>
    <row r="49" spans="1:14" x14ac:dyDescent="0.45">
      <c r="A49" s="150" t="s">
        <v>235</v>
      </c>
      <c r="B49" s="921">
        <f>RANK(E49,E$7:E$71,0)</f>
        <v>43</v>
      </c>
      <c r="C49" s="922">
        <f>D49*10/D$6</f>
        <v>2.6963152743062522</v>
      </c>
      <c r="D49" s="940">
        <f>E49^D$4</f>
        <v>2.2006764585072656</v>
      </c>
      <c r="E49" s="944">
        <v>80</v>
      </c>
      <c r="F49" s="440">
        <v>12.6051149</v>
      </c>
      <c r="G49" s="324">
        <v>2.5263355999999999</v>
      </c>
      <c r="H49" s="323">
        <v>65.358930900000004</v>
      </c>
      <c r="I49" s="26"/>
      <c r="J49" s="26"/>
      <c r="K49" s="26"/>
      <c r="L49" s="26"/>
      <c r="M49" s="26"/>
      <c r="N49" s="26"/>
    </row>
    <row r="50" spans="1:14" x14ac:dyDescent="0.45">
      <c r="A50" s="150" t="s">
        <v>95</v>
      </c>
      <c r="B50" s="921">
        <f>RANK(E50,E$7:E$71,0)</f>
        <v>44</v>
      </c>
      <c r="C50" s="922">
        <f>D50*10/D$6</f>
        <v>2.6390096424648002</v>
      </c>
      <c r="D50" s="940">
        <f>E50^D$4</f>
        <v>2.1539047934371207</v>
      </c>
      <c r="E50" s="944">
        <v>71</v>
      </c>
      <c r="F50" s="439">
        <v>69.609410400000002</v>
      </c>
      <c r="G50" s="326">
        <v>1.1002158</v>
      </c>
      <c r="H50" s="325">
        <v>3.5972000000000001E-3</v>
      </c>
      <c r="I50" s="26"/>
      <c r="J50" s="26"/>
      <c r="K50" s="26"/>
      <c r="L50" s="26"/>
      <c r="M50" s="26"/>
      <c r="N50" s="26"/>
    </row>
    <row r="51" spans="1:14" x14ac:dyDescent="0.45">
      <c r="A51" s="150" t="s">
        <v>111</v>
      </c>
      <c r="B51" s="921">
        <f>RANK(E51,E$7:E$71,0)</f>
        <v>45</v>
      </c>
      <c r="C51" s="922">
        <f>D51*10/D$6</f>
        <v>2.5446702539451307</v>
      </c>
      <c r="D51" s="940">
        <f>E51^D$4</f>
        <v>2.0769069462626559</v>
      </c>
      <c r="E51" s="944">
        <v>58</v>
      </c>
      <c r="F51" s="439">
        <v>58.346368300000002</v>
      </c>
      <c r="G51" s="326">
        <v>0</v>
      </c>
      <c r="H51" s="325">
        <v>0</v>
      </c>
      <c r="I51" s="26"/>
      <c r="J51" s="26"/>
      <c r="K51" s="26"/>
      <c r="L51" s="26"/>
      <c r="M51" s="26"/>
      <c r="N51" s="26"/>
    </row>
    <row r="52" spans="1:14" x14ac:dyDescent="0.45">
      <c r="A52" s="150" t="s">
        <v>108</v>
      </c>
      <c r="B52" s="921">
        <f>RANK(E52,E$7:E$71,0)</f>
        <v>46</v>
      </c>
      <c r="C52" s="922">
        <f>D52*10/D$6</f>
        <v>2.5037106161254155</v>
      </c>
      <c r="D52" s="940">
        <f>E52^D$4</f>
        <v>2.0434765416071681</v>
      </c>
      <c r="E52" s="944">
        <v>53</v>
      </c>
      <c r="F52" s="440">
        <v>0.36848049999999999</v>
      </c>
      <c r="G52" s="324">
        <v>35.765573600000003</v>
      </c>
      <c r="H52" s="323">
        <v>16.463865800000001</v>
      </c>
      <c r="I52" s="26"/>
      <c r="J52" s="26"/>
      <c r="K52" s="26"/>
      <c r="L52" s="26"/>
      <c r="M52" s="26"/>
      <c r="N52" s="26"/>
    </row>
    <row r="53" spans="1:14" x14ac:dyDescent="0.45">
      <c r="A53" s="150" t="s">
        <v>231</v>
      </c>
      <c r="B53" s="921">
        <f>RANK(E53,E$7:E$71,0)</f>
        <v>47</v>
      </c>
      <c r="C53" s="922">
        <f>D53*10/D$6</f>
        <v>2.4864349743936369</v>
      </c>
      <c r="D53" s="940">
        <f>E53^D$4</f>
        <v>2.0293765220630839</v>
      </c>
      <c r="E53" s="944">
        <v>51</v>
      </c>
      <c r="F53" s="439">
        <v>51.372356099999998</v>
      </c>
      <c r="G53" s="326">
        <v>0</v>
      </c>
      <c r="H53" s="325">
        <v>0</v>
      </c>
      <c r="I53" s="26"/>
      <c r="J53" s="26"/>
      <c r="K53" s="26"/>
      <c r="L53" s="26"/>
      <c r="M53" s="26"/>
      <c r="N53" s="26"/>
    </row>
    <row r="54" spans="1:14" x14ac:dyDescent="0.45">
      <c r="A54" s="150" t="s">
        <v>322</v>
      </c>
      <c r="B54" s="921">
        <f>RANK(E54,E$7:E$71,0)</f>
        <v>47</v>
      </c>
      <c r="C54" s="922">
        <f>D54*10/D$6</f>
        <v>2.4864349743936369</v>
      </c>
      <c r="D54" s="940">
        <f>E54^D$4</f>
        <v>2.0293765220630839</v>
      </c>
      <c r="E54" s="944">
        <v>51</v>
      </c>
      <c r="F54" s="440">
        <v>3.8880976</v>
      </c>
      <c r="G54" s="324">
        <v>14.026210000000001</v>
      </c>
      <c r="H54" s="323">
        <v>32.858896600000001</v>
      </c>
      <c r="I54" s="26"/>
      <c r="J54" s="26"/>
      <c r="K54" s="26"/>
      <c r="L54" s="26"/>
      <c r="M54" s="26"/>
      <c r="N54" s="26"/>
    </row>
    <row r="55" spans="1:14" x14ac:dyDescent="0.45">
      <c r="A55" s="150" t="s">
        <v>104</v>
      </c>
      <c r="B55" s="921">
        <f>RANK(E55,E$7:E$71,0)</f>
        <v>49</v>
      </c>
      <c r="C55" s="922">
        <f>D55*10/D$6</f>
        <v>2.4501467036081692</v>
      </c>
      <c r="D55" s="940">
        <f>E55^D$4</f>
        <v>1.9997587900424609</v>
      </c>
      <c r="E55" s="944">
        <v>47</v>
      </c>
      <c r="F55" s="439">
        <v>46.666991199999998</v>
      </c>
      <c r="G55" s="326">
        <v>0.34894950000000002</v>
      </c>
      <c r="H55" s="325">
        <v>0</v>
      </c>
      <c r="I55" s="26"/>
      <c r="J55" s="26"/>
      <c r="K55" s="26"/>
      <c r="L55" s="26"/>
      <c r="M55" s="26"/>
      <c r="N55" s="26"/>
    </row>
    <row r="56" spans="1:14" x14ac:dyDescent="0.45">
      <c r="A56" s="150" t="s">
        <v>316</v>
      </c>
      <c r="B56" s="921">
        <f>RANK(E56,E$7:E$71,0)</f>
        <v>50</v>
      </c>
      <c r="C56" s="922">
        <f>D56*10/D$6</f>
        <v>2.4406802339261571</v>
      </c>
      <c r="D56" s="940">
        <f>E56^D$4</f>
        <v>1.9920324543379919</v>
      </c>
      <c r="E56" s="944">
        <v>46</v>
      </c>
      <c r="F56" s="439">
        <v>45.647288199999998</v>
      </c>
      <c r="G56" s="326">
        <v>0</v>
      </c>
      <c r="H56" s="325">
        <v>0</v>
      </c>
      <c r="I56" s="26"/>
      <c r="J56" s="26"/>
      <c r="K56" s="26"/>
      <c r="L56" s="26"/>
      <c r="M56" s="26"/>
      <c r="N56" s="26"/>
    </row>
    <row r="57" spans="1:14" x14ac:dyDescent="0.45">
      <c r="A57" s="150" t="s">
        <v>329</v>
      </c>
      <c r="B57" s="921">
        <f>RANK(E57,E$7:E$71,0)</f>
        <v>51</v>
      </c>
      <c r="C57" s="922">
        <f>D57*10/D$6</f>
        <v>2.4310434819952547</v>
      </c>
      <c r="D57" s="940">
        <f>E57^D$4</f>
        <v>1.984167137802904</v>
      </c>
      <c r="E57" s="944">
        <v>45</v>
      </c>
      <c r="F57" s="440">
        <v>0</v>
      </c>
      <c r="G57" s="324">
        <v>38.260322299999999</v>
      </c>
      <c r="H57" s="323">
        <v>6.4989613000000004</v>
      </c>
      <c r="I57" s="26"/>
      <c r="J57" s="26"/>
      <c r="K57" s="26"/>
      <c r="L57" s="26"/>
      <c r="M57" s="26"/>
      <c r="N57" s="26"/>
    </row>
    <row r="58" spans="1:14" x14ac:dyDescent="0.45">
      <c r="A58" s="150" t="s">
        <v>96</v>
      </c>
      <c r="B58" s="921">
        <f>RANK(E58,E$7:E$71,0)</f>
        <v>52</v>
      </c>
      <c r="C58" s="922">
        <f>D58*10/D$6</f>
        <v>2.3906476332391247</v>
      </c>
      <c r="D58" s="940">
        <f>E58^D$4</f>
        <v>1.9511968860574331</v>
      </c>
      <c r="E58" s="944">
        <v>41</v>
      </c>
      <c r="F58" s="440">
        <v>21.545334100000002</v>
      </c>
      <c r="G58" s="324">
        <v>18.924258699999999</v>
      </c>
      <c r="H58" s="323">
        <v>0.97968900000000003</v>
      </c>
      <c r="I58" s="26"/>
      <c r="J58" s="26"/>
      <c r="K58" s="26"/>
      <c r="L58" s="26"/>
      <c r="M58" s="26"/>
      <c r="N58" s="26"/>
    </row>
    <row r="59" spans="1:14" x14ac:dyDescent="0.45">
      <c r="A59" s="70" t="s">
        <v>328</v>
      </c>
      <c r="B59" s="921">
        <f>RANK(E59,E$7:E$71,0)</f>
        <v>53</v>
      </c>
      <c r="C59" s="922">
        <f>D59*10/D$6</f>
        <v>2.3800455715743873</v>
      </c>
      <c r="D59" s="940">
        <f>E59^D$4</f>
        <v>1.9425437037906701</v>
      </c>
      <c r="E59" s="944">
        <v>40</v>
      </c>
      <c r="F59" s="440">
        <v>0.18059339999999999</v>
      </c>
      <c r="G59" s="324">
        <v>34.483409799999997</v>
      </c>
      <c r="H59" s="323">
        <v>5.3844462000000002</v>
      </c>
      <c r="I59" s="26"/>
      <c r="J59" s="26"/>
      <c r="K59" s="26"/>
      <c r="L59" s="26"/>
      <c r="M59" s="26"/>
      <c r="N59" s="26"/>
    </row>
    <row r="60" spans="1:14" x14ac:dyDescent="0.45">
      <c r="A60" s="150" t="s">
        <v>23</v>
      </c>
      <c r="B60" s="921">
        <f>RANK(E60,E$7:E$71,0)</f>
        <v>54</v>
      </c>
      <c r="C60" s="922">
        <f>D60*10/D$6</f>
        <v>2.3692238919922302</v>
      </c>
      <c r="D60" s="940">
        <f>E60^D$4</f>
        <v>1.9337112739465414</v>
      </c>
      <c r="E60" s="944">
        <v>39</v>
      </c>
      <c r="F60" s="440">
        <v>1.18096E-2</v>
      </c>
      <c r="G60" s="324">
        <v>39.198984000000003</v>
      </c>
      <c r="H60" s="323">
        <v>0</v>
      </c>
      <c r="I60" s="26"/>
      <c r="J60" s="26"/>
      <c r="K60" s="26"/>
      <c r="L60" s="26"/>
      <c r="M60" s="26"/>
      <c r="N60" s="26"/>
    </row>
    <row r="61" spans="1:14" x14ac:dyDescent="0.45">
      <c r="A61" s="150" t="s">
        <v>150</v>
      </c>
      <c r="B61" s="921">
        <f>RANK(E61,E$7:E$71,0)</f>
        <v>55</v>
      </c>
      <c r="C61" s="922">
        <f>D61*10/D$6</f>
        <v>2.2174812270772075</v>
      </c>
      <c r="D61" s="940">
        <f>E61^D$4</f>
        <v>1.809862066247502</v>
      </c>
      <c r="E61" s="944">
        <v>27</v>
      </c>
      <c r="F61" s="440">
        <v>8.15057E-2</v>
      </c>
      <c r="G61" s="324">
        <v>23.410688</v>
      </c>
      <c r="H61" s="323">
        <v>3.5066106000000001</v>
      </c>
      <c r="I61" s="26"/>
      <c r="J61" s="26"/>
      <c r="K61" s="26"/>
      <c r="L61" s="26"/>
      <c r="M61" s="26"/>
      <c r="N61" s="26"/>
    </row>
    <row r="62" spans="1:14" x14ac:dyDescent="0.45">
      <c r="A62" s="150" t="s">
        <v>109</v>
      </c>
      <c r="B62" s="921">
        <f>RANK(E62,E$7:E$71,0)</f>
        <v>56</v>
      </c>
      <c r="C62" s="922">
        <f>D62*10/D$6</f>
        <v>2.1008733573370164</v>
      </c>
      <c r="D62" s="940">
        <f>E62^D$4</f>
        <v>1.7146891477615709</v>
      </c>
      <c r="E62" s="944">
        <v>20</v>
      </c>
      <c r="F62" s="439">
        <v>19.5128229</v>
      </c>
      <c r="G62" s="326">
        <v>0</v>
      </c>
      <c r="H62" s="325">
        <v>0</v>
      </c>
      <c r="I62" s="26"/>
      <c r="J62" s="26"/>
      <c r="K62" s="26"/>
      <c r="L62" s="26"/>
      <c r="M62" s="26"/>
      <c r="N62" s="26"/>
    </row>
    <row r="63" spans="1:14" x14ac:dyDescent="0.45">
      <c r="A63" s="150" t="s">
        <v>333</v>
      </c>
      <c r="B63" s="921">
        <f>RANK(E63,E$7:E$71,0)</f>
        <v>57</v>
      </c>
      <c r="C63" s="922">
        <f>D63*10/D$6</f>
        <v>1.9702326905609353</v>
      </c>
      <c r="D63" s="940">
        <f>E63^D$4</f>
        <v>1.608062952139182</v>
      </c>
      <c r="E63" s="944">
        <v>14</v>
      </c>
      <c r="F63" s="440">
        <v>10.7399749</v>
      </c>
      <c r="G63" s="324">
        <v>2.546208</v>
      </c>
      <c r="H63" s="323">
        <v>0.3378486</v>
      </c>
      <c r="I63" s="26"/>
      <c r="J63" s="26"/>
      <c r="K63" s="26"/>
      <c r="L63" s="26"/>
      <c r="M63" s="26"/>
      <c r="N63" s="26"/>
    </row>
    <row r="64" spans="1:14" x14ac:dyDescent="0.45">
      <c r="A64" s="150" t="s">
        <v>323</v>
      </c>
      <c r="B64" s="921">
        <f>RANK(E64,E$7:E$71,0)</f>
        <v>57</v>
      </c>
      <c r="C64" s="922">
        <f>D64*10/D$6</f>
        <v>1.9702326905609353</v>
      </c>
      <c r="D64" s="940">
        <f>E64^D$4</f>
        <v>1.608062952139182</v>
      </c>
      <c r="E64" s="944">
        <v>14</v>
      </c>
      <c r="F64" s="440">
        <v>14.399824300000001</v>
      </c>
      <c r="G64" s="324">
        <v>1.13674E-2</v>
      </c>
      <c r="H64" s="323">
        <v>0</v>
      </c>
      <c r="I64" s="26"/>
      <c r="J64" s="26"/>
      <c r="K64" s="26"/>
      <c r="L64" s="26"/>
      <c r="M64" s="26"/>
      <c r="N64" s="26"/>
    </row>
    <row r="65" spans="1:14" x14ac:dyDescent="0.45">
      <c r="A65" s="70" t="s">
        <v>22</v>
      </c>
      <c r="B65" s="921">
        <f>RANK(E65,E$7:E$71,0)</f>
        <v>59</v>
      </c>
      <c r="C65" s="922">
        <f>D65*10/D$6</f>
        <v>1.8196092084488162</v>
      </c>
      <c r="D65" s="940">
        <f>E65^D$4</f>
        <v>1.4851271981710867</v>
      </c>
      <c r="E65" s="944">
        <v>9</v>
      </c>
      <c r="F65" s="440">
        <v>9.1402642000000007</v>
      </c>
      <c r="G65" s="324">
        <v>0.30427749999999998</v>
      </c>
      <c r="H65" s="323">
        <v>0</v>
      </c>
      <c r="I65" s="26"/>
      <c r="J65" s="26"/>
      <c r="K65" s="26"/>
      <c r="L65" s="26"/>
      <c r="M65" s="26"/>
      <c r="N65" s="26"/>
    </row>
    <row r="66" spans="1:14" x14ac:dyDescent="0.45">
      <c r="A66" s="150" t="s">
        <v>325</v>
      </c>
      <c r="B66" s="921">
        <f>RANK(E66,E$7:E$71,0)</f>
        <v>60</v>
      </c>
      <c r="C66" s="922">
        <f>D66*10/D$6</f>
        <v>1.7814378354969447</v>
      </c>
      <c r="D66" s="940">
        <f>E66^D$4</f>
        <v>1.4539725173203104</v>
      </c>
      <c r="E66" s="944">
        <v>8</v>
      </c>
      <c r="F66" s="439">
        <v>5.6428701999999999</v>
      </c>
      <c r="G66" s="326">
        <v>2.2435345</v>
      </c>
      <c r="H66" s="325">
        <v>0</v>
      </c>
      <c r="I66" s="26"/>
      <c r="J66" s="26"/>
      <c r="K66" s="26"/>
      <c r="L66" s="26"/>
      <c r="M66" s="26"/>
      <c r="N66" s="26"/>
    </row>
    <row r="67" spans="1:14" x14ac:dyDescent="0.45">
      <c r="A67" s="150" t="s">
        <v>101</v>
      </c>
      <c r="B67" s="921">
        <f>RANK(E67,E$7:E$71,0)</f>
        <v>61</v>
      </c>
      <c r="C67" s="922">
        <f>D67*10/D$6</f>
        <v>1.691537769421634</v>
      </c>
      <c r="D67" s="940">
        <f>E67^D$4</f>
        <v>1.3805979528116823</v>
      </c>
      <c r="E67" s="944">
        <v>6</v>
      </c>
      <c r="F67" s="439">
        <v>6.2818626000000002</v>
      </c>
      <c r="G67" s="326">
        <v>0</v>
      </c>
      <c r="H67" s="325">
        <v>0</v>
      </c>
      <c r="I67" s="26"/>
      <c r="J67" s="26"/>
      <c r="K67" s="26"/>
      <c r="L67" s="26"/>
      <c r="M67" s="26"/>
      <c r="N67" s="26"/>
    </row>
    <row r="68" spans="1:14" x14ac:dyDescent="0.45">
      <c r="A68" s="70" t="s">
        <v>87</v>
      </c>
      <c r="B68" s="921">
        <f>RANK(E68,E$7:E$71,0)</f>
        <v>62</v>
      </c>
      <c r="C68" s="922">
        <f>D68*10/D$6</f>
        <v>1.4931254574072874</v>
      </c>
      <c r="D68" s="940">
        <f>E68^D$4</f>
        <v>1.2186579496196162</v>
      </c>
      <c r="E68" s="944">
        <v>3</v>
      </c>
      <c r="F68" s="440">
        <v>2.6124486999999998</v>
      </c>
      <c r="G68" s="324">
        <v>2.4581800000000001E-2</v>
      </c>
      <c r="H68" s="323">
        <v>0</v>
      </c>
      <c r="I68" s="26"/>
      <c r="J68" s="26"/>
      <c r="K68" s="26"/>
      <c r="L68" s="26"/>
      <c r="M68" s="26"/>
      <c r="N68" s="26"/>
    </row>
    <row r="69" spans="1:14" x14ac:dyDescent="0.45">
      <c r="A69" s="70" t="s">
        <v>153</v>
      </c>
      <c r="B69" s="921">
        <f>RANK(E69,E$7:E$71,0)</f>
        <v>63</v>
      </c>
      <c r="C69" s="922">
        <f>D69*10/D$6</f>
        <v>1.3880332622862877</v>
      </c>
      <c r="D69" s="940">
        <f>E69^D$4</f>
        <v>1.1328838852957985</v>
      </c>
      <c r="E69" s="944">
        <v>2</v>
      </c>
      <c r="F69" s="440">
        <v>0.67627479999999995</v>
      </c>
      <c r="G69" s="324">
        <v>0.92176190000000002</v>
      </c>
      <c r="H69" s="323">
        <v>5.3991499999999998E-2</v>
      </c>
      <c r="I69" s="26"/>
      <c r="J69" s="26"/>
      <c r="K69" s="26"/>
      <c r="L69" s="26"/>
      <c r="M69" s="26"/>
      <c r="N69" s="26"/>
    </row>
    <row r="70" spans="1:14" x14ac:dyDescent="0.45">
      <c r="A70" s="150" t="s">
        <v>103</v>
      </c>
      <c r="B70" s="921">
        <f>RANK(E70,E$7:E$71,0)</f>
        <v>64</v>
      </c>
      <c r="C70" s="922">
        <f>D70*10/D$6</f>
        <v>1.2252211195711986</v>
      </c>
      <c r="D70" s="940">
        <f>E70^D$4</f>
        <v>1</v>
      </c>
      <c r="E70" s="944">
        <v>1</v>
      </c>
      <c r="F70" s="439">
        <v>1.1572172999999999</v>
      </c>
      <c r="G70" s="326">
        <v>0</v>
      </c>
      <c r="H70" s="325">
        <v>0</v>
      </c>
      <c r="I70" s="26"/>
      <c r="J70" s="26"/>
      <c r="K70" s="26"/>
      <c r="L70" s="26"/>
      <c r="M70" s="26"/>
      <c r="N70" s="26"/>
    </row>
    <row r="71" spans="1:14" ht="19" thickBot="1" x14ac:dyDescent="0.5">
      <c r="A71" s="1498" t="s">
        <v>110</v>
      </c>
      <c r="B71" s="921">
        <f>RANK(E71,E$7:E$71,0)</f>
        <v>65</v>
      </c>
      <c r="C71" s="923">
        <f>D71*10/D$6</f>
        <v>0.94140543178080915</v>
      </c>
      <c r="D71" s="940">
        <f>E71^D$4</f>
        <v>0.76835553741538598</v>
      </c>
      <c r="E71" s="945">
        <v>0.23133139999999999</v>
      </c>
      <c r="F71" s="907">
        <v>0.23133139999999999</v>
      </c>
      <c r="G71" s="908">
        <v>0</v>
      </c>
      <c r="H71" s="909">
        <v>0</v>
      </c>
      <c r="I71" s="26"/>
      <c r="J71" s="26"/>
      <c r="K71" s="26"/>
      <c r="L71" s="26"/>
      <c r="M71" s="26"/>
      <c r="N71" s="26"/>
    </row>
    <row r="72" spans="1:14" x14ac:dyDescent="0.45">
      <c r="B72" s="29"/>
      <c r="C72" s="29"/>
      <c r="E72" s="26"/>
      <c r="F72" s="26"/>
      <c r="G72" s="26"/>
      <c r="H72" s="26"/>
      <c r="I72" s="26"/>
      <c r="J72" s="26"/>
      <c r="K72" s="26"/>
      <c r="L72" s="26"/>
      <c r="M72" s="26"/>
      <c r="N72" s="26"/>
    </row>
    <row r="73" spans="1:14" x14ac:dyDescent="0.45">
      <c r="B73" s="29"/>
      <c r="C73" s="29"/>
      <c r="E73" s="26"/>
      <c r="F73" s="26"/>
      <c r="G73" s="26"/>
      <c r="H73" s="26"/>
      <c r="I73" s="26"/>
      <c r="J73" s="26"/>
      <c r="K73" s="26"/>
      <c r="L73" s="26"/>
      <c r="M73" s="26"/>
      <c r="N73" s="26"/>
    </row>
    <row r="74" spans="1:14" x14ac:dyDescent="0.45">
      <c r="B74" s="29"/>
      <c r="C74" s="29"/>
      <c r="E74" s="26"/>
      <c r="F74" s="26"/>
      <c r="G74" s="26"/>
      <c r="H74" s="26"/>
      <c r="I74" s="26"/>
      <c r="J74" s="26"/>
      <c r="K74" s="26"/>
      <c r="L74" s="26"/>
      <c r="M74" s="26"/>
      <c r="N74" s="26"/>
    </row>
    <row r="75" spans="1:14" x14ac:dyDescent="0.45">
      <c r="B75" s="29"/>
      <c r="C75" s="29"/>
      <c r="E75" s="26"/>
      <c r="F75" s="26"/>
      <c r="G75" s="26"/>
      <c r="H75" s="26"/>
      <c r="I75" s="26"/>
      <c r="J75" s="26"/>
      <c r="K75" s="26"/>
      <c r="L75" s="26"/>
      <c r="M75" s="26"/>
      <c r="N75" s="26"/>
    </row>
    <row r="76" spans="1:14" x14ac:dyDescent="0.45">
      <c r="B76" s="29"/>
      <c r="C76" s="29"/>
      <c r="E76" s="26"/>
      <c r="F76" s="26"/>
      <c r="G76" s="26"/>
      <c r="H76" s="26"/>
      <c r="I76" s="26"/>
      <c r="J76" s="26"/>
      <c r="K76" s="26"/>
      <c r="L76" s="26"/>
      <c r="M76" s="26"/>
      <c r="N76" s="26"/>
    </row>
    <row r="77" spans="1:14" x14ac:dyDescent="0.45">
      <c r="B77" s="29"/>
      <c r="C77" s="29"/>
      <c r="E77" s="26"/>
      <c r="F77" s="26"/>
      <c r="G77" s="26"/>
      <c r="H77" s="26"/>
      <c r="I77" s="26"/>
      <c r="J77" s="26"/>
      <c r="K77" s="26"/>
      <c r="L77" s="26"/>
      <c r="M77" s="26"/>
      <c r="N77" s="26"/>
    </row>
    <row r="78" spans="1:14" x14ac:dyDescent="0.45">
      <c r="B78" s="29"/>
      <c r="C78" s="29"/>
      <c r="E78" s="26"/>
      <c r="F78" s="26"/>
      <c r="G78" s="26"/>
      <c r="H78" s="26"/>
      <c r="I78" s="26"/>
      <c r="J78" s="26"/>
      <c r="K78" s="26"/>
      <c r="L78" s="26"/>
      <c r="M78" s="26"/>
      <c r="N78" s="26"/>
    </row>
    <row r="79" spans="1:14" x14ac:dyDescent="0.45">
      <c r="B79" s="29"/>
      <c r="C79" s="29"/>
      <c r="E79" s="26"/>
      <c r="F79" s="26"/>
      <c r="G79" s="26"/>
      <c r="H79" s="26"/>
      <c r="I79" s="26"/>
      <c r="J79" s="26"/>
      <c r="K79" s="26"/>
      <c r="L79" s="26"/>
      <c r="M79" s="26"/>
      <c r="N79" s="26"/>
    </row>
    <row r="80" spans="1:14" x14ac:dyDescent="0.45">
      <c r="B80" s="29"/>
      <c r="C80" s="29"/>
      <c r="E80" s="26"/>
      <c r="F80" s="26"/>
      <c r="G80" s="26"/>
      <c r="H80" s="26"/>
      <c r="I80" s="26"/>
      <c r="J80" s="26"/>
      <c r="K80" s="26"/>
      <c r="L80" s="26"/>
      <c r="M80" s="26"/>
      <c r="N80" s="26"/>
    </row>
    <row r="81" spans="2:14" x14ac:dyDescent="0.45">
      <c r="B81" s="29"/>
      <c r="C81" s="29"/>
      <c r="E81" s="26"/>
      <c r="F81" s="26"/>
      <c r="G81" s="26"/>
      <c r="H81" s="26"/>
      <c r="I81" s="26"/>
      <c r="J81" s="26"/>
      <c r="K81" s="26"/>
      <c r="L81" s="26"/>
      <c r="M81" s="26"/>
      <c r="N81" s="26"/>
    </row>
    <row r="82" spans="2:14" x14ac:dyDescent="0.45">
      <c r="B82" s="29"/>
      <c r="C82" s="29"/>
      <c r="E82" s="26"/>
      <c r="F82" s="26"/>
      <c r="G82" s="26"/>
      <c r="H82" s="26"/>
      <c r="I82" s="26"/>
      <c r="J82" s="26"/>
      <c r="K82" s="26"/>
      <c r="L82" s="26"/>
      <c r="M82" s="26"/>
      <c r="N82" s="26"/>
    </row>
    <row r="83" spans="2:14" x14ac:dyDescent="0.45">
      <c r="B83" s="29"/>
      <c r="C83" s="29"/>
      <c r="E83" s="26"/>
      <c r="F83" s="26"/>
      <c r="G83" s="26"/>
      <c r="H83" s="26"/>
      <c r="I83" s="26"/>
      <c r="J83" s="26"/>
      <c r="K83" s="26"/>
      <c r="L83" s="26"/>
      <c r="M83" s="26"/>
      <c r="N83" s="26"/>
    </row>
    <row r="84" spans="2:14" x14ac:dyDescent="0.45">
      <c r="B84" s="29"/>
      <c r="C84" s="29"/>
      <c r="E84" s="26"/>
      <c r="F84" s="26"/>
      <c r="G84" s="26"/>
      <c r="H84" s="26"/>
      <c r="I84" s="26"/>
      <c r="J84" s="26"/>
      <c r="K84" s="26"/>
      <c r="L84" s="26"/>
      <c r="M84" s="26"/>
      <c r="N84" s="26"/>
    </row>
    <row r="85" spans="2:14" x14ac:dyDescent="0.45">
      <c r="B85" s="29"/>
      <c r="C85" s="29"/>
      <c r="E85" s="26"/>
      <c r="F85" s="26"/>
      <c r="G85" s="26"/>
      <c r="H85" s="26"/>
      <c r="I85" s="26"/>
      <c r="J85" s="26"/>
      <c r="K85" s="26"/>
      <c r="L85" s="26"/>
      <c r="M85" s="26"/>
      <c r="N85" s="26"/>
    </row>
    <row r="86" spans="2:14" x14ac:dyDescent="0.45">
      <c r="B86" s="29"/>
      <c r="C86" s="29"/>
      <c r="E86" s="26"/>
      <c r="F86" s="26"/>
      <c r="G86" s="26"/>
      <c r="H86" s="26"/>
      <c r="I86" s="26"/>
      <c r="J86" s="26"/>
      <c r="K86" s="26"/>
      <c r="L86" s="26"/>
      <c r="M86" s="26"/>
      <c r="N86" s="26"/>
    </row>
    <row r="87" spans="2:14" x14ac:dyDescent="0.45">
      <c r="B87" s="29"/>
      <c r="C87" s="29"/>
      <c r="E87" s="26"/>
      <c r="F87" s="26"/>
      <c r="G87" s="26"/>
      <c r="H87" s="26"/>
      <c r="I87" s="26"/>
      <c r="J87" s="26"/>
      <c r="K87" s="26"/>
      <c r="L87" s="26"/>
      <c r="M87" s="26"/>
      <c r="N87" s="26"/>
    </row>
    <row r="88" spans="2:14" x14ac:dyDescent="0.45">
      <c r="B88" s="29"/>
      <c r="C88" s="29"/>
      <c r="E88" s="26"/>
      <c r="F88" s="26"/>
      <c r="G88" s="26"/>
      <c r="H88" s="26"/>
      <c r="I88" s="26"/>
      <c r="J88" s="26"/>
      <c r="K88" s="26"/>
      <c r="L88" s="26"/>
      <c r="M88" s="26"/>
      <c r="N88" s="26"/>
    </row>
    <row r="89" spans="2:14" x14ac:dyDescent="0.45">
      <c r="B89" s="29"/>
      <c r="C89" s="29"/>
      <c r="E89" s="26"/>
      <c r="F89" s="26"/>
      <c r="G89" s="26"/>
      <c r="H89" s="26"/>
      <c r="I89" s="26"/>
      <c r="J89" s="26"/>
      <c r="K89" s="26"/>
      <c r="L89" s="26"/>
      <c r="M89" s="26"/>
      <c r="N89" s="26"/>
    </row>
    <row r="90" spans="2:14" x14ac:dyDescent="0.45">
      <c r="B90" s="29"/>
      <c r="C90" s="29"/>
      <c r="E90" s="26"/>
      <c r="F90" s="26"/>
      <c r="G90" s="26"/>
      <c r="H90" s="26"/>
      <c r="I90" s="26"/>
      <c r="J90" s="26"/>
      <c r="K90" s="26"/>
      <c r="L90" s="26"/>
      <c r="M90" s="26"/>
      <c r="N90" s="26"/>
    </row>
    <row r="91" spans="2:14" x14ac:dyDescent="0.45">
      <c r="B91" s="29"/>
      <c r="C91" s="29"/>
      <c r="E91" s="26"/>
      <c r="F91" s="26"/>
      <c r="G91" s="26"/>
      <c r="H91" s="26"/>
      <c r="I91" s="26"/>
      <c r="J91" s="26"/>
      <c r="K91" s="26"/>
      <c r="L91" s="26"/>
      <c r="M91" s="26"/>
      <c r="N91" s="26"/>
    </row>
    <row r="92" spans="2:14" x14ac:dyDescent="0.45">
      <c r="B92" s="29"/>
      <c r="C92" s="29"/>
      <c r="E92" s="26"/>
      <c r="F92" s="26"/>
      <c r="G92" s="26"/>
      <c r="H92" s="26"/>
      <c r="I92" s="26"/>
      <c r="J92" s="26"/>
      <c r="K92" s="26"/>
      <c r="L92" s="26"/>
      <c r="M92" s="26"/>
      <c r="N92" s="26"/>
    </row>
    <row r="93" spans="2:14" x14ac:dyDescent="0.45">
      <c r="B93" s="29"/>
      <c r="C93" s="29"/>
      <c r="E93" s="26"/>
      <c r="F93" s="26"/>
      <c r="G93" s="26"/>
      <c r="H93" s="26"/>
      <c r="I93" s="26"/>
      <c r="J93" s="26"/>
      <c r="K93" s="26"/>
      <c r="L93" s="26"/>
      <c r="M93" s="26"/>
      <c r="N93" s="26"/>
    </row>
    <row r="94" spans="2:14" x14ac:dyDescent="0.45">
      <c r="B94" s="29"/>
      <c r="C94" s="29"/>
      <c r="E94" s="26"/>
      <c r="F94" s="26"/>
      <c r="G94" s="26"/>
      <c r="H94" s="26"/>
      <c r="I94" s="26"/>
      <c r="J94" s="26"/>
      <c r="K94" s="26"/>
      <c r="L94" s="26"/>
      <c r="M94" s="26"/>
      <c r="N94" s="26"/>
    </row>
    <row r="95" spans="2:14" x14ac:dyDescent="0.45">
      <c r="B95" s="29"/>
      <c r="C95" s="29"/>
      <c r="E95" s="26"/>
      <c r="F95" s="26"/>
      <c r="G95" s="26"/>
      <c r="H95" s="26"/>
      <c r="I95" s="26"/>
      <c r="J95" s="26"/>
      <c r="K95" s="26"/>
      <c r="L95" s="26"/>
      <c r="M95" s="26"/>
      <c r="N95" s="26"/>
    </row>
    <row r="96" spans="2:14" x14ac:dyDescent="0.45">
      <c r="B96" s="29"/>
      <c r="C96" s="29"/>
      <c r="E96" s="26"/>
      <c r="F96" s="26"/>
      <c r="G96" s="26"/>
      <c r="H96" s="26"/>
      <c r="I96" s="26"/>
      <c r="J96" s="26"/>
      <c r="K96" s="26"/>
      <c r="L96" s="26"/>
      <c r="M96" s="26"/>
      <c r="N96" s="26"/>
    </row>
    <row r="97" spans="2:14" x14ac:dyDescent="0.45">
      <c r="B97" s="29"/>
      <c r="C97" s="29"/>
      <c r="E97" s="26"/>
      <c r="F97" s="26"/>
      <c r="G97" s="26"/>
      <c r="H97" s="26"/>
      <c r="I97" s="26"/>
      <c r="J97" s="26"/>
      <c r="K97" s="26"/>
      <c r="L97" s="26"/>
      <c r="M97" s="26"/>
      <c r="N97" s="26"/>
    </row>
    <row r="98" spans="2:14" x14ac:dyDescent="0.45">
      <c r="B98" s="29"/>
      <c r="C98" s="29"/>
      <c r="E98" s="26"/>
      <c r="F98" s="26"/>
      <c r="G98" s="26"/>
      <c r="H98" s="26"/>
      <c r="I98" s="26"/>
      <c r="J98" s="26"/>
      <c r="K98" s="26"/>
      <c r="L98" s="26"/>
      <c r="M98" s="26"/>
      <c r="N98" s="26"/>
    </row>
    <row r="99" spans="2:14" x14ac:dyDescent="0.45">
      <c r="B99" s="29"/>
      <c r="C99" s="29"/>
      <c r="E99" s="26"/>
      <c r="F99" s="26"/>
      <c r="G99" s="26"/>
      <c r="H99" s="26"/>
      <c r="I99" s="26"/>
      <c r="J99" s="26"/>
      <c r="K99" s="26"/>
      <c r="L99" s="26"/>
      <c r="M99" s="26"/>
      <c r="N99" s="26"/>
    </row>
    <row r="100" spans="2:14" x14ac:dyDescent="0.45">
      <c r="B100" s="29"/>
      <c r="C100" s="29"/>
      <c r="E100" s="26"/>
      <c r="F100" s="26"/>
      <c r="G100" s="26"/>
      <c r="H100" s="26"/>
      <c r="I100" s="26"/>
      <c r="J100" s="26"/>
      <c r="K100" s="26"/>
      <c r="L100" s="26"/>
      <c r="M100" s="26"/>
      <c r="N100" s="26"/>
    </row>
    <row r="101" spans="2:14" x14ac:dyDescent="0.45">
      <c r="B101" s="29"/>
      <c r="C101" s="29"/>
      <c r="E101" s="26"/>
      <c r="F101" s="26"/>
      <c r="G101" s="26"/>
      <c r="H101" s="26"/>
      <c r="I101" s="26"/>
      <c r="J101" s="26"/>
      <c r="K101" s="26"/>
      <c r="L101" s="26"/>
      <c r="M101" s="26"/>
      <c r="N101" s="26"/>
    </row>
    <row r="102" spans="2:14" x14ac:dyDescent="0.45">
      <c r="B102" s="29"/>
      <c r="C102" s="29"/>
      <c r="E102" s="26"/>
      <c r="F102" s="26"/>
      <c r="G102" s="26"/>
      <c r="H102" s="26"/>
      <c r="I102" s="26"/>
      <c r="J102" s="26"/>
      <c r="K102" s="26"/>
      <c r="L102" s="26"/>
      <c r="M102" s="26"/>
      <c r="N102" s="26"/>
    </row>
    <row r="103" spans="2:14" x14ac:dyDescent="0.45">
      <c r="B103" s="29"/>
      <c r="C103" s="29"/>
      <c r="E103" s="26"/>
      <c r="F103" s="26"/>
      <c r="G103" s="26"/>
      <c r="H103" s="26"/>
      <c r="I103" s="26"/>
      <c r="J103" s="26"/>
      <c r="K103" s="26"/>
      <c r="L103" s="26"/>
      <c r="M103" s="26"/>
      <c r="N103" s="26"/>
    </row>
  </sheetData>
  <sortState xmlns:xlrd2="http://schemas.microsoft.com/office/spreadsheetml/2017/richdata2" ref="A7:H71">
    <sortCondition ref="B7:B71"/>
  </sortState>
  <conditionalFormatting sqref="B7:B71">
    <cfRule type="colorScale" priority="9">
      <colorScale>
        <cfvo type="min"/>
        <cfvo type="percentile" val="50"/>
        <cfvo type="max"/>
        <color rgb="FF55A424"/>
        <color theme="0"/>
        <color rgb="FFE4389A"/>
      </colorScale>
    </cfRule>
  </conditionalFormatting>
  <conditionalFormatting sqref="C7:C71">
    <cfRule type="cellIs" dxfId="30" priority="5" operator="greaterThan">
      <formula>0</formula>
    </cfRule>
    <cfRule type="cellIs" dxfId="29" priority="6" stopIfTrue="1" operator="equal">
      <formula>0</formula>
    </cfRule>
    <cfRule type="colorScale" priority="7">
      <colorScale>
        <cfvo type="min"/>
        <cfvo type="percentile" val="50"/>
        <cfvo type="max"/>
        <color rgb="FFE4389A"/>
        <color theme="0"/>
        <color rgb="FF55A424"/>
      </colorScale>
    </cfRule>
  </conditionalFormatting>
  <conditionalFormatting sqref="E7:H71">
    <cfRule type="cellIs" dxfId="28" priority="1" stopIfTrue="1" operator="equal">
      <formula>0</formula>
    </cfRule>
    <cfRule type="cellIs" dxfId="27" priority="2" operator="between">
      <formula>0.9999</formula>
      <formula>0.00001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0"/>
  </sheetPr>
  <dimension ref="A1:Y86"/>
  <sheetViews>
    <sheetView zoomScale="85" zoomScaleNormal="85" workbookViewId="0">
      <pane xSplit="1" ySplit="6" topLeftCell="B7" activePane="bottomRight" state="frozen"/>
      <selection activeCell="A22" sqref="A22"/>
      <selection pane="topRight" activeCell="A22" sqref="A22"/>
      <selection pane="bottomLeft" activeCell="A22" sqref="A22"/>
      <selection pane="bottomRight" activeCell="T14" sqref="T14"/>
    </sheetView>
  </sheetViews>
  <sheetFormatPr defaultColWidth="8.90625" defaultRowHeight="18.5" x14ac:dyDescent="0.45"/>
  <cols>
    <col min="1" max="1" width="36.90625" style="7" customWidth="1"/>
    <col min="2" max="3" width="9.08984375" style="4" customWidth="1"/>
    <col min="4" max="4" width="12.6328125" style="1" customWidth="1"/>
    <col min="5" max="5" width="13.36328125" style="1" customWidth="1"/>
    <col min="6" max="8" width="8" style="6" customWidth="1"/>
    <col min="9" max="9" width="0.90625" style="1" customWidth="1"/>
    <col min="10" max="10" width="7.36328125" style="43" customWidth="1"/>
    <col min="11" max="12" width="7.36328125" style="42" customWidth="1"/>
    <col min="13" max="13" width="0.90625" style="1" customWidth="1"/>
    <col min="14" max="14" width="11.90625" style="103" customWidth="1"/>
    <col min="15" max="17" width="7.7265625" style="1" customWidth="1"/>
    <col min="18" max="18" width="4.6328125" style="1" customWidth="1"/>
    <col min="19" max="16384" width="8.90625" style="1"/>
  </cols>
  <sheetData>
    <row r="1" spans="1:25" s="62" customFormat="1" ht="21" x14ac:dyDescent="0.45">
      <c r="A1" s="82" t="s">
        <v>301</v>
      </c>
      <c r="B1" s="29"/>
      <c r="C1" s="29"/>
      <c r="D1" s="99"/>
      <c r="E1" s="99"/>
      <c r="F1" s="100"/>
      <c r="G1" s="100"/>
      <c r="H1" s="100"/>
      <c r="I1" s="99"/>
      <c r="J1" s="101"/>
      <c r="K1" s="98"/>
      <c r="L1" s="98"/>
      <c r="M1" s="99"/>
      <c r="N1" s="102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</row>
    <row r="2" spans="1:25" s="62" customFormat="1" ht="21" x14ac:dyDescent="0.45">
      <c r="A2" s="82"/>
      <c r="B2" s="29"/>
      <c r="C2" s="29"/>
      <c r="D2" s="99"/>
      <c r="E2" s="99"/>
      <c r="F2" s="100"/>
      <c r="G2" s="100"/>
      <c r="H2" s="100"/>
      <c r="I2" s="99"/>
      <c r="J2" s="101"/>
      <c r="K2" s="98"/>
      <c r="L2" s="98"/>
      <c r="M2" s="99"/>
      <c r="N2" s="102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</row>
    <row r="3" spans="1:25" x14ac:dyDescent="0.45">
      <c r="A3" s="53"/>
      <c r="B3" s="615"/>
      <c r="C3" s="151"/>
      <c r="D3" s="207" t="s">
        <v>179</v>
      </c>
      <c r="E3" s="26"/>
      <c r="F3" s="95"/>
      <c r="G3" s="84"/>
      <c r="H3" s="84"/>
      <c r="I3" s="96"/>
      <c r="J3" s="81" t="s">
        <v>60</v>
      </c>
      <c r="K3" s="93"/>
      <c r="L3" s="81"/>
      <c r="M3" s="96"/>
      <c r="N3" s="125"/>
      <c r="O3" s="126"/>
      <c r="P3" s="126"/>
      <c r="Q3" s="126"/>
      <c r="R3" s="26"/>
      <c r="S3" s="26"/>
      <c r="T3" s="26"/>
      <c r="U3" s="26"/>
      <c r="V3" s="26"/>
      <c r="W3" s="26"/>
      <c r="X3" s="26"/>
      <c r="Y3" s="26"/>
    </row>
    <row r="4" spans="1:25" x14ac:dyDescent="0.45">
      <c r="A4" s="53"/>
      <c r="B4" s="615"/>
      <c r="C4" s="152"/>
      <c r="D4" s="205">
        <v>0.18</v>
      </c>
      <c r="E4" s="203" t="s">
        <v>61</v>
      </c>
      <c r="F4" s="93"/>
      <c r="G4" s="87"/>
      <c r="H4" s="87"/>
      <c r="I4" s="96"/>
      <c r="J4" s="93" t="s">
        <v>180</v>
      </c>
      <c r="K4" s="93"/>
      <c r="L4" s="93"/>
      <c r="M4" s="96"/>
      <c r="N4" s="822" t="s">
        <v>156</v>
      </c>
      <c r="O4" s="75"/>
      <c r="P4" s="74"/>
      <c r="Q4" s="75"/>
      <c r="R4" s="26"/>
      <c r="S4" s="26"/>
      <c r="T4" s="26"/>
      <c r="U4" s="26"/>
      <c r="V4" s="26"/>
      <c r="W4" s="26"/>
      <c r="X4" s="26"/>
      <c r="Y4" s="26"/>
    </row>
    <row r="5" spans="1:25" ht="19" thickBot="1" x14ac:dyDescent="0.5">
      <c r="A5" s="53"/>
      <c r="B5" s="604" t="s">
        <v>222</v>
      </c>
      <c r="C5" s="1058"/>
      <c r="D5" s="206" t="s">
        <v>59</v>
      </c>
      <c r="E5" s="204" t="s">
        <v>62</v>
      </c>
      <c r="F5" s="90"/>
      <c r="G5" s="89"/>
      <c r="H5" s="88"/>
      <c r="I5" s="94"/>
      <c r="J5" s="88" t="s">
        <v>63</v>
      </c>
      <c r="K5" s="88"/>
      <c r="L5" s="88"/>
      <c r="M5" s="94"/>
      <c r="N5" s="124" t="s">
        <v>441</v>
      </c>
      <c r="O5" s="92"/>
      <c r="P5" s="91"/>
      <c r="Q5" s="92"/>
      <c r="R5" s="26"/>
      <c r="S5" s="26"/>
      <c r="T5" s="26"/>
      <c r="U5" s="26"/>
      <c r="V5" s="26"/>
      <c r="W5" s="26"/>
      <c r="X5" s="26"/>
      <c r="Y5" s="26"/>
    </row>
    <row r="6" spans="1:25" ht="19" thickBot="1" x14ac:dyDescent="0.5">
      <c r="A6" s="1230" t="s">
        <v>4</v>
      </c>
      <c r="B6" s="1231" t="s">
        <v>3</v>
      </c>
      <c r="C6" s="1224" t="s">
        <v>221</v>
      </c>
      <c r="D6" s="1225">
        <f>MAX(D7:D71)</f>
        <v>4.9636083258534702</v>
      </c>
      <c r="E6" s="1232" t="s">
        <v>64</v>
      </c>
      <c r="F6" s="1233" t="s">
        <v>25</v>
      </c>
      <c r="G6" s="1234" t="s">
        <v>26</v>
      </c>
      <c r="H6" s="1235" t="s">
        <v>27</v>
      </c>
      <c r="I6" s="1236"/>
      <c r="J6" s="1237" t="s">
        <v>25</v>
      </c>
      <c r="K6" s="1238" t="s">
        <v>26</v>
      </c>
      <c r="L6" s="1239" t="s">
        <v>27</v>
      </c>
      <c r="M6" s="1236"/>
      <c r="N6" s="1240" t="s">
        <v>64</v>
      </c>
      <c r="O6" s="1241" t="s">
        <v>25</v>
      </c>
      <c r="P6" s="1242" t="s">
        <v>26</v>
      </c>
      <c r="Q6" s="1243" t="s">
        <v>27</v>
      </c>
      <c r="R6" s="26"/>
      <c r="S6" s="26"/>
      <c r="T6" s="26"/>
      <c r="U6" s="26"/>
      <c r="V6" s="26"/>
      <c r="W6" s="26"/>
      <c r="X6" s="26"/>
      <c r="Y6" s="26"/>
    </row>
    <row r="7" spans="1:25" ht="19" thickTop="1" x14ac:dyDescent="0.45">
      <c r="A7" s="924" t="s">
        <v>84</v>
      </c>
      <c r="B7" s="164">
        <f>RANK(C7,C$7:C$71,0)</f>
        <v>1</v>
      </c>
      <c r="C7" s="926">
        <f>D7*10/D$6</f>
        <v>10</v>
      </c>
      <c r="D7" s="927">
        <f>E7^0.18</f>
        <v>4.9636083258534702</v>
      </c>
      <c r="E7" s="928">
        <f>SUM(F7:H7)</f>
        <v>7337.39147731922</v>
      </c>
      <c r="F7" s="929">
        <v>4100.0422491192903</v>
      </c>
      <c r="G7" s="930">
        <v>1709.78939576993</v>
      </c>
      <c r="H7" s="931">
        <v>1527.5598324299999</v>
      </c>
      <c r="I7" s="94"/>
      <c r="J7" s="932">
        <v>1.9669477982954542</v>
      </c>
      <c r="K7" s="933">
        <v>2</v>
      </c>
      <c r="L7" s="934">
        <v>2</v>
      </c>
      <c r="M7" s="94"/>
      <c r="N7" s="935">
        <f>SUM(O7:Q7)</f>
        <v>3699.9143344650861</v>
      </c>
      <c r="O7" s="1501">
        <v>2081.2397203651199</v>
      </c>
      <c r="P7" s="931">
        <v>854.89469788496604</v>
      </c>
      <c r="Q7" s="1504">
        <v>763.77991621499996</v>
      </c>
      <c r="R7" s="26"/>
      <c r="S7" s="26"/>
      <c r="T7" s="26"/>
      <c r="U7" s="26"/>
      <c r="V7" s="26"/>
      <c r="W7" s="26"/>
      <c r="X7" s="26"/>
      <c r="Y7" s="26"/>
    </row>
    <row r="8" spans="1:25" x14ac:dyDescent="0.45">
      <c r="A8" s="70" t="s">
        <v>5</v>
      </c>
      <c r="B8" s="33">
        <f>RANK(C8,C$7:C$71,0)</f>
        <v>2</v>
      </c>
      <c r="C8" s="905">
        <f>D8*10/D$6</f>
        <v>9.7465731314616111</v>
      </c>
      <c r="D8" s="910">
        <f>E8^0.18</f>
        <v>4.8378171543862587</v>
      </c>
      <c r="E8" s="911">
        <f>SUM(F8:H8)</f>
        <v>6362.2108267927706</v>
      </c>
      <c r="F8" s="330">
        <v>1011.41449437425</v>
      </c>
      <c r="G8" s="327">
        <v>3248.6045133283201</v>
      </c>
      <c r="H8" s="326">
        <v>2102.1918190902002</v>
      </c>
      <c r="I8" s="36"/>
      <c r="J8" s="40">
        <v>2</v>
      </c>
      <c r="K8" s="39">
        <v>1.9</v>
      </c>
      <c r="L8" s="605">
        <v>1.8</v>
      </c>
      <c r="M8" s="36"/>
      <c r="N8" s="323">
        <f>SUM(O8:Q8)</f>
        <v>3383.3834402462935</v>
      </c>
      <c r="O8" s="439">
        <v>505.70724718712398</v>
      </c>
      <c r="P8" s="326">
        <v>1709.7918491201699</v>
      </c>
      <c r="Q8" s="325">
        <v>1167.884343939</v>
      </c>
      <c r="R8" s="26"/>
      <c r="S8" s="26"/>
      <c r="T8" s="26"/>
      <c r="U8" s="26"/>
      <c r="V8" s="26"/>
      <c r="W8" s="26"/>
      <c r="X8" s="26"/>
      <c r="Y8" s="26"/>
    </row>
    <row r="9" spans="1:25" x14ac:dyDescent="0.45">
      <c r="A9" s="150" t="s">
        <v>252</v>
      </c>
      <c r="B9" s="33">
        <f>RANK(C9,C$7:C$71,0)</f>
        <v>3</v>
      </c>
      <c r="C9" s="905">
        <f>D9*10/D$6</f>
        <v>8.400410664692604</v>
      </c>
      <c r="D9" s="910">
        <f>E9^0.18</f>
        <v>4.1696348315856495</v>
      </c>
      <c r="E9" s="911">
        <f>SUM(F9:H9)</f>
        <v>2786.0506721033325</v>
      </c>
      <c r="F9" s="330">
        <v>2736.7773365452399</v>
      </c>
      <c r="G9" s="327">
        <v>43.209837841592702</v>
      </c>
      <c r="H9" s="326">
        <v>6.0634977164999997</v>
      </c>
      <c r="I9" s="36"/>
      <c r="J9" s="40">
        <v>1.8972652218782251</v>
      </c>
      <c r="K9" s="39">
        <v>1.1499999999999999</v>
      </c>
      <c r="L9" s="605">
        <v>1.1499999999999999</v>
      </c>
      <c r="M9" s="36"/>
      <c r="N9" s="323">
        <f>SUM(O9:Q9)</f>
        <v>1483.2555032436574</v>
      </c>
      <c r="O9" s="439">
        <v>1440.40912449749</v>
      </c>
      <c r="P9" s="326">
        <v>37.573772036167497</v>
      </c>
      <c r="Q9" s="323">
        <v>5.2726067099999998</v>
      </c>
      <c r="R9" s="26"/>
      <c r="S9" s="26"/>
      <c r="T9" s="26"/>
      <c r="U9" s="26"/>
      <c r="V9" s="26"/>
      <c r="W9" s="26"/>
      <c r="X9" s="26"/>
      <c r="Y9" s="26"/>
    </row>
    <row r="10" spans="1:25" x14ac:dyDescent="0.45">
      <c r="A10" s="150" t="s">
        <v>233</v>
      </c>
      <c r="B10" s="33">
        <f>RANK(C10,C$7:C$71,0)</f>
        <v>4</v>
      </c>
      <c r="C10" s="905">
        <f>D10*10/D$6</f>
        <v>7.5754008245066089</v>
      </c>
      <c r="D10" s="910">
        <f>E10^0.18</f>
        <v>3.7601322604198248</v>
      </c>
      <c r="E10" s="911">
        <f>SUM(F10:H10)</f>
        <v>1568.8192000326521</v>
      </c>
      <c r="F10" s="330">
        <v>1391.0350904383899</v>
      </c>
      <c r="G10" s="327">
        <v>166.676103008262</v>
      </c>
      <c r="H10" s="326">
        <v>11.108006586</v>
      </c>
      <c r="I10" s="36"/>
      <c r="J10" s="40">
        <v>1.8181516936671573</v>
      </c>
      <c r="K10" s="39">
        <v>1.9</v>
      </c>
      <c r="L10" s="605">
        <v>1.8</v>
      </c>
      <c r="M10" s="36"/>
      <c r="N10" s="323">
        <f>SUM(O10:Q10)</f>
        <v>858.20037425755652</v>
      </c>
      <c r="O10" s="439">
        <v>764.30499474636599</v>
      </c>
      <c r="P10" s="326">
        <v>87.724264741190495</v>
      </c>
      <c r="Q10" s="325">
        <v>6.17111477</v>
      </c>
      <c r="R10" s="26"/>
      <c r="S10" s="26"/>
      <c r="T10" s="26"/>
      <c r="U10" s="26"/>
      <c r="V10" s="26"/>
      <c r="W10" s="26"/>
      <c r="X10" s="26"/>
      <c r="Y10" s="26"/>
    </row>
    <row r="11" spans="1:25" x14ac:dyDescent="0.45">
      <c r="A11" s="150" t="s">
        <v>100</v>
      </c>
      <c r="B11" s="33">
        <f>RANK(C11,C$7:C$71,0)</f>
        <v>5</v>
      </c>
      <c r="C11" s="905">
        <f>D11*10/D$6</f>
        <v>7.3585966636466793</v>
      </c>
      <c r="D11" s="910">
        <f>E11^0.18</f>
        <v>3.6525191666274228</v>
      </c>
      <c r="E11" s="911">
        <f>SUM(F11:H11)</f>
        <v>1335.1003469351108</v>
      </c>
      <c r="F11" s="330">
        <v>1301.9929255064601</v>
      </c>
      <c r="G11" s="327">
        <v>26.1896343596507</v>
      </c>
      <c r="H11" s="326">
        <v>6.9177870690000001</v>
      </c>
      <c r="I11" s="36"/>
      <c r="J11" s="40">
        <v>1.6546696696696699</v>
      </c>
      <c r="K11" s="39">
        <v>1</v>
      </c>
      <c r="L11" s="605">
        <v>1</v>
      </c>
      <c r="M11" s="36"/>
      <c r="N11" s="323">
        <f>SUM(O11:Q11)</f>
        <v>822.19404294771766</v>
      </c>
      <c r="O11" s="439">
        <v>789.08662151906697</v>
      </c>
      <c r="P11" s="326">
        <v>26.1896343596507</v>
      </c>
      <c r="Q11" s="325">
        <v>6.9177870690000001</v>
      </c>
      <c r="R11" s="26"/>
      <c r="S11" s="26"/>
      <c r="T11" s="26"/>
      <c r="U11" s="26"/>
      <c r="V11" s="26"/>
      <c r="W11" s="26"/>
      <c r="X11" s="26"/>
      <c r="Y11" s="26"/>
    </row>
    <row r="12" spans="1:25" x14ac:dyDescent="0.45">
      <c r="A12" s="70" t="s">
        <v>89</v>
      </c>
      <c r="B12" s="33">
        <f>RANK(C12,C$7:C$71,0)</f>
        <v>6</v>
      </c>
      <c r="C12" s="905">
        <f>D12*10/D$6</f>
        <v>6.910398455791162</v>
      </c>
      <c r="D12" s="910">
        <f>E12^0.18</f>
        <v>3.4300511310129975</v>
      </c>
      <c r="E12" s="911">
        <f>SUM(F12:H12)</f>
        <v>941.65580713306019</v>
      </c>
      <c r="F12" s="330">
        <v>934.51564790229099</v>
      </c>
      <c r="G12" s="327">
        <v>0.78168265306921303</v>
      </c>
      <c r="H12" s="326">
        <v>6.3584765777000003</v>
      </c>
      <c r="I12" s="36"/>
      <c r="J12" s="40">
        <v>1.8607329842931937</v>
      </c>
      <c r="K12" s="39">
        <v>0.6</v>
      </c>
      <c r="L12" s="605">
        <v>1.3</v>
      </c>
      <c r="M12" s="36"/>
      <c r="N12" s="323">
        <f>SUM(O12:Q12)</f>
        <v>508.62170794018601</v>
      </c>
      <c r="O12" s="439">
        <v>502.42776768940399</v>
      </c>
      <c r="P12" s="326">
        <v>1.3028044217820201</v>
      </c>
      <c r="Q12" s="325">
        <v>4.8911358290000004</v>
      </c>
      <c r="R12" s="26"/>
      <c r="S12" s="26"/>
      <c r="T12" s="26"/>
      <c r="U12" s="26"/>
      <c r="V12" s="26"/>
      <c r="W12" s="26"/>
      <c r="X12" s="26"/>
      <c r="Y12" s="26"/>
    </row>
    <row r="13" spans="1:25" x14ac:dyDescent="0.45">
      <c r="A13" s="70" t="s">
        <v>85</v>
      </c>
      <c r="B13" s="33">
        <f>RANK(C13,C$7:C$71,0)</f>
        <v>7</v>
      </c>
      <c r="C13" s="905">
        <f>D13*10/D$6</f>
        <v>6.7617436956895336</v>
      </c>
      <c r="D13" s="910">
        <f>E13^0.18</f>
        <v>3.3562647305211786</v>
      </c>
      <c r="E13" s="911">
        <f>SUM(F13:H13)</f>
        <v>834.49431841495402</v>
      </c>
      <c r="F13" s="330">
        <v>834.49431841495402</v>
      </c>
      <c r="G13" s="327">
        <v>0</v>
      </c>
      <c r="H13" s="326">
        <v>0</v>
      </c>
      <c r="I13" s="36"/>
      <c r="J13" s="40">
        <v>2</v>
      </c>
      <c r="K13" s="37"/>
      <c r="L13" s="606"/>
      <c r="M13" s="36"/>
      <c r="N13" s="323">
        <f>SUM(O13:Q13)</f>
        <v>417.24715920747701</v>
      </c>
      <c r="O13" s="439">
        <v>417.24715920747701</v>
      </c>
      <c r="P13" s="326">
        <v>0</v>
      </c>
      <c r="Q13" s="325">
        <v>0</v>
      </c>
      <c r="R13" s="26"/>
      <c r="S13" s="26"/>
      <c r="T13" s="26"/>
      <c r="U13" s="26"/>
      <c r="V13" s="26"/>
      <c r="W13" s="26"/>
      <c r="X13" s="26"/>
      <c r="Y13" s="26"/>
    </row>
    <row r="14" spans="1:25" ht="19" thickBot="1" x14ac:dyDescent="0.5">
      <c r="A14" s="70" t="s">
        <v>154</v>
      </c>
      <c r="B14" s="33">
        <f>RANK(C14,C$7:C$71,0)</f>
        <v>8</v>
      </c>
      <c r="C14" s="905">
        <f>D14*10/D$6</f>
        <v>6.6925867798470557</v>
      </c>
      <c r="D14" s="910">
        <f>E14^0.18</f>
        <v>3.3219379461945713</v>
      </c>
      <c r="E14" s="911">
        <f>SUM(F14:H14)</f>
        <v>788.16932957694007</v>
      </c>
      <c r="F14" s="330">
        <v>288.397055055816</v>
      </c>
      <c r="G14" s="327">
        <v>161.806319780124</v>
      </c>
      <c r="H14" s="326">
        <v>337.96595474100002</v>
      </c>
      <c r="I14" s="36"/>
      <c r="J14" s="40">
        <v>1</v>
      </c>
      <c r="K14" s="39">
        <v>1.3</v>
      </c>
      <c r="L14" s="605">
        <v>1.5</v>
      </c>
      <c r="M14" s="36"/>
      <c r="N14" s="323">
        <f>SUM(O14:Q14)</f>
        <v>638.17409138068001</v>
      </c>
      <c r="O14" s="439">
        <v>288.397055055816</v>
      </c>
      <c r="P14" s="326">
        <v>124.46639983086401</v>
      </c>
      <c r="Q14" s="325">
        <v>225.31063649399999</v>
      </c>
      <c r="R14" s="26"/>
      <c r="S14" s="26"/>
      <c r="T14" s="26"/>
      <c r="U14" s="26"/>
      <c r="V14" s="26"/>
      <c r="W14" s="26"/>
      <c r="X14" s="26"/>
      <c r="Y14" s="26"/>
    </row>
    <row r="15" spans="1:25" x14ac:dyDescent="0.45">
      <c r="A15" s="70" t="s">
        <v>302</v>
      </c>
      <c r="B15" s="33">
        <f>RANK(C15,C$7:C$71,0)</f>
        <v>9</v>
      </c>
      <c r="C15" s="905">
        <f>D15*10/D$6</f>
        <v>6.6650644551654752</v>
      </c>
      <c r="D15" s="910">
        <f>E15^0.18</f>
        <v>3.3082769422009379</v>
      </c>
      <c r="E15" s="911">
        <f>SUM(F15:H15)</f>
        <v>770.33031488303311</v>
      </c>
      <c r="F15" s="330">
        <v>406.94442560705602</v>
      </c>
      <c r="G15" s="327">
        <v>311.34751884557699</v>
      </c>
      <c r="H15" s="326">
        <v>52.038370430400001</v>
      </c>
      <c r="I15" s="36"/>
      <c r="J15" s="40">
        <v>1.78</v>
      </c>
      <c r="K15" s="35">
        <v>1.8</v>
      </c>
      <c r="L15" s="605">
        <v>1.9</v>
      </c>
      <c r="M15" s="36"/>
      <c r="N15" s="323">
        <f>SUM(O15:Q15)</f>
        <v>428.97992364328798</v>
      </c>
      <c r="O15" s="439">
        <v>228.62046382418899</v>
      </c>
      <c r="P15" s="326">
        <v>172.970843803099</v>
      </c>
      <c r="Q15" s="325">
        <v>27.388616016</v>
      </c>
      <c r="R15" s="26"/>
      <c r="S15" s="26"/>
      <c r="T15" s="26"/>
      <c r="U15" s="26"/>
      <c r="V15" s="26"/>
      <c r="W15" s="26"/>
      <c r="X15" s="26"/>
      <c r="Y15" s="26"/>
    </row>
    <row r="16" spans="1:25" x14ac:dyDescent="0.45">
      <c r="A16" s="150" t="s">
        <v>99</v>
      </c>
      <c r="B16" s="33">
        <f>RANK(C16,C$7:C$71,0)</f>
        <v>10</v>
      </c>
      <c r="C16" s="905">
        <f>D16*10/D$6</f>
        <v>6.1895336926856821</v>
      </c>
      <c r="D16" s="910">
        <f>E16^0.18</f>
        <v>3.0722420970165225</v>
      </c>
      <c r="E16" s="911">
        <f>SUM(F16:H16)</f>
        <v>510.60581218580307</v>
      </c>
      <c r="F16" s="330">
        <v>510.377657052247</v>
      </c>
      <c r="G16" s="327">
        <v>0.22815513355605399</v>
      </c>
      <c r="H16" s="328">
        <v>0</v>
      </c>
      <c r="I16" s="96"/>
      <c r="J16" s="332">
        <v>1.4514375738479715</v>
      </c>
      <c r="K16" s="331">
        <v>0.5</v>
      </c>
      <c r="L16" s="608"/>
      <c r="M16" s="96"/>
      <c r="N16" s="323">
        <f>SUM(O16:Q16)</f>
        <v>352.44090133762711</v>
      </c>
      <c r="O16" s="439">
        <v>351.98459107051502</v>
      </c>
      <c r="P16" s="326">
        <v>0.45631026711210698</v>
      </c>
      <c r="Q16" s="325">
        <v>0</v>
      </c>
      <c r="R16" s="26"/>
      <c r="S16" s="26"/>
      <c r="T16" s="26"/>
      <c r="U16" s="26"/>
      <c r="V16" s="26"/>
      <c r="W16" s="26"/>
      <c r="X16" s="26"/>
      <c r="Y16" s="26"/>
    </row>
    <row r="17" spans="1:25" x14ac:dyDescent="0.45">
      <c r="A17" s="150" t="s">
        <v>9</v>
      </c>
      <c r="B17" s="33">
        <f>RANK(C17,C$7:C$71,0)</f>
        <v>11</v>
      </c>
      <c r="C17" s="905">
        <f>D17*10/D$6</f>
        <v>5.5655533943911708</v>
      </c>
      <c r="D17" s="910">
        <f>E17^0.18</f>
        <v>2.7625227166382058</v>
      </c>
      <c r="E17" s="911">
        <f>SUM(F17:H17)</f>
        <v>282.94316743981096</v>
      </c>
      <c r="F17" s="330">
        <v>155.704510563638</v>
      </c>
      <c r="G17" s="327">
        <v>105.78640478892299</v>
      </c>
      <c r="H17" s="326">
        <v>21.452252087249999</v>
      </c>
      <c r="I17" s="36"/>
      <c r="J17" s="40">
        <v>1.1414343928280359</v>
      </c>
      <c r="K17" s="39">
        <v>1.5</v>
      </c>
      <c r="L17" s="605">
        <v>0.75</v>
      </c>
      <c r="M17" s="36"/>
      <c r="N17" s="323">
        <f>SUM(O17:Q17)</f>
        <v>235.71017664547279</v>
      </c>
      <c r="O17" s="439">
        <v>136.582904003191</v>
      </c>
      <c r="P17" s="326">
        <v>70.524269859281802</v>
      </c>
      <c r="Q17" s="325">
        <v>28.603002783000001</v>
      </c>
      <c r="R17" s="26"/>
      <c r="S17" s="26"/>
      <c r="T17" s="26"/>
      <c r="U17" s="26"/>
      <c r="V17" s="26"/>
      <c r="W17" s="26"/>
      <c r="X17" s="26"/>
      <c r="Y17" s="26"/>
    </row>
    <row r="18" spans="1:25" x14ac:dyDescent="0.45">
      <c r="A18" s="150" t="s">
        <v>300</v>
      </c>
      <c r="B18" s="33">
        <f>RANK(C18,C$7:C$71,0)</f>
        <v>12</v>
      </c>
      <c r="C18" s="905">
        <f>D18*10/D$6</f>
        <v>5.5407256284111082</v>
      </c>
      <c r="D18" s="910">
        <f>E18^0.18</f>
        <v>2.7501991860451076</v>
      </c>
      <c r="E18" s="911">
        <f>SUM(F18:H18)</f>
        <v>276.00181626308199</v>
      </c>
      <c r="F18" s="330">
        <v>276.00181626308199</v>
      </c>
      <c r="G18" s="327">
        <v>0</v>
      </c>
      <c r="H18" s="328">
        <v>0</v>
      </c>
      <c r="I18" s="96"/>
      <c r="J18" s="332">
        <v>1.1299999999999999</v>
      </c>
      <c r="K18" s="333"/>
      <c r="L18" s="608"/>
      <c r="M18" s="96"/>
      <c r="N18" s="323">
        <f>SUM(O18:Q18)</f>
        <v>244.33844358379531</v>
      </c>
      <c r="O18" s="439">
        <v>244.24939492308101</v>
      </c>
      <c r="P18" s="326">
        <v>8.9048660714285702E-2</v>
      </c>
      <c r="Q18" s="325">
        <v>0</v>
      </c>
      <c r="R18" s="26"/>
      <c r="S18" s="26"/>
      <c r="T18" s="26"/>
      <c r="U18" s="26"/>
      <c r="V18" s="26"/>
      <c r="W18" s="26"/>
      <c r="X18" s="26"/>
      <c r="Y18" s="26"/>
    </row>
    <row r="19" spans="1:25" x14ac:dyDescent="0.45">
      <c r="A19" s="150" t="s">
        <v>104</v>
      </c>
      <c r="B19" s="33">
        <f>RANK(C19,C$7:C$71,0)</f>
        <v>13</v>
      </c>
      <c r="C19" s="905">
        <f>D19*10/D$6</f>
        <v>5.489187628937751</v>
      </c>
      <c r="D19" s="910">
        <f>E19^0.18</f>
        <v>2.7246177417167292</v>
      </c>
      <c r="E19" s="911">
        <f>SUM(F19:H19)</f>
        <v>262.0380354508867</v>
      </c>
      <c r="F19" s="330">
        <v>261.99978478422003</v>
      </c>
      <c r="G19" s="327">
        <v>3.8250666666666697E-2</v>
      </c>
      <c r="H19" s="326">
        <v>0</v>
      </c>
      <c r="I19" s="36"/>
      <c r="J19" s="40">
        <v>1.1553153153153153</v>
      </c>
      <c r="K19" s="37">
        <v>0.8</v>
      </c>
      <c r="L19" s="606"/>
      <c r="M19" s="36"/>
      <c r="N19" s="323">
        <f>SUM(O19:Q19)</f>
        <v>225.90969676800532</v>
      </c>
      <c r="O19" s="439">
        <v>225.861883434672</v>
      </c>
      <c r="P19" s="326">
        <v>4.7813333333333298E-2</v>
      </c>
      <c r="Q19" s="325">
        <v>0</v>
      </c>
      <c r="R19" s="26"/>
      <c r="S19" s="26"/>
      <c r="T19" s="26"/>
      <c r="U19" s="26"/>
      <c r="V19" s="26"/>
      <c r="W19" s="26"/>
      <c r="X19" s="26"/>
      <c r="Y19" s="26"/>
    </row>
    <row r="20" spans="1:25" x14ac:dyDescent="0.45">
      <c r="A20" s="150" t="s">
        <v>111</v>
      </c>
      <c r="B20" s="33">
        <f>RANK(C20,C$7:C$71,0)</f>
        <v>14</v>
      </c>
      <c r="C20" s="905">
        <f>D20*10/D$6</f>
        <v>5.1442296477140141</v>
      </c>
      <c r="D20" s="910">
        <f>E20^0.18</f>
        <v>2.5533941109495544</v>
      </c>
      <c r="E20" s="911">
        <f>SUM(F20:H20)</f>
        <v>182.71148471642999</v>
      </c>
      <c r="F20" s="330">
        <v>182.71148471642999</v>
      </c>
      <c r="G20" s="327">
        <v>0</v>
      </c>
      <c r="H20" s="326">
        <v>0</v>
      </c>
      <c r="I20" s="36"/>
      <c r="J20" s="38">
        <v>1.1000000000000001</v>
      </c>
      <c r="K20" s="37"/>
      <c r="L20" s="606"/>
      <c r="M20" s="36"/>
      <c r="N20" s="323">
        <f>SUM(O20:Q20)</f>
        <v>166.10134974220901</v>
      </c>
      <c r="O20" s="439">
        <v>166.10134974220901</v>
      </c>
      <c r="P20" s="326">
        <v>0</v>
      </c>
      <c r="Q20" s="325">
        <v>0</v>
      </c>
      <c r="R20" s="26"/>
      <c r="S20" s="26"/>
      <c r="T20" s="26"/>
      <c r="U20" s="26"/>
      <c r="V20" s="26"/>
      <c r="W20" s="26"/>
      <c r="X20" s="26"/>
      <c r="Y20" s="26"/>
    </row>
    <row r="21" spans="1:25" x14ac:dyDescent="0.45">
      <c r="A21" s="150" t="s">
        <v>110</v>
      </c>
      <c r="B21" s="33">
        <f>RANK(C21,C$7:C$71,0)</f>
        <v>15</v>
      </c>
      <c r="C21" s="905">
        <f>D21*10/D$6</f>
        <v>4.9554365537253595</v>
      </c>
      <c r="D21" s="910">
        <f>E21^0.18</f>
        <v>2.4596846136309822</v>
      </c>
      <c r="E21" s="911">
        <f>SUM(F21:H21)</f>
        <v>148.440482735503</v>
      </c>
      <c r="F21" s="330">
        <v>148.440482735503</v>
      </c>
      <c r="G21" s="327">
        <v>0</v>
      </c>
      <c r="H21" s="326">
        <v>0</v>
      </c>
      <c r="I21" s="36"/>
      <c r="J21" s="40">
        <v>1.8</v>
      </c>
      <c r="K21" s="37"/>
      <c r="L21" s="606"/>
      <c r="M21" s="36"/>
      <c r="N21" s="323">
        <f>SUM(O21:Q21)</f>
        <v>82.466934853056998</v>
      </c>
      <c r="O21" s="439">
        <v>82.466934853056998</v>
      </c>
      <c r="P21" s="326">
        <v>0</v>
      </c>
      <c r="Q21" s="325">
        <v>0</v>
      </c>
      <c r="R21" s="26"/>
      <c r="S21" s="26"/>
      <c r="T21" s="26"/>
      <c r="U21" s="26"/>
      <c r="V21" s="26"/>
      <c r="W21" s="26"/>
      <c r="X21" s="26"/>
      <c r="Y21" s="26"/>
    </row>
    <row r="22" spans="1:25" x14ac:dyDescent="0.45">
      <c r="A22" s="150" t="s">
        <v>105</v>
      </c>
      <c r="B22" s="33">
        <f>RANK(C22,C$7:C$71,0)</f>
        <v>16</v>
      </c>
      <c r="C22" s="905">
        <f>D22*10/D$6</f>
        <v>4.6676051953440671</v>
      </c>
      <c r="D22" s="910">
        <f>E22^0.18</f>
        <v>2.3168164009406724</v>
      </c>
      <c r="E22" s="911">
        <f>SUM(F22:H22)</f>
        <v>106.45735232864848</v>
      </c>
      <c r="F22" s="330">
        <v>104.436186212474</v>
      </c>
      <c r="G22" s="327">
        <v>2.02116611617449</v>
      </c>
      <c r="H22" s="326">
        <v>0</v>
      </c>
      <c r="I22" s="36"/>
      <c r="J22" s="40">
        <v>0.8171940298507463</v>
      </c>
      <c r="K22" s="39">
        <v>0.5</v>
      </c>
      <c r="L22" s="606"/>
      <c r="M22" s="36"/>
      <c r="N22" s="323">
        <f>SUM(O22:Q22)</f>
        <v>131.40353493048798</v>
      </c>
      <c r="O22" s="439">
        <v>127.361202698139</v>
      </c>
      <c r="P22" s="326">
        <v>4.0423322323489801</v>
      </c>
      <c r="Q22" s="325">
        <v>0</v>
      </c>
      <c r="R22" s="26"/>
      <c r="S22" s="26"/>
      <c r="T22" s="26"/>
      <c r="U22" s="26"/>
      <c r="V22" s="26"/>
      <c r="W22" s="26"/>
      <c r="X22" s="26"/>
      <c r="Y22" s="26"/>
    </row>
    <row r="23" spans="1:25" x14ac:dyDescent="0.45">
      <c r="A23" s="150" t="s">
        <v>95</v>
      </c>
      <c r="B23" s="33">
        <f>RANK(C23,C$7:C$71,0)</f>
        <v>17</v>
      </c>
      <c r="C23" s="905">
        <f>D23*10/D$6</f>
        <v>4.4892936782077753</v>
      </c>
      <c r="D23" s="910">
        <f>E23^0.18</f>
        <v>2.2283095478353463</v>
      </c>
      <c r="E23" s="911">
        <f>SUM(F23:H23)</f>
        <v>85.742736434811405</v>
      </c>
      <c r="F23" s="330">
        <v>85.742736434811405</v>
      </c>
      <c r="G23" s="327">
        <v>0</v>
      </c>
      <c r="H23" s="326">
        <v>0</v>
      </c>
      <c r="I23" s="36"/>
      <c r="J23" s="40">
        <v>1.3667590027700829</v>
      </c>
      <c r="K23" s="37"/>
      <c r="L23" s="606"/>
      <c r="M23" s="36"/>
      <c r="N23" s="323">
        <f>SUM(O23:Q23)</f>
        <v>62.767207185330186</v>
      </c>
      <c r="O23" s="439">
        <v>62.585939003512003</v>
      </c>
      <c r="P23" s="326">
        <v>0.18126818181818199</v>
      </c>
      <c r="Q23" s="325">
        <v>0</v>
      </c>
      <c r="R23" s="26"/>
      <c r="S23" s="26"/>
      <c r="T23" s="26"/>
      <c r="U23" s="26"/>
      <c r="V23" s="26"/>
      <c r="W23" s="26"/>
      <c r="X23" s="26"/>
      <c r="Y23" s="26"/>
    </row>
    <row r="24" spans="1:25" x14ac:dyDescent="0.45">
      <c r="A24" s="150" t="s">
        <v>94</v>
      </c>
      <c r="B24" s="33">
        <f>RANK(C24,C$7:C$71,0)</f>
        <v>18</v>
      </c>
      <c r="C24" s="905">
        <f>D24*10/D$6</f>
        <v>4.4411624389622686</v>
      </c>
      <c r="D24" s="910">
        <f>E24^0.18</f>
        <v>2.2044190858500818</v>
      </c>
      <c r="E24" s="911">
        <f>SUM(F24:H24)</f>
        <v>80.758787819304032</v>
      </c>
      <c r="F24" s="330">
        <v>67.320771118976793</v>
      </c>
      <c r="G24" s="327">
        <v>7.6979444293272401</v>
      </c>
      <c r="H24" s="326">
        <v>5.7400722709999998</v>
      </c>
      <c r="I24" s="36"/>
      <c r="J24" s="40">
        <v>1.06</v>
      </c>
      <c r="K24" s="39">
        <v>1</v>
      </c>
      <c r="L24" s="605">
        <v>1</v>
      </c>
      <c r="M24" s="36"/>
      <c r="N24" s="323">
        <f>SUM(O24:Q24)</f>
        <v>76.948178133324248</v>
      </c>
      <c r="O24" s="439">
        <v>63.510161432997002</v>
      </c>
      <c r="P24" s="326">
        <v>7.6979444293272401</v>
      </c>
      <c r="Q24" s="325">
        <v>5.7400722709999998</v>
      </c>
      <c r="R24" s="26"/>
      <c r="S24" s="26"/>
      <c r="T24" s="26"/>
      <c r="U24" s="26"/>
      <c r="V24" s="26"/>
      <c r="W24" s="26"/>
      <c r="X24" s="26"/>
      <c r="Y24" s="26"/>
    </row>
    <row r="25" spans="1:25" x14ac:dyDescent="0.45">
      <c r="A25" s="70" t="s">
        <v>93</v>
      </c>
      <c r="B25" s="33">
        <f>RANK(C25,C$7:C$71,0)</f>
        <v>19</v>
      </c>
      <c r="C25" s="905">
        <f>D25*10/D$6</f>
        <v>4.3790794009400651</v>
      </c>
      <c r="D25" s="910">
        <f>E25^0.18</f>
        <v>2.1736034974079534</v>
      </c>
      <c r="E25" s="911">
        <f>SUM(F25:H25)</f>
        <v>74.6833900539105</v>
      </c>
      <c r="F25" s="330">
        <v>60.390254984491897</v>
      </c>
      <c r="G25" s="327">
        <v>14.2931350694186</v>
      </c>
      <c r="H25" s="326">
        <v>0</v>
      </c>
      <c r="I25" s="36"/>
      <c r="J25" s="38">
        <v>1.1527894736842106</v>
      </c>
      <c r="K25" s="41">
        <v>0.7</v>
      </c>
      <c r="L25" s="605">
        <v>0.5</v>
      </c>
      <c r="M25" s="36"/>
      <c r="N25" s="323">
        <f>SUM(O25:Q25)</f>
        <v>72.932029588789703</v>
      </c>
      <c r="O25" s="439">
        <v>52.513265203906002</v>
      </c>
      <c r="P25" s="326">
        <v>20.418764384883701</v>
      </c>
      <c r="Q25" s="325">
        <v>0</v>
      </c>
      <c r="R25" s="26"/>
      <c r="S25" s="26"/>
      <c r="T25" s="26"/>
      <c r="U25" s="26"/>
      <c r="V25" s="26"/>
      <c r="W25" s="26"/>
      <c r="X25" s="26"/>
      <c r="Y25" s="26"/>
    </row>
    <row r="26" spans="1:25" x14ac:dyDescent="0.45">
      <c r="A26" s="150" t="s">
        <v>106</v>
      </c>
      <c r="B26" s="33">
        <f>RANK(C26,C$7:C$71,0)</f>
        <v>20</v>
      </c>
      <c r="C26" s="905">
        <f>D26*10/D$6</f>
        <v>4.3662328149163532</v>
      </c>
      <c r="D26" s="910">
        <f>E26^0.18</f>
        <v>2.1672269552733447</v>
      </c>
      <c r="E26" s="911">
        <f>SUM(F26:H26)</f>
        <v>73.474310697631807</v>
      </c>
      <c r="F26" s="330">
        <v>39.047939425560301</v>
      </c>
      <c r="G26" s="327">
        <v>26.6497900230715</v>
      </c>
      <c r="H26" s="328">
        <v>7.7765812490000004</v>
      </c>
      <c r="I26" s="96"/>
      <c r="J26" s="332">
        <v>0.82000000000000006</v>
      </c>
      <c r="K26" s="331">
        <v>1</v>
      </c>
      <c r="L26" s="607">
        <v>1</v>
      </c>
      <c r="M26" s="96"/>
      <c r="N26" s="323">
        <f>SUM(O26:Q26)</f>
        <v>82.045809595925505</v>
      </c>
      <c r="O26" s="439">
        <v>47.619438323853998</v>
      </c>
      <c r="P26" s="326">
        <v>26.6497900230715</v>
      </c>
      <c r="Q26" s="325">
        <v>7.7765812490000004</v>
      </c>
      <c r="R26" s="26"/>
      <c r="S26" s="26"/>
      <c r="T26" s="26"/>
      <c r="U26" s="26"/>
      <c r="V26" s="26"/>
      <c r="W26" s="26"/>
      <c r="X26" s="26"/>
      <c r="Y26" s="26"/>
    </row>
    <row r="27" spans="1:25" x14ac:dyDescent="0.45">
      <c r="A27" s="150" t="s">
        <v>101</v>
      </c>
      <c r="B27" s="33">
        <f>RANK(C27,C$7:C$71,0)</f>
        <v>21</v>
      </c>
      <c r="C27" s="905">
        <f>D27*10/D$6</f>
        <v>4.2782868806890608</v>
      </c>
      <c r="D27" s="910">
        <f>E27^0.18</f>
        <v>2.1235740381377894</v>
      </c>
      <c r="E27" s="911">
        <f>SUM(F27:H27)</f>
        <v>65.620744169802606</v>
      </c>
      <c r="F27" s="330">
        <v>65.620744169802606</v>
      </c>
      <c r="G27" s="327">
        <v>0</v>
      </c>
      <c r="H27" s="326">
        <v>0</v>
      </c>
      <c r="I27" s="36"/>
      <c r="J27" s="40">
        <v>1.476923076923077</v>
      </c>
      <c r="K27" s="37"/>
      <c r="L27" s="606"/>
      <c r="M27" s="36"/>
      <c r="N27" s="323">
        <f>SUM(O27:Q27)</f>
        <v>44.376354940986282</v>
      </c>
      <c r="O27" s="439">
        <v>44.338340655271999</v>
      </c>
      <c r="P27" s="326">
        <v>3.8014285714285702E-2</v>
      </c>
      <c r="Q27" s="325">
        <v>0</v>
      </c>
      <c r="R27" s="26"/>
      <c r="S27" s="26"/>
      <c r="T27" s="26"/>
      <c r="U27" s="26"/>
      <c r="V27" s="26"/>
      <c r="W27" s="26"/>
      <c r="X27" s="26"/>
      <c r="Y27" s="26"/>
    </row>
    <row r="28" spans="1:25" x14ac:dyDescent="0.45">
      <c r="A28" s="150" t="s">
        <v>109</v>
      </c>
      <c r="B28" s="33">
        <f>RANK(C28,C$7:C$71,0)</f>
        <v>22</v>
      </c>
      <c r="C28" s="905">
        <f>D28*10/D$6</f>
        <v>4.2473801571754377</v>
      </c>
      <c r="D28" s="910">
        <f>E28^0.18</f>
        <v>2.1082331511220822</v>
      </c>
      <c r="E28" s="911">
        <f>SUM(F28:H28)</f>
        <v>63.030099071907202</v>
      </c>
      <c r="F28" s="330">
        <v>63.030099071907202</v>
      </c>
      <c r="G28" s="327">
        <v>0</v>
      </c>
      <c r="H28" s="326">
        <v>0</v>
      </c>
      <c r="I28" s="36"/>
      <c r="J28" s="40">
        <v>1.6</v>
      </c>
      <c r="K28" s="37"/>
      <c r="L28" s="606"/>
      <c r="M28" s="36"/>
      <c r="N28" s="323">
        <f>SUM(O28:Q28)</f>
        <v>39.397261919942004</v>
      </c>
      <c r="O28" s="439">
        <v>39.393811919942003</v>
      </c>
      <c r="P28" s="326">
        <v>3.4499999999999999E-3</v>
      </c>
      <c r="Q28" s="325">
        <v>0</v>
      </c>
      <c r="R28" s="26"/>
      <c r="S28" s="26"/>
      <c r="T28" s="26"/>
      <c r="U28" s="26"/>
      <c r="V28" s="26"/>
      <c r="W28" s="26"/>
      <c r="X28" s="26"/>
      <c r="Y28" s="26"/>
    </row>
    <row r="29" spans="1:25" x14ac:dyDescent="0.45">
      <c r="A29" s="150" t="s">
        <v>242</v>
      </c>
      <c r="B29" s="33">
        <f>RANK(C29,C$7:C$71,0)</f>
        <v>23</v>
      </c>
      <c r="C29" s="905">
        <f>D29*10/D$6</f>
        <v>4.09448469339734</v>
      </c>
      <c r="D29" s="910">
        <f>E29^0.18</f>
        <v>2.0323418314226629</v>
      </c>
      <c r="E29" s="911">
        <f>SUM(F29:H29)</f>
        <v>51.415384794402698</v>
      </c>
      <c r="F29" s="330">
        <v>35.056659589637398</v>
      </c>
      <c r="G29" s="327">
        <v>11.5869817871653</v>
      </c>
      <c r="H29" s="326">
        <v>4.7717434175999998</v>
      </c>
      <c r="I29" s="36"/>
      <c r="J29" s="40">
        <v>1.1916528925619834</v>
      </c>
      <c r="K29" s="39">
        <v>0.8</v>
      </c>
      <c r="L29" s="605">
        <v>0.8</v>
      </c>
      <c r="M29" s="36"/>
      <c r="N29" s="323">
        <f>SUM(O29:Q29)</f>
        <v>49.907784312374602</v>
      </c>
      <c r="O29" s="439">
        <v>29.459377806418001</v>
      </c>
      <c r="P29" s="326">
        <v>14.4837272339566</v>
      </c>
      <c r="Q29" s="325">
        <v>5.9646792719999997</v>
      </c>
      <c r="R29" s="26"/>
      <c r="S29" s="26"/>
      <c r="T29" s="26"/>
      <c r="U29" s="26"/>
      <c r="V29" s="26"/>
      <c r="W29" s="26"/>
      <c r="X29" s="26"/>
      <c r="Y29" s="26"/>
    </row>
    <row r="30" spans="1:25" x14ac:dyDescent="0.45">
      <c r="A30" s="150" t="s">
        <v>231</v>
      </c>
      <c r="B30" s="33">
        <f>RANK(C30,C$7:C$71,0)</f>
        <v>24</v>
      </c>
      <c r="C30" s="905">
        <f>D30*10/D$6</f>
        <v>3.9608130045718664</v>
      </c>
      <c r="D30" s="910">
        <f>E30^0.18</f>
        <v>1.9659924406641613</v>
      </c>
      <c r="E30" s="911">
        <f>SUM(F30:H30)</f>
        <v>42.7572969825478</v>
      </c>
      <c r="F30" s="330">
        <v>42.7572969825478</v>
      </c>
      <c r="G30" s="327">
        <v>0</v>
      </c>
      <c r="H30" s="326">
        <v>0</v>
      </c>
      <c r="I30" s="36"/>
      <c r="J30" s="40">
        <v>1.138175046554935</v>
      </c>
      <c r="K30" s="37"/>
      <c r="L30" s="609">
        <v>0.75</v>
      </c>
      <c r="M30" s="36"/>
      <c r="N30" s="323">
        <f>SUM(O30:Q30)</f>
        <v>37.528842561884005</v>
      </c>
      <c r="O30" s="439">
        <v>37.506400861884003</v>
      </c>
      <c r="P30" s="326">
        <v>2.2441699999999998E-2</v>
      </c>
      <c r="Q30" s="325">
        <v>0</v>
      </c>
      <c r="R30" s="26"/>
      <c r="S30" s="26"/>
      <c r="T30" s="26"/>
      <c r="U30" s="26"/>
      <c r="V30" s="26"/>
      <c r="W30" s="26"/>
      <c r="X30" s="26"/>
      <c r="Y30" s="26"/>
    </row>
    <row r="31" spans="1:25" x14ac:dyDescent="0.45">
      <c r="A31" s="150" t="s">
        <v>316</v>
      </c>
      <c r="B31" s="33">
        <f>RANK(C31,C$7:C$71,0)</f>
        <v>24</v>
      </c>
      <c r="C31" s="905">
        <f>D31*10/D$6</f>
        <v>3.9608130045718664</v>
      </c>
      <c r="D31" s="910">
        <f>E31^0.18</f>
        <v>1.9659924406641613</v>
      </c>
      <c r="E31" s="911">
        <f>SUM(F31:H31)</f>
        <v>42.7572969825478</v>
      </c>
      <c r="F31" s="330">
        <v>42.7572969825478</v>
      </c>
      <c r="G31" s="327">
        <v>0</v>
      </c>
      <c r="H31" s="328">
        <v>0</v>
      </c>
      <c r="I31" s="96"/>
      <c r="J31" s="1499">
        <v>0.8</v>
      </c>
      <c r="K31" s="333"/>
      <c r="L31" s="1500"/>
      <c r="M31" s="96"/>
      <c r="N31" s="323">
        <f>SUM(O31:Q31)</f>
        <v>17.69494642203</v>
      </c>
      <c r="O31" s="439">
        <v>17.69494642203</v>
      </c>
      <c r="P31" s="326">
        <v>0</v>
      </c>
      <c r="Q31" s="325">
        <v>0</v>
      </c>
      <c r="R31" s="26"/>
      <c r="S31" s="26"/>
      <c r="T31" s="26"/>
      <c r="U31" s="26"/>
      <c r="V31" s="26"/>
      <c r="W31" s="26"/>
      <c r="X31" s="26"/>
      <c r="Y31" s="26"/>
    </row>
    <row r="32" spans="1:25" x14ac:dyDescent="0.45">
      <c r="A32" s="150" t="s">
        <v>232</v>
      </c>
      <c r="B32" s="33">
        <f>RANK(C32,C$7:C$71,0)</f>
        <v>26</v>
      </c>
      <c r="C32" s="905">
        <f>D32*10/D$6</f>
        <v>3.8345323870782666</v>
      </c>
      <c r="D32" s="910">
        <f>E32^0.18</f>
        <v>1.9033116882256467</v>
      </c>
      <c r="E32" s="911">
        <f>SUM(F32:H32)</f>
        <v>35.713536583095703</v>
      </c>
      <c r="F32" s="330">
        <v>35.713536583095703</v>
      </c>
      <c r="G32" s="327">
        <v>0</v>
      </c>
      <c r="H32" s="326">
        <v>0</v>
      </c>
      <c r="I32" s="36"/>
      <c r="J32" s="40">
        <v>0.7</v>
      </c>
      <c r="K32" s="37"/>
      <c r="L32" s="606"/>
      <c r="M32" s="36"/>
      <c r="N32" s="323">
        <f>SUM(O32:Q32)</f>
        <v>51.019337975851002</v>
      </c>
      <c r="O32" s="440">
        <v>51.019337975851002</v>
      </c>
      <c r="P32" s="324">
        <v>0</v>
      </c>
      <c r="Q32" s="323">
        <v>0</v>
      </c>
      <c r="R32" s="26"/>
      <c r="S32" s="26"/>
      <c r="T32" s="26"/>
      <c r="U32" s="26"/>
      <c r="V32" s="26"/>
      <c r="W32" s="26"/>
      <c r="X32" s="26"/>
      <c r="Y32" s="26"/>
    </row>
    <row r="33" spans="1:25" x14ac:dyDescent="0.45">
      <c r="A33" s="150" t="s">
        <v>103</v>
      </c>
      <c r="B33" s="33">
        <f>RANK(C33,C$7:C$71,0)</f>
        <v>27</v>
      </c>
      <c r="C33" s="905">
        <f>D33*10/D$6</f>
        <v>3.7383590120243206</v>
      </c>
      <c r="D33" s="910">
        <f>E33^0.18</f>
        <v>1.8555749917113271</v>
      </c>
      <c r="E33" s="911">
        <f>SUM(F33:H33)</f>
        <v>31.0132501296656</v>
      </c>
      <c r="F33" s="330">
        <v>31.0132501296656</v>
      </c>
      <c r="G33" s="327">
        <v>0</v>
      </c>
      <c r="H33" s="326">
        <v>0</v>
      </c>
      <c r="I33" s="36"/>
      <c r="J33" s="40">
        <v>1.6</v>
      </c>
      <c r="K33" s="37"/>
      <c r="L33" s="606"/>
      <c r="M33" s="36"/>
      <c r="N33" s="323">
        <f>SUM(O33:Q33)</f>
        <v>19.383281331041001</v>
      </c>
      <c r="O33" s="439">
        <v>19.383281331041001</v>
      </c>
      <c r="P33" s="326">
        <v>0</v>
      </c>
      <c r="Q33" s="325">
        <v>0</v>
      </c>
      <c r="R33" s="26"/>
      <c r="S33" s="26"/>
      <c r="T33" s="26"/>
      <c r="U33" s="26"/>
      <c r="V33" s="26"/>
      <c r="W33" s="26"/>
      <c r="X33" s="26"/>
      <c r="Y33" s="26"/>
    </row>
    <row r="34" spans="1:25" x14ac:dyDescent="0.45">
      <c r="A34" s="70" t="s">
        <v>91</v>
      </c>
      <c r="B34" s="33">
        <f>RANK(C34,C$7:C$71,0)</f>
        <v>28</v>
      </c>
      <c r="C34" s="905">
        <f>D34*10/D$6</f>
        <v>3.6094088780762541</v>
      </c>
      <c r="D34" s="910">
        <f>E34^0.18</f>
        <v>1.7915691958628728</v>
      </c>
      <c r="E34" s="911">
        <f>SUM(F34:H34)</f>
        <v>25.518389317875201</v>
      </c>
      <c r="F34" s="330">
        <v>25.518389317875201</v>
      </c>
      <c r="G34" s="327">
        <v>0</v>
      </c>
      <c r="H34" s="328">
        <v>0</v>
      </c>
      <c r="I34" s="96"/>
      <c r="J34" s="332">
        <v>1.6</v>
      </c>
      <c r="K34" s="333"/>
      <c r="L34" s="608"/>
      <c r="M34" s="96"/>
      <c r="N34" s="323">
        <f>SUM(O34:Q34)</f>
        <v>16.012834879227555</v>
      </c>
      <c r="O34" s="439">
        <v>15.948993323671999</v>
      </c>
      <c r="P34" s="326">
        <v>6.3841555555555596E-2</v>
      </c>
      <c r="Q34" s="325">
        <v>0</v>
      </c>
      <c r="R34" s="26"/>
      <c r="S34" s="26"/>
      <c r="T34" s="26"/>
      <c r="U34" s="26"/>
      <c r="V34" s="26"/>
      <c r="W34" s="26"/>
      <c r="X34" s="26"/>
      <c r="Y34" s="26"/>
    </row>
    <row r="35" spans="1:25" x14ac:dyDescent="0.45">
      <c r="A35" s="70" t="s">
        <v>7</v>
      </c>
      <c r="B35" s="33">
        <f>RANK(C35,C$7:C$71,0)</f>
        <v>29</v>
      </c>
      <c r="C35" s="905">
        <f>D35*10/D$6</f>
        <v>3.4393268323190775</v>
      </c>
      <c r="D35" s="910">
        <f>E35^0.18</f>
        <v>1.7071471300230214</v>
      </c>
      <c r="E35" s="911">
        <f>SUM(F35:H35)</f>
        <v>19.516151434966041</v>
      </c>
      <c r="F35" s="330">
        <v>9.0343067064617397</v>
      </c>
      <c r="G35" s="327">
        <v>10.481844728504299</v>
      </c>
      <c r="H35" s="326">
        <v>0</v>
      </c>
      <c r="I35" s="36"/>
      <c r="J35" s="40">
        <v>0.62444444444444458</v>
      </c>
      <c r="K35" s="39">
        <v>0.7</v>
      </c>
      <c r="L35" s="605">
        <v>0.5</v>
      </c>
      <c r="M35" s="36"/>
      <c r="N35" s="323">
        <f>SUM(O35:Q35)</f>
        <v>29.5455263276402</v>
      </c>
      <c r="O35" s="440">
        <v>14.571462429777</v>
      </c>
      <c r="P35" s="324">
        <v>14.9740638978632</v>
      </c>
      <c r="Q35" s="323">
        <v>0</v>
      </c>
      <c r="R35" s="26"/>
      <c r="S35" s="26"/>
      <c r="T35" s="26"/>
      <c r="U35" s="26"/>
      <c r="V35" s="26"/>
      <c r="W35" s="26"/>
      <c r="X35" s="26"/>
      <c r="Y35" s="26"/>
    </row>
    <row r="36" spans="1:25" x14ac:dyDescent="0.45">
      <c r="A36" s="150" t="s">
        <v>102</v>
      </c>
      <c r="B36" s="33">
        <f>RANK(C36,C$7:C$71,0)</f>
        <v>30</v>
      </c>
      <c r="C36" s="905">
        <f>D36*10/D$6</f>
        <v>3.2990870779938382</v>
      </c>
      <c r="D36" s="910">
        <f>E36^0.18</f>
        <v>1.637537608804581</v>
      </c>
      <c r="E36" s="911">
        <f>SUM(F36:H36)</f>
        <v>15.486439230383001</v>
      </c>
      <c r="F36" s="330">
        <v>15.486439230383001</v>
      </c>
      <c r="G36" s="327">
        <v>0</v>
      </c>
      <c r="H36" s="326">
        <v>0</v>
      </c>
      <c r="I36" s="36"/>
      <c r="J36" s="40">
        <v>0.90936170212765954</v>
      </c>
      <c r="K36" s="37"/>
      <c r="L36" s="606"/>
      <c r="M36" s="36"/>
      <c r="N36" s="323">
        <f>SUM(O36:Q36)</f>
        <v>17.18100449511266</v>
      </c>
      <c r="O36" s="439">
        <v>17.018065088333</v>
      </c>
      <c r="P36" s="326">
        <v>0.16293940677966101</v>
      </c>
      <c r="Q36" s="325">
        <v>0</v>
      </c>
      <c r="R36" s="26"/>
      <c r="S36" s="26"/>
      <c r="T36" s="26"/>
      <c r="U36" s="26"/>
      <c r="V36" s="26"/>
      <c r="W36" s="26"/>
      <c r="X36" s="26"/>
      <c r="Y36" s="26"/>
    </row>
    <row r="37" spans="1:25" x14ac:dyDescent="0.45">
      <c r="A37" s="70" t="s">
        <v>153</v>
      </c>
      <c r="B37" s="33">
        <f>RANK(C37,C$7:C$71,0)</f>
        <v>31</v>
      </c>
      <c r="C37" s="905">
        <f>D37*10/D$6</f>
        <v>2.9228134789117233</v>
      </c>
      <c r="D37" s="910">
        <f>E37^0.18</f>
        <v>1.4507701318842976</v>
      </c>
      <c r="E37" s="911">
        <f>SUM(F37:H37)</f>
        <v>7.9026005886371102</v>
      </c>
      <c r="F37" s="330">
        <v>5.3113355578946999</v>
      </c>
      <c r="G37" s="327">
        <v>2.0753664127424098</v>
      </c>
      <c r="H37" s="326">
        <v>0.51589861800000003</v>
      </c>
      <c r="I37" s="36"/>
      <c r="J37" s="40">
        <v>1.9</v>
      </c>
      <c r="K37" s="39">
        <v>1.8</v>
      </c>
      <c r="L37" s="605">
        <v>2</v>
      </c>
      <c r="M37" s="36"/>
      <c r="N37" s="323">
        <f>SUM(O37:Q37)</f>
        <v>4.2063704167254494</v>
      </c>
      <c r="O37" s="440">
        <v>2.7954397673129998</v>
      </c>
      <c r="P37" s="324">
        <v>1.15298134041245</v>
      </c>
      <c r="Q37" s="323">
        <v>0.25794930900000002</v>
      </c>
      <c r="R37" s="26"/>
      <c r="S37" s="26"/>
      <c r="T37" s="26"/>
      <c r="U37" s="26"/>
      <c r="V37" s="26"/>
      <c r="W37" s="26"/>
      <c r="X37" s="26"/>
      <c r="Y37" s="26"/>
    </row>
    <row r="38" spans="1:25" x14ac:dyDescent="0.45">
      <c r="A38" s="71" t="s">
        <v>86</v>
      </c>
      <c r="B38" s="33">
        <f>RANK(C38,C$7:C$71,0)</f>
        <v>32</v>
      </c>
      <c r="C38" s="905">
        <f>D38*10/D$6</f>
        <v>2.9048727277800404</v>
      </c>
      <c r="D38" s="910">
        <f>E38^0.18</f>
        <v>1.441865045715369</v>
      </c>
      <c r="E38" s="911">
        <f>SUM(F38:H38)</f>
        <v>7.6368545653466597</v>
      </c>
      <c r="F38" s="330">
        <v>0</v>
      </c>
      <c r="G38" s="327">
        <v>7.6368545653466597</v>
      </c>
      <c r="H38" s="326">
        <v>0</v>
      </c>
      <c r="I38" s="36"/>
      <c r="J38" s="38">
        <v>0.5</v>
      </c>
      <c r="K38" s="41">
        <v>0.7</v>
      </c>
      <c r="L38" s="609">
        <v>0.7</v>
      </c>
      <c r="M38" s="36"/>
      <c r="N38" s="323">
        <f>SUM(O38:Q38)</f>
        <v>10.909792236209499</v>
      </c>
      <c r="O38" s="440">
        <v>0</v>
      </c>
      <c r="P38" s="324">
        <v>10.909792236209499</v>
      </c>
      <c r="Q38" s="323">
        <v>0</v>
      </c>
      <c r="R38" s="26"/>
      <c r="S38" s="26"/>
      <c r="T38" s="26"/>
      <c r="U38" s="26"/>
      <c r="V38" s="26"/>
      <c r="W38" s="26"/>
      <c r="X38" s="26"/>
      <c r="Y38" s="26"/>
    </row>
    <row r="39" spans="1:25" x14ac:dyDescent="0.45">
      <c r="A39" s="150" t="s">
        <v>235</v>
      </c>
      <c r="B39" s="33">
        <f>RANK(C39,C$7:C$71,0)</f>
        <v>33</v>
      </c>
      <c r="C39" s="905">
        <f>D39*10/D$6</f>
        <v>2.7461000527396506</v>
      </c>
      <c r="D39" s="910">
        <f>E39^0.18</f>
        <v>1.3630565085405184</v>
      </c>
      <c r="E39" s="911">
        <f>SUM(F39:H39)</f>
        <v>5.5885511079060004</v>
      </c>
      <c r="F39" s="330">
        <v>5.5885511079060004</v>
      </c>
      <c r="G39" s="327">
        <v>0</v>
      </c>
      <c r="H39" s="326">
        <v>0</v>
      </c>
      <c r="I39" s="36"/>
      <c r="J39" s="40">
        <v>0.3</v>
      </c>
      <c r="K39" s="37"/>
      <c r="L39" s="606"/>
      <c r="M39" s="36"/>
      <c r="N39" s="323">
        <f>SUM(O39:Q39)</f>
        <v>18.695486861020001</v>
      </c>
      <c r="O39" s="440">
        <v>18.628503693020001</v>
      </c>
      <c r="P39" s="324">
        <v>6.6983167999999996E-2</v>
      </c>
      <c r="Q39" s="323">
        <v>0</v>
      </c>
      <c r="R39" s="26"/>
      <c r="S39" s="26"/>
      <c r="T39" s="26"/>
      <c r="U39" s="26"/>
      <c r="V39" s="26"/>
      <c r="W39" s="26"/>
      <c r="X39" s="26"/>
      <c r="Y39" s="26"/>
    </row>
    <row r="40" spans="1:25" x14ac:dyDescent="0.45">
      <c r="A40" s="150" t="s">
        <v>96</v>
      </c>
      <c r="B40" s="33">
        <f>RANK(C40,C$7:C$71,0)</f>
        <v>34</v>
      </c>
      <c r="C40" s="905">
        <f>D40*10/D$6</f>
        <v>2.6169088225099846</v>
      </c>
      <c r="D40" s="910">
        <f>E40^0.18</f>
        <v>1.2989310419409961</v>
      </c>
      <c r="E40" s="911">
        <f>SUM(F40:H40)</f>
        <v>4.275962276684</v>
      </c>
      <c r="F40" s="330">
        <v>4.275962276684</v>
      </c>
      <c r="G40" s="327">
        <v>0</v>
      </c>
      <c r="H40" s="326">
        <v>0</v>
      </c>
      <c r="I40" s="36"/>
      <c r="J40" s="38">
        <v>1</v>
      </c>
      <c r="K40" s="37"/>
      <c r="L40" s="606"/>
      <c r="M40" s="36"/>
      <c r="N40" s="323">
        <f>SUM(O40:Q40)</f>
        <v>4.5835904936551861</v>
      </c>
      <c r="O40" s="440">
        <v>4.275962276684</v>
      </c>
      <c r="P40" s="324">
        <v>0.30762821697118597</v>
      </c>
      <c r="Q40" s="323">
        <v>0</v>
      </c>
      <c r="R40" s="26"/>
      <c r="S40" s="26"/>
      <c r="T40" s="26"/>
      <c r="U40" s="26"/>
      <c r="V40" s="26"/>
      <c r="W40" s="26"/>
      <c r="X40" s="26"/>
      <c r="Y40" s="26"/>
    </row>
    <row r="41" spans="1:25" x14ac:dyDescent="0.45">
      <c r="A41" s="150" t="s">
        <v>333</v>
      </c>
      <c r="B41" s="33">
        <f>RANK(C41,C$7:C$71,0)</f>
        <v>35</v>
      </c>
      <c r="C41" s="905">
        <f>D41*10/D$6</f>
        <v>2.5920820881734534</v>
      </c>
      <c r="D41" s="910">
        <f>E41^0.18</f>
        <v>1.2866080234153403</v>
      </c>
      <c r="E41" s="911">
        <f>SUM(F41:H41)</f>
        <v>4.0554098539595334</v>
      </c>
      <c r="F41" s="330">
        <v>3.9823975206262001</v>
      </c>
      <c r="G41" s="327">
        <v>7.3012333333333304E-2</v>
      </c>
      <c r="H41" s="328">
        <v>0</v>
      </c>
      <c r="I41" s="96"/>
      <c r="J41" s="332">
        <v>0.64799999999999991</v>
      </c>
      <c r="K41" s="331">
        <v>0.7</v>
      </c>
      <c r="L41" s="607">
        <v>0.5</v>
      </c>
      <c r="M41" s="96"/>
      <c r="N41" s="323">
        <f>SUM(O41:Q41)</f>
        <v>6.2310687496813335</v>
      </c>
      <c r="O41" s="440">
        <v>6.1267654163480003</v>
      </c>
      <c r="P41" s="324">
        <v>0.104303333333333</v>
      </c>
      <c r="Q41" s="323">
        <v>0</v>
      </c>
      <c r="R41" s="26"/>
      <c r="S41" s="26"/>
      <c r="T41" s="26"/>
      <c r="U41" s="26"/>
      <c r="V41" s="26"/>
      <c r="W41" s="26"/>
      <c r="X41" s="26"/>
      <c r="Y41" s="26"/>
    </row>
    <row r="42" spans="1:25" ht="19" thickBot="1" x14ac:dyDescent="0.5">
      <c r="A42" s="150" t="s">
        <v>97</v>
      </c>
      <c r="B42" s="33">
        <f>RANK(C42,C$7:C$71,0)</f>
        <v>36</v>
      </c>
      <c r="C42" s="905">
        <f>D42*10/D$6</f>
        <v>2.4591344959510311</v>
      </c>
      <c r="D42" s="910">
        <f>E42^0.18</f>
        <v>1.2206180458496014</v>
      </c>
      <c r="E42" s="911">
        <f>SUM(F42:H42)</f>
        <v>3.0269051558361002</v>
      </c>
      <c r="F42" s="330">
        <v>3.0269051558361002</v>
      </c>
      <c r="G42" s="327">
        <v>0</v>
      </c>
      <c r="H42" s="326">
        <v>0</v>
      </c>
      <c r="I42" s="36"/>
      <c r="J42" s="38">
        <v>0.9</v>
      </c>
      <c r="K42" s="37"/>
      <c r="L42" s="606"/>
      <c r="M42" s="36"/>
      <c r="N42" s="323">
        <f>SUM(O42:Q42)</f>
        <v>3.3632279509290002</v>
      </c>
      <c r="O42" s="440">
        <v>3.3632279509290002</v>
      </c>
      <c r="P42" s="324">
        <v>0</v>
      </c>
      <c r="Q42" s="323">
        <v>0</v>
      </c>
      <c r="R42" s="26"/>
      <c r="S42" s="26"/>
      <c r="T42" s="26"/>
      <c r="U42" s="26"/>
      <c r="V42" s="26"/>
      <c r="W42" s="26"/>
      <c r="X42" s="26"/>
      <c r="Y42" s="26"/>
    </row>
    <row r="43" spans="1:25" x14ac:dyDescent="0.45">
      <c r="A43" s="70" t="s">
        <v>18</v>
      </c>
      <c r="B43" s="33">
        <f>RANK(C43,C$7:C$71,0)</f>
        <v>37</v>
      </c>
      <c r="C43" s="905">
        <f>D43*10/D$6</f>
        <v>2.447011996948226</v>
      </c>
      <c r="D43" s="910">
        <f>E43^0.18</f>
        <v>1.2146009121515542</v>
      </c>
      <c r="E43" s="911">
        <f>SUM(F43:H43)</f>
        <v>2.9449340391469501</v>
      </c>
      <c r="F43" s="330">
        <v>2.8387300391469501</v>
      </c>
      <c r="G43" s="327">
        <v>0.10620400000000001</v>
      </c>
      <c r="H43" s="326">
        <v>0</v>
      </c>
      <c r="I43" s="36"/>
      <c r="J43" s="40">
        <v>0.65</v>
      </c>
      <c r="K43" s="35">
        <v>0.7</v>
      </c>
      <c r="L43" s="605">
        <v>0.5</v>
      </c>
      <c r="M43" s="36"/>
      <c r="N43" s="323">
        <f>SUM(O43:Q43)</f>
        <v>4.5189969833030004</v>
      </c>
      <c r="O43" s="440">
        <v>4.3672769833030003</v>
      </c>
      <c r="P43" s="324">
        <v>0.15171999999999999</v>
      </c>
      <c r="Q43" s="323">
        <v>0</v>
      </c>
      <c r="R43" s="26"/>
      <c r="S43" s="26"/>
      <c r="T43" s="26"/>
      <c r="U43" s="26"/>
      <c r="V43" s="26"/>
      <c r="W43" s="26"/>
      <c r="X43" s="26"/>
      <c r="Y43" s="26"/>
    </row>
    <row r="44" spans="1:25" x14ac:dyDescent="0.45">
      <c r="A44" s="70" t="s">
        <v>88</v>
      </c>
      <c r="B44" s="33">
        <f>RANK(C44,C$7:C$71,0)</f>
        <v>38</v>
      </c>
      <c r="C44" s="905">
        <f>D44*10/D$6</f>
        <v>2.1475626147451341</v>
      </c>
      <c r="D44" s="910">
        <f>E44^0.18</f>
        <v>1.0659659674840596</v>
      </c>
      <c r="E44" s="911">
        <f>SUM(F44:H44)</f>
        <v>1.4260332882857141</v>
      </c>
      <c r="F44" s="330">
        <v>0</v>
      </c>
      <c r="G44" s="327">
        <v>0.19403196428571401</v>
      </c>
      <c r="H44" s="326">
        <v>1.2320013240000001</v>
      </c>
      <c r="I44" s="36"/>
      <c r="J44" s="40"/>
      <c r="K44" s="39">
        <v>0.5</v>
      </c>
      <c r="L44" s="605">
        <v>0.6</v>
      </c>
      <c r="M44" s="36"/>
      <c r="N44" s="323">
        <f>SUM(O44:Q44)</f>
        <v>2.4413994685714289</v>
      </c>
      <c r="O44" s="440">
        <v>0</v>
      </c>
      <c r="P44" s="324">
        <v>0.38806392857142902</v>
      </c>
      <c r="Q44" s="323">
        <v>2.05333554</v>
      </c>
      <c r="R44" s="26"/>
      <c r="S44" s="26"/>
      <c r="T44" s="26"/>
      <c r="U44" s="26"/>
      <c r="V44" s="26"/>
      <c r="W44" s="26"/>
      <c r="X44" s="26"/>
      <c r="Y44" s="26"/>
    </row>
    <row r="45" spans="1:25" x14ac:dyDescent="0.45">
      <c r="A45" s="150" t="s">
        <v>334</v>
      </c>
      <c r="B45" s="33">
        <f>RANK(C45,C$7:C$71,0)</f>
        <v>39</v>
      </c>
      <c r="C45" s="905">
        <f>D45*10/D$6</f>
        <v>2.1422597983679901</v>
      </c>
      <c r="D45" s="910">
        <f>E45^0.18</f>
        <v>1.0633338571320532</v>
      </c>
      <c r="E45" s="911">
        <f>SUM(F45:H45)</f>
        <v>1.4065807816670202</v>
      </c>
      <c r="F45" s="330">
        <v>0.38879401941120001</v>
      </c>
      <c r="G45" s="327">
        <v>1.0177867622558201</v>
      </c>
      <c r="H45" s="326">
        <v>0</v>
      </c>
      <c r="I45" s="36"/>
      <c r="J45" s="40">
        <v>0.65</v>
      </c>
      <c r="K45" s="39">
        <v>0.7</v>
      </c>
      <c r="L45" s="605">
        <v>0.5</v>
      </c>
      <c r="M45" s="36"/>
      <c r="N45" s="323">
        <f>SUM(O45:Q45)</f>
        <v>2.0521257341848802</v>
      </c>
      <c r="O45" s="440">
        <v>0.59814464524800004</v>
      </c>
      <c r="P45" s="324">
        <v>1.4539810889368801</v>
      </c>
      <c r="Q45" s="323">
        <v>0</v>
      </c>
      <c r="R45" s="26"/>
      <c r="S45" s="26"/>
      <c r="T45" s="26"/>
      <c r="U45" s="26"/>
      <c r="V45" s="26"/>
      <c r="W45" s="26"/>
      <c r="X45" s="26"/>
      <c r="Y45" s="26"/>
    </row>
    <row r="46" spans="1:25" x14ac:dyDescent="0.45">
      <c r="A46" s="70" t="s">
        <v>87</v>
      </c>
      <c r="B46" s="33">
        <f>RANK(C46,C$7:C$71,0)</f>
        <v>40</v>
      </c>
      <c r="C46" s="905">
        <f>D46*10/D$6</f>
        <v>1.8763705310950614</v>
      </c>
      <c r="D46" s="910">
        <f>E46^0.18</f>
        <v>0.93135683905295452</v>
      </c>
      <c r="E46" s="911">
        <f>SUM(F46:H46)</f>
        <v>0.673632174601</v>
      </c>
      <c r="F46" s="330">
        <v>0.673632174601</v>
      </c>
      <c r="G46" s="327">
        <v>0</v>
      </c>
      <c r="H46" s="326">
        <v>0</v>
      </c>
      <c r="I46" s="36"/>
      <c r="J46" s="38">
        <v>1.9</v>
      </c>
      <c r="K46" s="37"/>
      <c r="L46" s="606"/>
      <c r="M46" s="36"/>
      <c r="N46" s="323">
        <f>SUM(O46:Q46)</f>
        <v>0.36914804978999999</v>
      </c>
      <c r="O46" s="440">
        <v>0.35454324979000001</v>
      </c>
      <c r="P46" s="324">
        <v>1.4604799999999999E-2</v>
      </c>
      <c r="Q46" s="323">
        <v>0</v>
      </c>
      <c r="R46" s="26"/>
      <c r="S46" s="26"/>
      <c r="T46" s="26"/>
      <c r="U46" s="26"/>
      <c r="V46" s="26"/>
      <c r="W46" s="26"/>
      <c r="X46" s="26"/>
      <c r="Y46" s="26"/>
    </row>
    <row r="47" spans="1:25" x14ac:dyDescent="0.45">
      <c r="A47" s="71" t="s">
        <v>92</v>
      </c>
      <c r="B47" s="33">
        <f>RANK(C47,C$7:C$71,0)</f>
        <v>41</v>
      </c>
      <c r="C47" s="905">
        <f>D47*10/D$6</f>
        <v>1.6086065735683588</v>
      </c>
      <c r="D47" s="910">
        <f>E47^0.18</f>
        <v>0.79844929815865284</v>
      </c>
      <c r="E47" s="911">
        <f>SUM(F47:H47)</f>
        <v>0.286371428571429</v>
      </c>
      <c r="F47" s="330">
        <v>0</v>
      </c>
      <c r="G47" s="327">
        <v>0.286371428571429</v>
      </c>
      <c r="H47" s="326">
        <v>0</v>
      </c>
      <c r="I47" s="36"/>
      <c r="J47" s="38"/>
      <c r="K47" s="39">
        <v>0.5</v>
      </c>
      <c r="L47" s="606"/>
      <c r="M47" s="36"/>
      <c r="N47" s="323">
        <f>SUM(O47:Q47)</f>
        <v>0.572742857142857</v>
      </c>
      <c r="O47" s="440">
        <v>0</v>
      </c>
      <c r="P47" s="324">
        <v>0.572742857142857</v>
      </c>
      <c r="Q47" s="323">
        <v>0</v>
      </c>
      <c r="R47" s="26"/>
      <c r="S47" s="26"/>
      <c r="T47" s="26"/>
      <c r="U47" s="26"/>
      <c r="V47" s="26"/>
      <c r="W47" s="26"/>
      <c r="X47" s="26"/>
      <c r="Y47" s="26"/>
    </row>
    <row r="48" spans="1:25" x14ac:dyDescent="0.45">
      <c r="A48" s="70" t="s">
        <v>10</v>
      </c>
      <c r="B48" s="33">
        <f>RANK(C48,C$7:C$71,0)</f>
        <v>42</v>
      </c>
      <c r="C48" s="905">
        <f>D48*10/D$6</f>
        <v>1.5066921456690607</v>
      </c>
      <c r="D48" s="910">
        <f>E48^0.18</f>
        <v>0.74786296787409801</v>
      </c>
      <c r="E48" s="911">
        <f>SUM(F48:H48)</f>
        <v>0.19907250000000001</v>
      </c>
      <c r="F48" s="330">
        <v>0</v>
      </c>
      <c r="G48" s="327">
        <v>0.19907250000000001</v>
      </c>
      <c r="H48" s="326">
        <v>0</v>
      </c>
      <c r="I48" s="36"/>
      <c r="J48" s="40"/>
      <c r="K48" s="39">
        <v>0.5</v>
      </c>
      <c r="L48" s="605"/>
      <c r="M48" s="36"/>
      <c r="N48" s="323">
        <f>SUM(O48:Q48)</f>
        <v>0.39814500000000003</v>
      </c>
      <c r="O48" s="440">
        <v>0</v>
      </c>
      <c r="P48" s="324">
        <v>0.39814500000000003</v>
      </c>
      <c r="Q48" s="323">
        <v>0</v>
      </c>
      <c r="R48" s="26"/>
      <c r="S48" s="26"/>
      <c r="T48" s="26"/>
      <c r="U48" s="26"/>
      <c r="V48" s="26"/>
      <c r="W48" s="26"/>
      <c r="X48" s="26"/>
      <c r="Y48" s="26"/>
    </row>
    <row r="49" spans="1:25" x14ac:dyDescent="0.45">
      <c r="A49" s="70" t="s">
        <v>6</v>
      </c>
      <c r="B49" s="33">
        <f>RANK(C49,C$7:C$71,0)</f>
        <v>43</v>
      </c>
      <c r="C49" s="905">
        <f>D49*10/D$6</f>
        <v>1.3637010661504583</v>
      </c>
      <c r="D49" s="910">
        <f>E49^0.18</f>
        <v>0.67688779659196685</v>
      </c>
      <c r="E49" s="911">
        <f>SUM(F49:H49)</f>
        <v>0.1144</v>
      </c>
      <c r="F49" s="330">
        <v>0</v>
      </c>
      <c r="G49" s="327">
        <v>0.1144</v>
      </c>
      <c r="H49" s="326">
        <v>0</v>
      </c>
      <c r="I49" s="36"/>
      <c r="J49" s="40">
        <v>0.5</v>
      </c>
      <c r="K49" s="39">
        <v>0.7</v>
      </c>
      <c r="L49" s="605">
        <v>0.5</v>
      </c>
      <c r="M49" s="36"/>
      <c r="N49" s="323">
        <f>SUM(O49:Q49)</f>
        <v>0.16342857142857101</v>
      </c>
      <c r="O49" s="440">
        <v>0</v>
      </c>
      <c r="P49" s="324">
        <v>0.16342857142857101</v>
      </c>
      <c r="Q49" s="323">
        <v>0</v>
      </c>
      <c r="R49" s="26"/>
      <c r="S49" s="26"/>
      <c r="T49" s="26"/>
      <c r="U49" s="26"/>
      <c r="V49" s="26"/>
      <c r="W49" s="26"/>
      <c r="X49" s="26"/>
      <c r="Y49" s="26"/>
    </row>
    <row r="50" spans="1:25" x14ac:dyDescent="0.45">
      <c r="A50" s="70" t="s">
        <v>16</v>
      </c>
      <c r="B50" s="33">
        <f>RANK(C50,C$7:C$71,0)</f>
        <v>44</v>
      </c>
      <c r="C50" s="905">
        <f>D50*10/D$6</f>
        <v>0.83351239774091856</v>
      </c>
      <c r="D50" s="910">
        <f>E50^0.18</f>
        <v>0.41372290771289127</v>
      </c>
      <c r="E50" s="911">
        <f>SUM(F50:H50)</f>
        <v>7.4235000000000004E-3</v>
      </c>
      <c r="F50" s="330">
        <v>0</v>
      </c>
      <c r="G50" s="327">
        <v>7.4235000000000004E-3</v>
      </c>
      <c r="H50" s="326">
        <v>0</v>
      </c>
      <c r="I50" s="36"/>
      <c r="J50" s="40">
        <v>0.5</v>
      </c>
      <c r="K50" s="39">
        <v>0.7</v>
      </c>
      <c r="L50" s="605">
        <v>0.5</v>
      </c>
      <c r="M50" s="36"/>
      <c r="N50" s="323">
        <f>SUM(O50:Q50)</f>
        <v>1.0605E-2</v>
      </c>
      <c r="O50" s="440">
        <v>0</v>
      </c>
      <c r="P50" s="324">
        <v>1.0605E-2</v>
      </c>
      <c r="Q50" s="323">
        <v>0</v>
      </c>
      <c r="R50" s="26"/>
      <c r="S50" s="26"/>
      <c r="T50" s="26"/>
      <c r="U50" s="26"/>
      <c r="V50" s="26"/>
      <c r="W50" s="26"/>
      <c r="X50" s="26"/>
      <c r="Y50" s="26"/>
    </row>
    <row r="51" spans="1:25" x14ac:dyDescent="0.45">
      <c r="A51" s="150" t="s">
        <v>148</v>
      </c>
      <c r="B51" s="33">
        <f>RANK(C51,C$7:C$71,0)</f>
        <v>45</v>
      </c>
      <c r="C51" s="905">
        <f>D51*10/D$6</f>
        <v>0</v>
      </c>
      <c r="D51" s="910">
        <f>E51^0.18</f>
        <v>0</v>
      </c>
      <c r="E51" s="911">
        <f>SUM(F51:H51)</f>
        <v>0</v>
      </c>
      <c r="F51" s="330">
        <v>0</v>
      </c>
      <c r="G51" s="327">
        <v>0</v>
      </c>
      <c r="H51" s="326">
        <v>0</v>
      </c>
      <c r="I51" s="36"/>
      <c r="J51" s="38"/>
      <c r="K51" s="37"/>
      <c r="L51" s="606"/>
      <c r="M51" s="36"/>
      <c r="N51" s="323">
        <f>SUM(O51:Q51)</f>
        <v>0</v>
      </c>
      <c r="O51" s="440">
        <v>0</v>
      </c>
      <c r="P51" s="324">
        <v>0</v>
      </c>
      <c r="Q51" s="323">
        <v>0</v>
      </c>
      <c r="R51" s="26"/>
      <c r="S51" s="26"/>
      <c r="T51" s="26"/>
      <c r="U51" s="26"/>
      <c r="V51" s="26"/>
      <c r="W51" s="26"/>
      <c r="X51" s="26"/>
      <c r="Y51" s="26"/>
    </row>
    <row r="52" spans="1:25" x14ac:dyDescent="0.45">
      <c r="A52" s="150" t="s">
        <v>98</v>
      </c>
      <c r="B52" s="33">
        <f>RANK(C52,C$7:C$71,0)</f>
        <v>45</v>
      </c>
      <c r="C52" s="905">
        <f>D52*10/D$6</f>
        <v>0</v>
      </c>
      <c r="D52" s="910">
        <f>E52^0.18</f>
        <v>0</v>
      </c>
      <c r="E52" s="911">
        <f>SUM(F52:H52)</f>
        <v>0</v>
      </c>
      <c r="F52" s="330">
        <v>0</v>
      </c>
      <c r="G52" s="327">
        <v>0</v>
      </c>
      <c r="H52" s="326">
        <v>0</v>
      </c>
      <c r="I52" s="36"/>
      <c r="J52" s="40">
        <v>0.5</v>
      </c>
      <c r="K52" s="39"/>
      <c r="L52" s="605">
        <v>0.5</v>
      </c>
      <c r="M52" s="36"/>
      <c r="N52" s="323">
        <f>SUM(O52:Q52)</f>
        <v>0.32605666666666699</v>
      </c>
      <c r="O52" s="440">
        <v>0</v>
      </c>
      <c r="P52" s="324">
        <v>0.32605666666666699</v>
      </c>
      <c r="Q52" s="323">
        <v>0</v>
      </c>
      <c r="R52" s="26"/>
      <c r="S52" s="26"/>
      <c r="T52" s="26"/>
      <c r="U52" s="26"/>
      <c r="V52" s="26"/>
      <c r="W52" s="26"/>
      <c r="X52" s="26"/>
      <c r="Y52" s="26"/>
    </row>
    <row r="53" spans="1:25" x14ac:dyDescent="0.45">
      <c r="A53" s="150" t="s">
        <v>149</v>
      </c>
      <c r="B53" s="33">
        <f>RANK(C53,C$7:C$71,0)</f>
        <v>45</v>
      </c>
      <c r="C53" s="905">
        <f>D53*10/D$6</f>
        <v>0</v>
      </c>
      <c r="D53" s="910">
        <f>E53^0.18</f>
        <v>0</v>
      </c>
      <c r="E53" s="911">
        <f>SUM(F53:H53)</f>
        <v>0</v>
      </c>
      <c r="F53" s="330">
        <v>0</v>
      </c>
      <c r="G53" s="327">
        <v>0</v>
      </c>
      <c r="H53" s="326">
        <v>0</v>
      </c>
      <c r="I53" s="36"/>
      <c r="J53" s="38"/>
      <c r="K53" s="37"/>
      <c r="L53" s="606"/>
      <c r="M53" s="36"/>
      <c r="N53" s="323">
        <f>SUM(O53:Q53)</f>
        <v>0</v>
      </c>
      <c r="O53" s="440">
        <v>0</v>
      </c>
      <c r="P53" s="324">
        <v>0</v>
      </c>
      <c r="Q53" s="323">
        <v>0</v>
      </c>
      <c r="R53" s="26"/>
      <c r="S53" s="26"/>
      <c r="T53" s="26"/>
      <c r="U53" s="26"/>
      <c r="V53" s="26"/>
      <c r="W53" s="26"/>
      <c r="X53" s="26"/>
      <c r="Y53" s="26"/>
    </row>
    <row r="54" spans="1:25" x14ac:dyDescent="0.45">
      <c r="A54" s="70" t="s">
        <v>22</v>
      </c>
      <c r="B54" s="33">
        <f>RANK(C54,C$7:C$71,0)</f>
        <v>45</v>
      </c>
      <c r="C54" s="905">
        <f>D54*10/D$6</f>
        <v>0</v>
      </c>
      <c r="D54" s="910">
        <f>E54^0.18</f>
        <v>0</v>
      </c>
      <c r="E54" s="911">
        <f>SUM(F54:H54)</f>
        <v>0</v>
      </c>
      <c r="F54" s="330">
        <v>0</v>
      </c>
      <c r="G54" s="327">
        <v>0</v>
      </c>
      <c r="H54" s="326">
        <v>0</v>
      </c>
      <c r="I54" s="36"/>
      <c r="J54" s="41"/>
      <c r="K54" s="37"/>
      <c r="L54" s="606"/>
      <c r="M54" s="36"/>
      <c r="N54" s="323">
        <f>SUM(O54:Q54)</f>
        <v>0</v>
      </c>
      <c r="O54" s="440">
        <v>0</v>
      </c>
      <c r="P54" s="324">
        <v>0</v>
      </c>
      <c r="Q54" s="323">
        <v>0</v>
      </c>
      <c r="R54" s="26"/>
      <c r="S54" s="26"/>
      <c r="T54" s="26"/>
      <c r="U54" s="26"/>
      <c r="V54" s="26"/>
      <c r="W54" s="26"/>
      <c r="X54" s="26"/>
      <c r="Y54" s="26"/>
    </row>
    <row r="55" spans="1:25" x14ac:dyDescent="0.45">
      <c r="A55" s="70" t="s">
        <v>13</v>
      </c>
      <c r="B55" s="33">
        <f>RANK(C55,C$7:C$71,0)</f>
        <v>45</v>
      </c>
      <c r="C55" s="905">
        <f>D55*10/D$6</f>
        <v>0</v>
      </c>
      <c r="D55" s="910">
        <f>E55^0.18</f>
        <v>0</v>
      </c>
      <c r="E55" s="911">
        <f>SUM(F55:H55)</f>
        <v>0</v>
      </c>
      <c r="F55" s="330">
        <v>0</v>
      </c>
      <c r="G55" s="327">
        <v>0</v>
      </c>
      <c r="H55" s="328">
        <v>0</v>
      </c>
      <c r="I55" s="96"/>
      <c r="J55" s="334"/>
      <c r="K55" s="333"/>
      <c r="L55" s="608"/>
      <c r="M55" s="96"/>
      <c r="N55" s="323">
        <f>SUM(O55:Q55)</f>
        <v>4.4099999999999999E-3</v>
      </c>
      <c r="O55" s="440">
        <v>0</v>
      </c>
      <c r="P55" s="324">
        <v>4.4099999999999999E-3</v>
      </c>
      <c r="Q55" s="323">
        <v>0</v>
      </c>
      <c r="R55" s="26"/>
      <c r="S55" s="26"/>
      <c r="T55" s="26"/>
      <c r="U55" s="26"/>
      <c r="V55" s="26"/>
      <c r="W55" s="26"/>
      <c r="X55" s="26"/>
      <c r="Y55" s="26"/>
    </row>
    <row r="56" spans="1:25" x14ac:dyDescent="0.45">
      <c r="A56" s="150" t="s">
        <v>23</v>
      </c>
      <c r="B56" s="33">
        <f>RANK(C56,C$7:C$71,0)</f>
        <v>45</v>
      </c>
      <c r="C56" s="905">
        <f>D56*10/D$6</f>
        <v>0</v>
      </c>
      <c r="D56" s="910">
        <f>E56^0.18</f>
        <v>0</v>
      </c>
      <c r="E56" s="911">
        <f>SUM(F56:H56)</f>
        <v>0</v>
      </c>
      <c r="F56" s="330">
        <v>0</v>
      </c>
      <c r="G56" s="327">
        <v>0</v>
      </c>
      <c r="H56" s="326">
        <v>0</v>
      </c>
      <c r="I56" s="36"/>
      <c r="J56" s="40"/>
      <c r="K56" s="39">
        <v>0.7</v>
      </c>
      <c r="L56" s="605">
        <v>0.5</v>
      </c>
      <c r="M56" s="36"/>
      <c r="N56" s="323">
        <f>SUM(O56:Q56)</f>
        <v>0</v>
      </c>
      <c r="O56" s="440">
        <v>0</v>
      </c>
      <c r="P56" s="324">
        <v>0</v>
      </c>
      <c r="Q56" s="323">
        <v>0</v>
      </c>
      <c r="R56" s="26"/>
      <c r="S56" s="26"/>
      <c r="T56" s="26"/>
      <c r="U56" s="26"/>
      <c r="V56" s="26"/>
      <c r="W56" s="26"/>
      <c r="X56" s="26"/>
      <c r="Y56" s="26"/>
    </row>
    <row r="57" spans="1:25" x14ac:dyDescent="0.45">
      <c r="A57" s="70" t="s">
        <v>81</v>
      </c>
      <c r="B57" s="33">
        <f>RANK(C57,C$7:C$71,0)</f>
        <v>45</v>
      </c>
      <c r="C57" s="905">
        <f>D57*10/D$6</f>
        <v>0</v>
      </c>
      <c r="D57" s="910">
        <f>E57^0.18</f>
        <v>0</v>
      </c>
      <c r="E57" s="911">
        <f>SUM(F57:H57)</f>
        <v>0</v>
      </c>
      <c r="F57" s="330">
        <v>0</v>
      </c>
      <c r="G57" s="327">
        <v>0</v>
      </c>
      <c r="H57" s="326">
        <v>0</v>
      </c>
      <c r="I57" s="36"/>
      <c r="J57" s="38"/>
      <c r="K57" s="37"/>
      <c r="L57" s="606"/>
      <c r="M57" s="36"/>
      <c r="N57" s="323">
        <f>SUM(O57:Q57)</f>
        <v>0</v>
      </c>
      <c r="O57" s="440">
        <v>0</v>
      </c>
      <c r="P57" s="324">
        <v>0</v>
      </c>
      <c r="Q57" s="323">
        <v>0</v>
      </c>
      <c r="R57" s="26"/>
      <c r="S57" s="26"/>
      <c r="T57" s="26"/>
      <c r="U57" s="26"/>
      <c r="V57" s="26"/>
      <c r="W57" s="26"/>
      <c r="X57" s="26"/>
      <c r="Y57" s="26"/>
    </row>
    <row r="58" spans="1:25" x14ac:dyDescent="0.45">
      <c r="A58" s="70" t="s">
        <v>17</v>
      </c>
      <c r="B58" s="33">
        <f>RANK(C58,C$7:C$71,0)</f>
        <v>45</v>
      </c>
      <c r="C58" s="905">
        <f>D58*10/D$6</f>
        <v>0</v>
      </c>
      <c r="D58" s="910">
        <f>E58^0.18</f>
        <v>0</v>
      </c>
      <c r="E58" s="911">
        <f>SUM(F58:H58)</f>
        <v>0</v>
      </c>
      <c r="F58" s="330">
        <v>0</v>
      </c>
      <c r="G58" s="327">
        <v>0</v>
      </c>
      <c r="H58" s="326">
        <v>0</v>
      </c>
      <c r="I58" s="36"/>
      <c r="J58" s="38"/>
      <c r="K58" s="37"/>
      <c r="L58" s="606"/>
      <c r="M58" s="36"/>
      <c r="N58" s="323">
        <f>SUM(O58:Q58)</f>
        <v>0</v>
      </c>
      <c r="O58" s="440">
        <v>0</v>
      </c>
      <c r="P58" s="324">
        <v>0</v>
      </c>
      <c r="Q58" s="323">
        <v>0</v>
      </c>
      <c r="R58" s="26"/>
      <c r="S58" s="26"/>
      <c r="T58" s="26"/>
      <c r="U58" s="26"/>
      <c r="V58" s="26"/>
      <c r="W58" s="26"/>
      <c r="X58" s="26"/>
      <c r="Y58" s="26"/>
    </row>
    <row r="59" spans="1:25" x14ac:dyDescent="0.45">
      <c r="A59" s="150" t="s">
        <v>107</v>
      </c>
      <c r="B59" s="33">
        <f>RANK(C59,C$7:C$71,0)</f>
        <v>45</v>
      </c>
      <c r="C59" s="905">
        <f>D59*10/D$6</f>
        <v>0</v>
      </c>
      <c r="D59" s="910">
        <f>E59^0.18</f>
        <v>0</v>
      </c>
      <c r="E59" s="911">
        <f>SUM(F59:H59)</f>
        <v>0</v>
      </c>
      <c r="F59" s="330">
        <v>0</v>
      </c>
      <c r="G59" s="327">
        <v>0</v>
      </c>
      <c r="H59" s="328">
        <v>0</v>
      </c>
      <c r="I59" s="96"/>
      <c r="J59" s="332">
        <v>0.8</v>
      </c>
      <c r="K59" s="333"/>
      <c r="L59" s="608"/>
      <c r="M59" s="96"/>
      <c r="N59" s="323">
        <f>SUM(O59:Q59)</f>
        <v>1.31235555555556E-2</v>
      </c>
      <c r="O59" s="440">
        <v>0</v>
      </c>
      <c r="P59" s="324">
        <v>1.31235555555556E-2</v>
      </c>
      <c r="Q59" s="323">
        <v>0</v>
      </c>
      <c r="R59" s="26"/>
      <c r="S59" s="26"/>
      <c r="T59" s="26"/>
      <c r="U59" s="26"/>
      <c r="V59" s="26"/>
      <c r="W59" s="26"/>
      <c r="X59" s="26"/>
      <c r="Y59" s="26"/>
    </row>
    <row r="60" spans="1:25" x14ac:dyDescent="0.45">
      <c r="A60" s="150" t="s">
        <v>321</v>
      </c>
      <c r="B60" s="33">
        <f>RANK(C60,C$7:C$71,0)</f>
        <v>45</v>
      </c>
      <c r="C60" s="905">
        <f>D60*10/D$6</f>
        <v>0</v>
      </c>
      <c r="D60" s="910">
        <f>E60^0.18</f>
        <v>0</v>
      </c>
      <c r="E60" s="911">
        <f>SUM(F60:H60)</f>
        <v>0</v>
      </c>
      <c r="F60" s="330">
        <v>0</v>
      </c>
      <c r="G60" s="327">
        <v>0</v>
      </c>
      <c r="H60" s="328">
        <v>0</v>
      </c>
      <c r="I60" s="96"/>
      <c r="J60" s="332"/>
      <c r="K60" s="333"/>
      <c r="L60" s="608"/>
      <c r="M60" s="96"/>
      <c r="N60" s="323">
        <f>SUM(O60:Q60)</f>
        <v>0.11408291497975701</v>
      </c>
      <c r="O60" s="440">
        <v>0</v>
      </c>
      <c r="P60" s="324">
        <v>0.11408291497975701</v>
      </c>
      <c r="Q60" s="323">
        <v>0</v>
      </c>
      <c r="R60" s="26"/>
      <c r="S60" s="26"/>
      <c r="T60" s="26"/>
      <c r="U60" s="26"/>
      <c r="V60" s="26"/>
      <c r="W60" s="26"/>
      <c r="X60" s="26"/>
      <c r="Y60" s="26"/>
    </row>
    <row r="61" spans="1:25" x14ac:dyDescent="0.45">
      <c r="A61" s="150" t="s">
        <v>332</v>
      </c>
      <c r="B61" s="33">
        <f>RANK(C61,C$7:C$71,0)</f>
        <v>45</v>
      </c>
      <c r="C61" s="905">
        <f>D61*10/D$6</f>
        <v>0</v>
      </c>
      <c r="D61" s="910">
        <f>E61^0.18</f>
        <v>0</v>
      </c>
      <c r="E61" s="911">
        <f>SUM(F61:H61)</f>
        <v>0</v>
      </c>
      <c r="F61" s="330">
        <v>0</v>
      </c>
      <c r="G61" s="327">
        <v>0</v>
      </c>
      <c r="H61" s="326">
        <v>0</v>
      </c>
      <c r="I61" s="36"/>
      <c r="J61" s="40">
        <v>0.5</v>
      </c>
      <c r="K61" s="39">
        <v>0.7</v>
      </c>
      <c r="L61" s="605">
        <v>0.5</v>
      </c>
      <c r="M61" s="36"/>
      <c r="N61" s="323">
        <f>SUM(O61:Q61)</f>
        <v>0</v>
      </c>
      <c r="O61" s="440">
        <v>0</v>
      </c>
      <c r="P61" s="324">
        <v>0</v>
      </c>
      <c r="Q61" s="323">
        <v>0</v>
      </c>
      <c r="R61" s="26"/>
      <c r="S61" s="26"/>
      <c r="T61" s="26"/>
      <c r="U61" s="26"/>
      <c r="V61" s="26"/>
      <c r="W61" s="26"/>
      <c r="X61" s="26"/>
      <c r="Y61" s="26"/>
    </row>
    <row r="62" spans="1:25" x14ac:dyDescent="0.45">
      <c r="A62" s="150" t="s">
        <v>322</v>
      </c>
      <c r="B62" s="33">
        <f>RANK(C62,C$7:C$71,0)</f>
        <v>45</v>
      </c>
      <c r="C62" s="905">
        <f>D62*10/D$6</f>
        <v>0</v>
      </c>
      <c r="D62" s="910">
        <f>E62^0.18</f>
        <v>0</v>
      </c>
      <c r="E62" s="911">
        <f>SUM(F62:H62)</f>
        <v>0</v>
      </c>
      <c r="F62" s="330">
        <v>0</v>
      </c>
      <c r="G62" s="327">
        <v>0</v>
      </c>
      <c r="H62" s="326">
        <v>0</v>
      </c>
      <c r="I62" s="36"/>
      <c r="J62" s="40"/>
      <c r="K62" s="39"/>
      <c r="L62" s="605"/>
      <c r="M62" s="36"/>
      <c r="N62" s="323">
        <f>SUM(O62:Q62)</f>
        <v>0.22432966887400099</v>
      </c>
      <c r="O62" s="440">
        <v>0</v>
      </c>
      <c r="P62" s="324">
        <v>0.22432966887400099</v>
      </c>
      <c r="Q62" s="323">
        <v>0</v>
      </c>
      <c r="R62" s="26"/>
      <c r="S62" s="26"/>
      <c r="T62" s="26"/>
      <c r="U62" s="26"/>
      <c r="V62" s="26"/>
      <c r="W62" s="26"/>
      <c r="X62" s="26"/>
      <c r="Y62" s="26"/>
    </row>
    <row r="63" spans="1:25" x14ac:dyDescent="0.45">
      <c r="A63" s="150" t="s">
        <v>323</v>
      </c>
      <c r="B63" s="33">
        <f>RANK(C63,C$7:C$71,0)</f>
        <v>45</v>
      </c>
      <c r="C63" s="905">
        <f>D63*10/D$6</f>
        <v>0</v>
      </c>
      <c r="D63" s="910">
        <f>E63^0.18</f>
        <v>0</v>
      </c>
      <c r="E63" s="911">
        <f>SUM(F63:H63)</f>
        <v>0</v>
      </c>
      <c r="F63" s="330">
        <v>0</v>
      </c>
      <c r="G63" s="327">
        <v>0</v>
      </c>
      <c r="H63" s="326">
        <v>0</v>
      </c>
      <c r="I63" s="36"/>
      <c r="J63" s="38">
        <v>1</v>
      </c>
      <c r="K63" s="39"/>
      <c r="L63" s="605"/>
      <c r="M63" s="36"/>
      <c r="N63" s="323">
        <f>SUM(O63:Q63)</f>
        <v>41.481169677440271</v>
      </c>
      <c r="O63" s="440">
        <v>41.436582750611002</v>
      </c>
      <c r="P63" s="324">
        <v>4.4586926829268299E-2</v>
      </c>
      <c r="Q63" s="323">
        <v>0</v>
      </c>
      <c r="R63" s="26"/>
      <c r="S63" s="26"/>
      <c r="T63" s="26"/>
      <c r="U63" s="26"/>
      <c r="V63" s="26"/>
      <c r="W63" s="26"/>
      <c r="X63" s="26"/>
      <c r="Y63" s="26"/>
    </row>
    <row r="64" spans="1:25" x14ac:dyDescent="0.45">
      <c r="A64" s="150" t="s">
        <v>296</v>
      </c>
      <c r="B64" s="33">
        <f>RANK(C64,C$7:C$71,0)</f>
        <v>45</v>
      </c>
      <c r="C64" s="905">
        <f>D64*10/D$6</f>
        <v>0</v>
      </c>
      <c r="D64" s="910">
        <f>E64^0.18</f>
        <v>0</v>
      </c>
      <c r="E64" s="911">
        <f>SUM(F64:H64)</f>
        <v>0</v>
      </c>
      <c r="F64" s="330">
        <v>0</v>
      </c>
      <c r="G64" s="327">
        <v>0</v>
      </c>
      <c r="H64" s="326">
        <v>0</v>
      </c>
      <c r="I64" s="36"/>
      <c r="J64" s="38"/>
      <c r="K64" s="37"/>
      <c r="L64" s="606"/>
      <c r="M64" s="36"/>
      <c r="N64" s="323">
        <f>SUM(O64:Q64)</f>
        <v>0</v>
      </c>
      <c r="O64" s="440">
        <v>0</v>
      </c>
      <c r="P64" s="324">
        <v>0</v>
      </c>
      <c r="Q64" s="323">
        <v>0</v>
      </c>
      <c r="R64" s="26"/>
      <c r="S64" s="26"/>
      <c r="T64" s="26"/>
      <c r="U64" s="26"/>
      <c r="V64" s="26"/>
      <c r="W64" s="26"/>
      <c r="X64" s="26"/>
      <c r="Y64" s="26"/>
    </row>
    <row r="65" spans="1:25" x14ac:dyDescent="0.45">
      <c r="A65" s="150" t="s">
        <v>150</v>
      </c>
      <c r="B65" s="33">
        <f>RANK(C65,C$7:C$71,0)</f>
        <v>45</v>
      </c>
      <c r="C65" s="905">
        <f>D65*10/D$6</f>
        <v>0</v>
      </c>
      <c r="D65" s="910">
        <f>E65^0.18</f>
        <v>0</v>
      </c>
      <c r="E65" s="911">
        <f>SUM(F65:H65)</f>
        <v>0</v>
      </c>
      <c r="F65" s="330">
        <v>0</v>
      </c>
      <c r="G65" s="327">
        <v>0</v>
      </c>
      <c r="H65" s="326">
        <v>0</v>
      </c>
      <c r="I65" s="36"/>
      <c r="J65" s="38"/>
      <c r="K65" s="37"/>
      <c r="L65" s="606"/>
      <c r="M65" s="36"/>
      <c r="N65" s="323">
        <f>SUM(O65:Q65)</f>
        <v>0</v>
      </c>
      <c r="O65" s="440">
        <v>0</v>
      </c>
      <c r="P65" s="324">
        <v>0</v>
      </c>
      <c r="Q65" s="323">
        <v>0</v>
      </c>
      <c r="R65" s="26"/>
      <c r="S65" s="26"/>
      <c r="T65" s="26"/>
      <c r="U65" s="26"/>
      <c r="V65" s="26"/>
      <c r="W65" s="26"/>
      <c r="X65" s="26"/>
      <c r="Y65" s="26"/>
    </row>
    <row r="66" spans="1:25" x14ac:dyDescent="0.45">
      <c r="A66" s="150" t="s">
        <v>324</v>
      </c>
      <c r="B66" s="33">
        <f>RANK(C66,C$7:C$71,0)</f>
        <v>45</v>
      </c>
      <c r="C66" s="905">
        <f>D66*10/D$6</f>
        <v>0</v>
      </c>
      <c r="D66" s="910">
        <f>E66^0.18</f>
        <v>0</v>
      </c>
      <c r="E66" s="911">
        <f>SUM(F66:H66)</f>
        <v>0</v>
      </c>
      <c r="F66" s="330">
        <v>0</v>
      </c>
      <c r="G66" s="327">
        <v>0</v>
      </c>
      <c r="H66" s="326">
        <v>0</v>
      </c>
      <c r="I66" s="36"/>
      <c r="J66" s="38"/>
      <c r="K66" s="37"/>
      <c r="L66" s="606"/>
      <c r="M66" s="36"/>
      <c r="N66" s="323">
        <f>SUM(O66:Q66)</f>
        <v>0</v>
      </c>
      <c r="O66" s="440">
        <v>0</v>
      </c>
      <c r="P66" s="324">
        <v>0</v>
      </c>
      <c r="Q66" s="323">
        <v>0</v>
      </c>
      <c r="R66" s="26"/>
      <c r="S66" s="26"/>
      <c r="T66" s="26"/>
      <c r="U66" s="26"/>
      <c r="V66" s="26"/>
      <c r="W66" s="26"/>
      <c r="X66" s="26"/>
      <c r="Y66" s="26"/>
    </row>
    <row r="67" spans="1:25" x14ac:dyDescent="0.45">
      <c r="A67" s="150" t="s">
        <v>108</v>
      </c>
      <c r="B67" s="33">
        <f>RANK(C67,C$7:C$71,0)</f>
        <v>45</v>
      </c>
      <c r="C67" s="905">
        <f>D67*10/D$6</f>
        <v>0</v>
      </c>
      <c r="D67" s="910">
        <f>E67^0.18</f>
        <v>0</v>
      </c>
      <c r="E67" s="911">
        <f>SUM(F67:H67)</f>
        <v>0</v>
      </c>
      <c r="F67" s="330">
        <v>0</v>
      </c>
      <c r="G67" s="327">
        <v>0</v>
      </c>
      <c r="H67" s="328">
        <v>0</v>
      </c>
      <c r="I67" s="96"/>
      <c r="J67" s="38"/>
      <c r="K67" s="37"/>
      <c r="L67" s="606"/>
      <c r="M67" s="96"/>
      <c r="N67" s="323">
        <f>SUM(O67:Q67)</f>
        <v>0</v>
      </c>
      <c r="O67" s="440">
        <v>0</v>
      </c>
      <c r="P67" s="324">
        <v>0</v>
      </c>
      <c r="Q67" s="323">
        <v>0</v>
      </c>
      <c r="R67" s="26"/>
      <c r="S67" s="26"/>
      <c r="T67" s="26" t="s">
        <v>31</v>
      </c>
      <c r="U67" s="26"/>
      <c r="V67" s="26"/>
      <c r="W67" s="26"/>
      <c r="X67" s="26"/>
      <c r="Y67" s="26"/>
    </row>
    <row r="68" spans="1:25" x14ac:dyDescent="0.45">
      <c r="A68" s="70" t="s">
        <v>82</v>
      </c>
      <c r="B68" s="33">
        <f>RANK(C68,C$7:C$71,0)</f>
        <v>45</v>
      </c>
      <c r="C68" s="905">
        <f>D68*10/D$6</f>
        <v>0</v>
      </c>
      <c r="D68" s="910">
        <f>E68^0.18</f>
        <v>0</v>
      </c>
      <c r="E68" s="911">
        <f>SUM(F68:H68)</f>
        <v>0</v>
      </c>
      <c r="F68" s="330">
        <v>0</v>
      </c>
      <c r="G68" s="327">
        <v>0</v>
      </c>
      <c r="H68" s="326">
        <v>0</v>
      </c>
      <c r="I68" s="36"/>
      <c r="J68" s="38"/>
      <c r="K68" s="37"/>
      <c r="L68" s="606"/>
      <c r="M68" s="36"/>
      <c r="N68" s="323">
        <f>SUM(O68:Q68)</f>
        <v>0.62007775051613601</v>
      </c>
      <c r="O68" s="440">
        <v>0</v>
      </c>
      <c r="P68" s="324">
        <v>0.62007775051613601</v>
      </c>
      <c r="Q68" s="323">
        <v>0</v>
      </c>
      <c r="R68" s="26"/>
      <c r="S68" s="26"/>
      <c r="T68" s="26"/>
      <c r="U68" s="26"/>
      <c r="V68" s="26"/>
      <c r="W68" s="26"/>
      <c r="X68" s="26"/>
      <c r="Y68" s="26"/>
    </row>
    <row r="69" spans="1:25" x14ac:dyDescent="0.45">
      <c r="A69" s="150" t="s">
        <v>152</v>
      </c>
      <c r="B69" s="33">
        <f>RANK(C69,C$7:C$71,0)</f>
        <v>45</v>
      </c>
      <c r="C69" s="905">
        <f>D69*10/D$6</f>
        <v>0</v>
      </c>
      <c r="D69" s="910">
        <f>E69^0.18</f>
        <v>0</v>
      </c>
      <c r="E69" s="911">
        <f>SUM(F69:H69)</f>
        <v>0</v>
      </c>
      <c r="F69" s="330">
        <v>0</v>
      </c>
      <c r="G69" s="327">
        <v>0</v>
      </c>
      <c r="H69" s="326">
        <v>0</v>
      </c>
      <c r="I69" s="36"/>
      <c r="J69" s="38"/>
      <c r="K69" s="37"/>
      <c r="L69" s="606"/>
      <c r="M69" s="36"/>
      <c r="N69" s="323">
        <f>SUM(O69:Q69)</f>
        <v>0</v>
      </c>
      <c r="O69" s="440">
        <v>0</v>
      </c>
      <c r="P69" s="324">
        <v>0</v>
      </c>
      <c r="Q69" s="323">
        <v>0</v>
      </c>
      <c r="R69" s="26"/>
      <c r="S69" s="26"/>
      <c r="T69" s="26"/>
      <c r="U69" s="26"/>
      <c r="V69" s="26"/>
      <c r="W69" s="26"/>
      <c r="X69" s="26"/>
      <c r="Y69" s="26"/>
    </row>
    <row r="70" spans="1:25" x14ac:dyDescent="0.45">
      <c r="A70" s="150" t="s">
        <v>325</v>
      </c>
      <c r="B70" s="33">
        <f>RANK(C70,C$7:C$71,0)</f>
        <v>45</v>
      </c>
      <c r="C70" s="905">
        <f>D70*10/D$6</f>
        <v>0</v>
      </c>
      <c r="D70" s="910">
        <f>E70^0.18</f>
        <v>0</v>
      </c>
      <c r="E70" s="911">
        <f>SUM(F70:H70)</f>
        <v>0</v>
      </c>
      <c r="F70" s="327">
        <v>0</v>
      </c>
      <c r="G70" s="327">
        <v>0</v>
      </c>
      <c r="H70" s="327">
        <v>0</v>
      </c>
      <c r="I70" s="96"/>
      <c r="J70" s="334"/>
      <c r="K70" s="333"/>
      <c r="L70" s="608"/>
      <c r="M70" s="96"/>
      <c r="N70" s="323">
        <f>SUM(O70:Q70)</f>
        <v>0</v>
      </c>
      <c r="O70" s="439">
        <v>0</v>
      </c>
      <c r="P70" s="326">
        <v>0</v>
      </c>
      <c r="Q70" s="325">
        <v>0</v>
      </c>
      <c r="R70" s="26"/>
      <c r="S70" s="26"/>
      <c r="T70" s="26"/>
      <c r="U70" s="26"/>
      <c r="V70" s="26"/>
      <c r="W70" s="26"/>
      <c r="X70" s="26"/>
      <c r="Y70" s="26"/>
    </row>
    <row r="71" spans="1:25" ht="19" thickBot="1" x14ac:dyDescent="0.5">
      <c r="A71" s="123" t="s">
        <v>328</v>
      </c>
      <c r="B71" s="914">
        <f>RANK(C71,C$7:C$71,0)</f>
        <v>45</v>
      </c>
      <c r="C71" s="915">
        <f>D71*10/D$6</f>
        <v>0</v>
      </c>
      <c r="D71" s="916">
        <f>E71^0.18</f>
        <v>0</v>
      </c>
      <c r="E71" s="917">
        <f>SUM(F71:H71)</f>
        <v>0</v>
      </c>
      <c r="F71" s="912">
        <v>0</v>
      </c>
      <c r="G71" s="913">
        <v>0</v>
      </c>
      <c r="H71" s="329">
        <v>0</v>
      </c>
      <c r="I71" s="208"/>
      <c r="J71" s="611"/>
      <c r="K71" s="612"/>
      <c r="L71" s="613"/>
      <c r="M71" s="208"/>
      <c r="N71" s="918"/>
      <c r="O71" s="1502">
        <v>0</v>
      </c>
      <c r="P71" s="1503">
        <v>0.105066666666667</v>
      </c>
      <c r="Q71" s="918">
        <v>0</v>
      </c>
      <c r="R71" s="26"/>
      <c r="S71" s="26"/>
      <c r="T71" s="26"/>
      <c r="U71" s="26"/>
      <c r="V71" s="26"/>
      <c r="W71" s="26"/>
      <c r="X71" s="26"/>
      <c r="Y71" s="26"/>
    </row>
    <row r="72" spans="1:25" x14ac:dyDescent="0.45">
      <c r="A72" s="53"/>
      <c r="B72" s="29"/>
      <c r="C72" s="29"/>
      <c r="D72" s="26"/>
      <c r="E72" s="26"/>
      <c r="F72" s="84"/>
      <c r="G72" s="84"/>
      <c r="H72" s="84"/>
      <c r="I72" s="26"/>
      <c r="J72" s="85"/>
      <c r="K72" s="53"/>
      <c r="L72" s="53"/>
      <c r="M72" s="26"/>
      <c r="N72" s="1202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</row>
    <row r="73" spans="1:25" x14ac:dyDescent="0.45">
      <c r="A73" s="53"/>
      <c r="B73" s="29"/>
      <c r="C73" s="29"/>
      <c r="D73" s="26"/>
      <c r="E73" s="26"/>
      <c r="F73" s="84"/>
      <c r="G73" s="84"/>
      <c r="H73" s="84"/>
      <c r="I73" s="26"/>
      <c r="J73" s="85"/>
      <c r="K73" s="53"/>
      <c r="L73" s="53"/>
      <c r="M73" s="26"/>
      <c r="N73" s="1202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</row>
    <row r="74" spans="1:25" x14ac:dyDescent="0.45">
      <c r="A74" s="53"/>
      <c r="B74" s="29"/>
      <c r="C74" s="29"/>
      <c r="D74" s="26"/>
      <c r="E74" s="26"/>
      <c r="F74" s="84"/>
      <c r="G74" s="84"/>
      <c r="H74" s="84"/>
      <c r="I74" s="26"/>
      <c r="J74" s="85"/>
      <c r="K74" s="53"/>
      <c r="L74" s="53"/>
      <c r="M74" s="26"/>
      <c r="N74" s="1202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</row>
    <row r="75" spans="1:25" x14ac:dyDescent="0.45">
      <c r="A75" s="53"/>
      <c r="B75" s="29"/>
      <c r="C75" s="29"/>
      <c r="D75" s="26"/>
      <c r="E75" s="26"/>
      <c r="F75" s="84"/>
      <c r="G75" s="84"/>
      <c r="H75" s="84"/>
      <c r="I75" s="26"/>
      <c r="J75" s="85"/>
      <c r="K75" s="53"/>
      <c r="L75" s="53"/>
      <c r="M75" s="26"/>
      <c r="N75" s="1202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</row>
    <row r="76" spans="1:25" x14ac:dyDescent="0.45">
      <c r="A76" s="53"/>
      <c r="B76" s="29"/>
      <c r="C76" s="29"/>
      <c r="D76" s="26"/>
      <c r="E76" s="26"/>
      <c r="F76" s="84"/>
      <c r="G76" s="84"/>
      <c r="H76" s="84"/>
      <c r="I76" s="26"/>
      <c r="J76" s="85"/>
      <c r="K76" s="53"/>
      <c r="L76" s="53"/>
      <c r="M76" s="26"/>
      <c r="N76" s="1202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</row>
    <row r="77" spans="1:25" x14ac:dyDescent="0.45">
      <c r="A77" s="53"/>
      <c r="B77" s="29"/>
      <c r="C77" s="29"/>
      <c r="D77" s="26"/>
      <c r="E77" s="26"/>
      <c r="F77" s="84"/>
      <c r="G77" s="84"/>
      <c r="H77" s="84"/>
      <c r="I77" s="26"/>
      <c r="J77" s="85"/>
      <c r="K77" s="53"/>
      <c r="L77" s="53"/>
      <c r="M77" s="26"/>
      <c r="N77" s="1202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</row>
    <row r="78" spans="1:25" x14ac:dyDescent="0.45">
      <c r="A78" s="53"/>
      <c r="B78" s="29"/>
      <c r="C78" s="29"/>
      <c r="D78" s="26"/>
      <c r="E78" s="26"/>
      <c r="F78" s="84"/>
      <c r="G78" s="84"/>
      <c r="H78" s="84"/>
      <c r="I78" s="26"/>
      <c r="J78" s="85"/>
      <c r="K78" s="53"/>
      <c r="L78" s="53"/>
      <c r="M78" s="26"/>
      <c r="N78" s="1202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</row>
    <row r="79" spans="1:25" x14ac:dyDescent="0.45">
      <c r="A79" s="53"/>
      <c r="B79" s="29"/>
      <c r="C79" s="29"/>
      <c r="D79" s="26"/>
      <c r="E79" s="26"/>
      <c r="F79" s="84"/>
      <c r="G79" s="84"/>
      <c r="H79" s="84"/>
      <c r="I79" s="26"/>
      <c r="J79" s="85"/>
      <c r="K79" s="53"/>
      <c r="L79" s="53"/>
      <c r="M79" s="26"/>
      <c r="N79" s="1202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</row>
    <row r="80" spans="1:25" x14ac:dyDescent="0.45">
      <c r="A80" s="53"/>
      <c r="B80" s="29"/>
      <c r="C80" s="29"/>
      <c r="D80" s="26"/>
      <c r="E80" s="26"/>
      <c r="F80" s="84"/>
      <c r="G80" s="84"/>
      <c r="H80" s="84"/>
      <c r="I80" s="26"/>
      <c r="J80" s="85"/>
      <c r="K80" s="53"/>
      <c r="L80" s="53"/>
      <c r="M80" s="26"/>
      <c r="N80" s="1202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</row>
    <row r="81" spans="1:25" x14ac:dyDescent="0.45">
      <c r="A81" s="53"/>
      <c r="B81" s="29"/>
      <c r="C81" s="29"/>
      <c r="D81" s="26"/>
      <c r="E81" s="26"/>
      <c r="F81" s="84"/>
      <c r="G81" s="84"/>
      <c r="H81" s="84"/>
      <c r="I81" s="26"/>
      <c r="J81" s="85"/>
      <c r="K81" s="53"/>
      <c r="L81" s="53"/>
      <c r="M81" s="26"/>
      <c r="N81" s="1202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</row>
    <row r="82" spans="1:25" x14ac:dyDescent="0.45">
      <c r="A82" s="53"/>
      <c r="B82" s="29"/>
      <c r="C82" s="29"/>
      <c r="D82" s="26"/>
      <c r="E82" s="26"/>
      <c r="F82" s="84"/>
      <c r="G82" s="84"/>
      <c r="H82" s="84"/>
      <c r="I82" s="26"/>
      <c r="J82" s="85"/>
      <c r="K82" s="53"/>
      <c r="L82" s="53"/>
      <c r="M82" s="26"/>
      <c r="N82" s="1202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</row>
    <row r="83" spans="1:25" x14ac:dyDescent="0.45">
      <c r="A83" s="53"/>
      <c r="B83" s="29"/>
      <c r="C83" s="29"/>
      <c r="D83" s="26"/>
      <c r="E83" s="26"/>
      <c r="F83" s="84"/>
      <c r="G83" s="84"/>
      <c r="H83" s="84"/>
      <c r="I83" s="26"/>
      <c r="J83" s="85"/>
      <c r="K83" s="53"/>
      <c r="L83" s="53"/>
      <c r="M83" s="26"/>
      <c r="N83" s="1202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</row>
    <row r="84" spans="1:25" x14ac:dyDescent="0.45">
      <c r="A84" s="53"/>
      <c r="B84" s="29"/>
      <c r="C84" s="29"/>
      <c r="D84" s="26"/>
      <c r="E84" s="26"/>
      <c r="F84" s="84"/>
      <c r="G84" s="84"/>
      <c r="H84" s="84"/>
      <c r="I84" s="26"/>
      <c r="J84" s="85"/>
      <c r="K84" s="53"/>
      <c r="L84" s="53"/>
      <c r="M84" s="26"/>
      <c r="N84" s="1202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</row>
    <row r="85" spans="1:25" x14ac:dyDescent="0.45">
      <c r="A85" s="53"/>
      <c r="B85" s="29"/>
      <c r="C85" s="29"/>
      <c r="D85" s="26"/>
      <c r="E85" s="26"/>
      <c r="F85" s="84"/>
      <c r="G85" s="84"/>
      <c r="H85" s="84"/>
      <c r="I85" s="26"/>
      <c r="J85" s="85"/>
      <c r="K85" s="53"/>
      <c r="L85" s="53"/>
      <c r="M85" s="26"/>
      <c r="N85" s="1202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</row>
    <row r="86" spans="1:25" x14ac:dyDescent="0.45">
      <c r="A86" s="53"/>
      <c r="B86" s="29"/>
      <c r="C86" s="29"/>
      <c r="D86" s="26"/>
      <c r="E86" s="26"/>
      <c r="F86" s="84"/>
      <c r="G86" s="84"/>
      <c r="H86" s="84"/>
      <c r="I86" s="26"/>
      <c r="J86" s="85"/>
      <c r="K86" s="53"/>
      <c r="L86" s="53"/>
      <c r="M86" s="26"/>
      <c r="N86" s="1202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</row>
  </sheetData>
  <sortState xmlns:xlrd2="http://schemas.microsoft.com/office/spreadsheetml/2017/richdata2" ref="A7:Q71">
    <sortCondition ref="B7:B71"/>
  </sortState>
  <conditionalFormatting sqref="F7:H71">
    <cfRule type="cellIs" dxfId="26" priority="44" operator="equal">
      <formula>0</formula>
    </cfRule>
  </conditionalFormatting>
  <conditionalFormatting sqref="J17:L17 J19:L25 J27:L30 J32:L33 J35:L40 J56:L58 J61:L66 J68:L70 J7:L15 J42:L54">
    <cfRule type="colorScale" priority="56">
      <colorScale>
        <cfvo type="min"/>
        <cfvo type="percentile" val="50"/>
        <cfvo type="max"/>
        <color rgb="FFE4389A"/>
        <color theme="0"/>
        <color rgb="FF55A424"/>
      </colorScale>
    </cfRule>
  </conditionalFormatting>
  <conditionalFormatting sqref="B7:B71">
    <cfRule type="colorScale" priority="15">
      <colorScale>
        <cfvo type="min"/>
        <cfvo type="percentile" val="50"/>
        <cfvo type="max"/>
        <color rgb="FF55A424"/>
        <color theme="0"/>
        <color rgb="FFE4389A"/>
      </colorScale>
    </cfRule>
  </conditionalFormatting>
  <conditionalFormatting sqref="N7:Q71">
    <cfRule type="cellIs" dxfId="25" priority="1" stopIfTrue="1" operator="equal">
      <formula>0</formula>
    </cfRule>
    <cfRule type="cellIs" dxfId="24" priority="10" operator="between">
      <formula>1</formula>
      <formula>0.00001</formula>
    </cfRule>
  </conditionalFormatting>
  <conditionalFormatting sqref="C7:C71">
    <cfRule type="cellIs" dxfId="23" priority="2" operator="greaterThan">
      <formula>0</formula>
    </cfRule>
    <cfRule type="cellIs" dxfId="22" priority="3" stopIfTrue="1" operator="equal">
      <formula>0</formula>
    </cfRule>
    <cfRule type="colorScale" priority="4">
      <colorScale>
        <cfvo type="min"/>
        <cfvo type="percentile" val="50"/>
        <cfvo type="max"/>
        <color rgb="FFE4389A"/>
        <color theme="0"/>
        <color rgb="FF55A424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tabColor theme="0"/>
  </sheetPr>
  <dimension ref="A1:Q288"/>
  <sheetViews>
    <sheetView zoomScale="85" zoomScaleNormal="85" workbookViewId="0">
      <pane xSplit="1" ySplit="6" topLeftCell="B7" activePane="bottomRight" state="frozen"/>
      <selection activeCell="A22" sqref="A22"/>
      <selection pane="topRight" activeCell="A22" sqref="A22"/>
      <selection pane="bottomLeft" activeCell="A22" sqref="A22"/>
      <selection pane="bottomRight" activeCell="P23" sqref="P23"/>
    </sheetView>
  </sheetViews>
  <sheetFormatPr defaultColWidth="8.90625" defaultRowHeight="18.5" x14ac:dyDescent="0.45"/>
  <cols>
    <col min="1" max="1" width="37.453125" style="1" customWidth="1"/>
    <col min="2" max="3" width="9.08984375" style="4" customWidth="1"/>
    <col min="4" max="4" width="16.26953125" style="3" customWidth="1"/>
    <col min="5" max="5" width="10.36328125" style="49" customWidth="1"/>
    <col min="6" max="6" width="13" style="3" customWidth="1"/>
    <col min="7" max="7" width="20.1796875" style="1" customWidth="1"/>
    <col min="8" max="16384" width="8.90625" style="1"/>
  </cols>
  <sheetData>
    <row r="1" spans="1:17" ht="21" x14ac:dyDescent="0.5">
      <c r="A1" s="83" t="s">
        <v>234</v>
      </c>
      <c r="B1" s="29"/>
      <c r="C1" s="29"/>
      <c r="D1" s="25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7" x14ac:dyDescent="0.45">
      <c r="A2" s="268"/>
      <c r="B2" s="29"/>
      <c r="C2" s="29"/>
      <c r="D2" s="25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17" x14ac:dyDescent="0.45">
      <c r="A3" s="53"/>
      <c r="B3" s="615"/>
      <c r="C3" s="151"/>
      <c r="D3" s="156" t="s">
        <v>65</v>
      </c>
      <c r="E3" s="28"/>
      <c r="F3" s="207" t="s">
        <v>179</v>
      </c>
      <c r="G3" s="610" t="s">
        <v>437</v>
      </c>
      <c r="H3" s="26"/>
      <c r="I3" s="26"/>
      <c r="J3" s="26"/>
      <c r="K3" s="26"/>
      <c r="L3" s="26"/>
      <c r="M3" s="26"/>
      <c r="N3" s="26"/>
      <c r="O3" s="26"/>
      <c r="P3" s="26"/>
      <c r="Q3" s="26"/>
    </row>
    <row r="4" spans="1:17" x14ac:dyDescent="0.45">
      <c r="A4" s="53"/>
      <c r="B4" s="615"/>
      <c r="C4" s="152"/>
      <c r="D4" s="28" t="s">
        <v>444</v>
      </c>
      <c r="E4" s="28" t="s">
        <v>66</v>
      </c>
      <c r="F4" s="205">
        <v>0.18</v>
      </c>
      <c r="G4" s="610" t="s">
        <v>438</v>
      </c>
      <c r="H4" s="26"/>
      <c r="I4" s="26"/>
      <c r="J4" s="26"/>
      <c r="K4" s="26"/>
      <c r="L4" s="26"/>
      <c r="M4" s="26"/>
      <c r="N4" s="26"/>
      <c r="O4" s="26"/>
      <c r="P4" s="26"/>
      <c r="Q4" s="26"/>
    </row>
    <row r="5" spans="1:17" x14ac:dyDescent="0.45">
      <c r="A5" s="53"/>
      <c r="B5" s="603" t="s">
        <v>435</v>
      </c>
      <c r="C5" s="75"/>
      <c r="D5" s="952" t="s">
        <v>294</v>
      </c>
      <c r="E5" s="28" t="s">
        <v>54</v>
      </c>
      <c r="F5" s="206" t="s">
        <v>295</v>
      </c>
      <c r="G5" s="610" t="s">
        <v>442</v>
      </c>
      <c r="H5" s="26"/>
      <c r="I5" s="26"/>
      <c r="J5" s="26"/>
      <c r="K5" s="26"/>
      <c r="L5" s="26"/>
      <c r="M5" s="26"/>
      <c r="N5" s="26"/>
      <c r="O5" s="26"/>
      <c r="P5" s="26"/>
      <c r="Q5" s="26"/>
    </row>
    <row r="6" spans="1:17" ht="19" thickBot="1" x14ac:dyDescent="0.5">
      <c r="A6" s="1222" t="s">
        <v>4</v>
      </c>
      <c r="B6" s="1231" t="s">
        <v>3</v>
      </c>
      <c r="C6" s="1224" t="s">
        <v>2</v>
      </c>
      <c r="D6" s="1239" t="s">
        <v>445</v>
      </c>
      <c r="E6" s="1228" t="s">
        <v>2</v>
      </c>
      <c r="F6" s="1225">
        <f>MAX(F7:F71)</f>
        <v>18.74149026257567</v>
      </c>
      <c r="G6" s="1239" t="s">
        <v>443</v>
      </c>
      <c r="H6" s="26"/>
      <c r="I6" s="26"/>
      <c r="J6" s="26"/>
      <c r="K6" s="26"/>
      <c r="L6" s="26"/>
      <c r="M6" s="26"/>
      <c r="N6" s="26"/>
      <c r="O6" s="26"/>
      <c r="P6" s="26"/>
      <c r="Q6" s="26"/>
    </row>
    <row r="7" spans="1:17" ht="19" thickTop="1" x14ac:dyDescent="0.45">
      <c r="A7" s="1497" t="s">
        <v>86</v>
      </c>
      <c r="B7" s="164">
        <f>RANK(C7,C$7:C$71)</f>
        <v>1</v>
      </c>
      <c r="C7" s="925">
        <f>SUM(D7:E7)</f>
        <v>10</v>
      </c>
      <c r="D7" s="948">
        <v>3</v>
      </c>
      <c r="E7" s="948">
        <f>F7*7/F$6</f>
        <v>7</v>
      </c>
      <c r="F7" s="45">
        <f>G7^F$4</f>
        <v>18.74149026257567</v>
      </c>
      <c r="G7" s="937">
        <v>11779694</v>
      </c>
      <c r="H7" s="26"/>
      <c r="I7" s="26"/>
      <c r="J7" s="26"/>
      <c r="K7" s="26"/>
      <c r="L7" s="26"/>
      <c r="M7" s="26"/>
      <c r="N7" s="26"/>
      <c r="O7" s="26"/>
      <c r="P7" s="26"/>
      <c r="Q7" s="26"/>
    </row>
    <row r="8" spans="1:17" x14ac:dyDescent="0.45">
      <c r="A8" s="70" t="s">
        <v>7</v>
      </c>
      <c r="B8" s="33">
        <f>RANK(C8,C$7:C$71)</f>
        <v>2</v>
      </c>
      <c r="C8" s="154">
        <f>SUM(D8:E8)</f>
        <v>7.246455058400489</v>
      </c>
      <c r="D8" s="949">
        <v>2</v>
      </c>
      <c r="E8" s="949">
        <f>F8*7/F$6</f>
        <v>5.246455058400489</v>
      </c>
      <c r="F8" s="45">
        <f>G8^F$4</f>
        <v>14.046626627150518</v>
      </c>
      <c r="G8" s="324">
        <v>2373560</v>
      </c>
      <c r="H8" s="26"/>
      <c r="I8" s="26"/>
      <c r="J8" s="26"/>
      <c r="K8" s="26"/>
      <c r="L8" s="26"/>
      <c r="M8" s="26"/>
      <c r="N8" s="26"/>
      <c r="O8" s="26"/>
      <c r="P8" s="26"/>
      <c r="Q8" s="26"/>
    </row>
    <row r="9" spans="1:17" x14ac:dyDescent="0.45">
      <c r="A9" s="70" t="s">
        <v>154</v>
      </c>
      <c r="B9" s="33">
        <f>RANK(C9,C$7:C$71)</f>
        <v>3</v>
      </c>
      <c r="C9" s="154">
        <f>SUM(D9:E9)</f>
        <v>7.1808768012513919</v>
      </c>
      <c r="D9" s="950">
        <v>3</v>
      </c>
      <c r="E9" s="950">
        <f>F9*7/F$6</f>
        <v>4.1808768012513919</v>
      </c>
      <c r="F9" s="45">
        <f>G9^F$4</f>
        <v>11.193694551383068</v>
      </c>
      <c r="G9" s="326">
        <v>672404</v>
      </c>
      <c r="H9" s="26"/>
      <c r="I9" s="26"/>
      <c r="J9" s="26"/>
      <c r="K9" s="26"/>
      <c r="L9" s="26"/>
      <c r="M9" s="26"/>
      <c r="N9" s="26"/>
      <c r="O9" s="26"/>
      <c r="P9" s="26"/>
      <c r="Q9" s="26"/>
    </row>
    <row r="10" spans="1:17" x14ac:dyDescent="0.45">
      <c r="A10" s="70" t="s">
        <v>88</v>
      </c>
      <c r="B10" s="33">
        <f>RANK(C10,C$7:C$71)</f>
        <v>4</v>
      </c>
      <c r="C10" s="154">
        <f>SUM(D10:E10)</f>
        <v>6.9564711915295252</v>
      </c>
      <c r="D10" s="949">
        <v>3</v>
      </c>
      <c r="E10" s="949">
        <f>F10*7/F$6</f>
        <v>3.9564711915295248</v>
      </c>
      <c r="F10" s="45">
        <f>G10^F$4</f>
        <v>10.59288090145882</v>
      </c>
      <c r="G10" s="324">
        <v>494906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</row>
    <row r="11" spans="1:17" x14ac:dyDescent="0.45">
      <c r="A11" s="70" t="s">
        <v>84</v>
      </c>
      <c r="B11" s="33">
        <f>RANK(C11,C$7:C$71)</f>
        <v>5</v>
      </c>
      <c r="C11" s="154">
        <f>SUM(D11:E11)</f>
        <v>6.5980471260433582</v>
      </c>
      <c r="D11" s="950">
        <v>3</v>
      </c>
      <c r="E11" s="950">
        <f>F11*7/F$6</f>
        <v>3.5980471260433577</v>
      </c>
      <c r="F11" s="45">
        <f>G11^F$4</f>
        <v>9.6332521681471377</v>
      </c>
      <c r="G11" s="326">
        <v>292015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</row>
    <row r="12" spans="1:17" x14ac:dyDescent="0.45">
      <c r="A12" s="70" t="s">
        <v>14</v>
      </c>
      <c r="B12" s="33">
        <f>RANK(C12,C$7:C$71)</f>
        <v>6</v>
      </c>
      <c r="C12" s="154">
        <f>SUM(D12:E12)</f>
        <v>5.6431955339837554</v>
      </c>
      <c r="D12" s="950">
        <v>3</v>
      </c>
      <c r="E12" s="950">
        <f>F12*7/F$6</f>
        <v>2.6431955339837558</v>
      </c>
      <c r="F12" s="45">
        <f>G12^F$4</f>
        <v>7.076774766034295</v>
      </c>
      <c r="G12" s="326">
        <v>52639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</row>
    <row r="13" spans="1:17" x14ac:dyDescent="0.45">
      <c r="A13" s="150" t="s">
        <v>11</v>
      </c>
      <c r="B13" s="33">
        <f>RANK(C13,C$7:C$71)</f>
        <v>7</v>
      </c>
      <c r="C13" s="154">
        <f>SUM(D13:E13)</f>
        <v>5.2275511804899297</v>
      </c>
      <c r="D13" s="949">
        <v>2</v>
      </c>
      <c r="E13" s="949">
        <f>F13*7/F$6</f>
        <v>3.2275511804899297</v>
      </c>
      <c r="F13" s="45">
        <f>G13^F$4</f>
        <v>8.6413027173023753</v>
      </c>
      <c r="G13" s="324">
        <v>159668</v>
      </c>
      <c r="H13" s="26"/>
      <c r="I13" s="26"/>
      <c r="J13" s="26"/>
      <c r="K13" s="26"/>
      <c r="L13" s="26"/>
      <c r="M13" s="26"/>
      <c r="N13" s="26"/>
      <c r="O13" s="26"/>
      <c r="P13" s="26"/>
      <c r="Q13" s="26"/>
    </row>
    <row r="14" spans="1:17" x14ac:dyDescent="0.45">
      <c r="A14" s="70" t="s">
        <v>6</v>
      </c>
      <c r="B14" s="33">
        <f>RANK(C14,C$7:C$71)</f>
        <v>8</v>
      </c>
      <c r="C14" s="154">
        <f>SUM(D14:E14)</f>
        <v>5.1148126511596264</v>
      </c>
      <c r="D14" s="949">
        <v>1.5</v>
      </c>
      <c r="E14" s="949">
        <f>F14*7/F$6</f>
        <v>3.6148126511596268</v>
      </c>
      <c r="F14" s="45">
        <f>G14^F$4</f>
        <v>9.6781394432490693</v>
      </c>
      <c r="G14" s="324">
        <v>299655</v>
      </c>
      <c r="H14" s="26"/>
      <c r="I14" s="26"/>
      <c r="J14" s="26"/>
      <c r="K14" s="26"/>
      <c r="L14" s="26"/>
      <c r="M14" s="26"/>
      <c r="N14" s="26"/>
      <c r="O14" s="26"/>
      <c r="P14" s="26"/>
      <c r="Q14" s="26"/>
    </row>
    <row r="15" spans="1:17" x14ac:dyDescent="0.45">
      <c r="A15" s="150" t="s">
        <v>15</v>
      </c>
      <c r="B15" s="33">
        <f>RANK(C15,C$7:C$71)</f>
        <v>9</v>
      </c>
      <c r="C15" s="154">
        <f>SUM(D15:E15)</f>
        <v>4.7752314988646791</v>
      </c>
      <c r="D15" s="949">
        <v>2</v>
      </c>
      <c r="E15" s="949">
        <f>F15*7/F$6</f>
        <v>2.7752314988646787</v>
      </c>
      <c r="F15" s="45">
        <f>G15^F$4</f>
        <v>7.4302820160522369</v>
      </c>
      <c r="G15" s="324">
        <v>69011</v>
      </c>
      <c r="H15" s="26"/>
      <c r="I15" s="26"/>
      <c r="J15" s="26"/>
      <c r="K15" s="26"/>
      <c r="L15" s="26"/>
      <c r="M15" s="26"/>
      <c r="N15" s="26"/>
      <c r="O15" s="26"/>
      <c r="P15" s="26"/>
      <c r="Q15" s="26"/>
    </row>
    <row r="16" spans="1:17" x14ac:dyDescent="0.45">
      <c r="A16" s="70" t="s">
        <v>16</v>
      </c>
      <c r="B16" s="33">
        <f>RANK(C16,C$7:C$71)</f>
        <v>10</v>
      </c>
      <c r="C16" s="154">
        <f>SUM(D16:E16)</f>
        <v>4.7630882431826631</v>
      </c>
      <c r="D16" s="949">
        <v>1.5</v>
      </c>
      <c r="E16" s="949">
        <f>F16*7/F$6</f>
        <v>3.2630882431826636</v>
      </c>
      <c r="F16" s="45">
        <f>G16^F$4</f>
        <v>8.7364480765047201</v>
      </c>
      <c r="G16" s="324">
        <v>169683</v>
      </c>
      <c r="H16" s="26"/>
      <c r="I16" s="26"/>
      <c r="J16" s="26"/>
      <c r="K16" s="26"/>
      <c r="L16" s="26"/>
      <c r="M16" s="26"/>
      <c r="N16" s="26"/>
      <c r="O16" s="26"/>
      <c r="P16" s="26"/>
      <c r="Q16" s="26"/>
    </row>
    <row r="17" spans="1:17" x14ac:dyDescent="0.45">
      <c r="A17" s="150" t="s">
        <v>98</v>
      </c>
      <c r="B17" s="33">
        <f>RANK(C17,C$7:C$71)</f>
        <v>11</v>
      </c>
      <c r="C17" s="154">
        <f>SUM(D17:E17)</f>
        <v>4.6536245798412406</v>
      </c>
      <c r="D17" s="949">
        <v>2.5</v>
      </c>
      <c r="E17" s="949">
        <f>F17*7/F$6</f>
        <v>2.153624579841241</v>
      </c>
      <c r="F17" s="45">
        <f>G17^F$4</f>
        <v>5.7660191560483192</v>
      </c>
      <c r="G17" s="324">
        <v>16869</v>
      </c>
      <c r="H17" s="26"/>
      <c r="I17" s="26"/>
      <c r="J17" s="26"/>
      <c r="K17" s="26"/>
      <c r="L17" s="26"/>
      <c r="M17" s="26"/>
      <c r="N17" s="26"/>
      <c r="O17" s="26"/>
      <c r="P17" s="26"/>
      <c r="Q17" s="26"/>
    </row>
    <row r="18" spans="1:17" x14ac:dyDescent="0.45">
      <c r="A18" s="71" t="s">
        <v>92</v>
      </c>
      <c r="B18" s="33">
        <f>RANK(C18,C$7:C$71)</f>
        <v>12</v>
      </c>
      <c r="C18" s="154">
        <f>SUM(D18:E18)</f>
        <v>4.4282538111655025</v>
      </c>
      <c r="D18" s="949">
        <v>2</v>
      </c>
      <c r="E18" s="949">
        <f>F18*7/F$6</f>
        <v>2.4282538111655025</v>
      </c>
      <c r="F18" s="45">
        <f>G18^F$4</f>
        <v>6.5012993081457893</v>
      </c>
      <c r="G18" s="324">
        <v>32860</v>
      </c>
      <c r="H18" s="26"/>
      <c r="I18" s="26"/>
      <c r="J18" s="26"/>
      <c r="K18" s="26"/>
      <c r="L18" s="26"/>
      <c r="M18" s="26"/>
      <c r="N18" s="26"/>
      <c r="O18" s="26"/>
      <c r="P18" s="26"/>
      <c r="Q18" s="26"/>
    </row>
    <row r="19" spans="1:17" x14ac:dyDescent="0.45">
      <c r="A19" s="70" t="s">
        <v>93</v>
      </c>
      <c r="B19" s="33">
        <f>RANK(C19,C$7:C$71)</f>
        <v>13</v>
      </c>
      <c r="C19" s="154">
        <f>SUM(D19:E19)</f>
        <v>4.4185624773641772</v>
      </c>
      <c r="D19" s="950">
        <v>2</v>
      </c>
      <c r="E19" s="950">
        <f>F19*7/F$6</f>
        <v>2.4185624773641772</v>
      </c>
      <c r="F19" s="45">
        <f>G19^F$4</f>
        <v>6.4753521598502308</v>
      </c>
      <c r="G19" s="326">
        <v>32138</v>
      </c>
      <c r="H19" s="26"/>
      <c r="I19" s="26"/>
      <c r="J19" s="26"/>
      <c r="K19" s="26"/>
      <c r="L19" s="26"/>
      <c r="M19" s="26"/>
      <c r="N19" s="26"/>
      <c r="O19" s="26"/>
      <c r="P19" s="26"/>
      <c r="Q19" s="26"/>
    </row>
    <row r="20" spans="1:17" x14ac:dyDescent="0.45">
      <c r="A20" s="70" t="s">
        <v>5</v>
      </c>
      <c r="B20" s="33">
        <f>RANK(C20,C$7:C$71)</f>
        <v>14</v>
      </c>
      <c r="C20" s="154">
        <f>SUM(D20:E20)</f>
        <v>4.2860724393700362</v>
      </c>
      <c r="D20" s="950">
        <v>3</v>
      </c>
      <c r="E20" s="950">
        <f>F20*7/F$6</f>
        <v>1.2860724393700358</v>
      </c>
      <c r="F20" s="45">
        <f>G20^F$4</f>
        <v>3.4432734427743519</v>
      </c>
      <c r="G20" s="326">
        <v>962</v>
      </c>
      <c r="H20" s="26"/>
      <c r="I20" s="1203"/>
      <c r="J20" s="26"/>
      <c r="K20" s="26"/>
      <c r="L20" s="26"/>
      <c r="M20" s="26"/>
      <c r="N20" s="26"/>
      <c r="O20" s="26"/>
      <c r="P20" s="26"/>
      <c r="Q20" s="26"/>
    </row>
    <row r="21" spans="1:17" x14ac:dyDescent="0.45">
      <c r="A21" s="150" t="s">
        <v>108</v>
      </c>
      <c r="B21" s="33">
        <f>RANK(C21,C$7:C$71)</f>
        <v>15</v>
      </c>
      <c r="C21" s="154">
        <f>SUM(D21:E21)</f>
        <v>3.8160249694496433</v>
      </c>
      <c r="D21" s="949">
        <v>2</v>
      </c>
      <c r="E21" s="949">
        <f>F21*7/F$6</f>
        <v>1.8160249694496433</v>
      </c>
      <c r="F21" s="45">
        <f>G21^F$4</f>
        <v>4.8621448973621106</v>
      </c>
      <c r="G21" s="324">
        <v>6542</v>
      </c>
      <c r="H21" s="26"/>
      <c r="I21" s="26"/>
      <c r="J21" s="26"/>
      <c r="K21" s="26"/>
      <c r="L21" s="26"/>
      <c r="M21" s="26"/>
      <c r="N21" s="26"/>
      <c r="O21" s="26"/>
      <c r="P21" s="26"/>
      <c r="Q21" s="26"/>
    </row>
    <row r="22" spans="1:17" x14ac:dyDescent="0.45">
      <c r="A22" s="70" t="s">
        <v>153</v>
      </c>
      <c r="B22" s="33">
        <f>RANK(C22,C$7:C$71)</f>
        <v>16</v>
      </c>
      <c r="C22" s="154">
        <f>SUM(D22:E22)</f>
        <v>3.7979308041851887</v>
      </c>
      <c r="D22" s="949">
        <v>2</v>
      </c>
      <c r="E22" s="949">
        <f>F22*7/F$6</f>
        <v>1.7979308041851889</v>
      </c>
      <c r="F22" s="45">
        <f>G22^F$4</f>
        <v>4.8137003799173659</v>
      </c>
      <c r="G22" s="324">
        <v>6188</v>
      </c>
      <c r="H22" s="26"/>
      <c r="I22" s="26"/>
      <c r="J22" s="26"/>
      <c r="K22" s="26"/>
      <c r="L22" s="26"/>
      <c r="M22" s="26"/>
      <c r="N22" s="26"/>
      <c r="O22" s="26"/>
      <c r="P22" s="26"/>
      <c r="Q22" s="26"/>
    </row>
    <row r="23" spans="1:17" x14ac:dyDescent="0.45">
      <c r="A23" s="70" t="s">
        <v>82</v>
      </c>
      <c r="B23" s="33">
        <f>RANK(C23,C$7:C$71)</f>
        <v>17</v>
      </c>
      <c r="C23" s="154">
        <f>SUM(D23:E23)</f>
        <v>3.403082182990194</v>
      </c>
      <c r="D23" s="949">
        <v>0</v>
      </c>
      <c r="E23" s="949">
        <f>F23*7/F$6</f>
        <v>3.403082182990194</v>
      </c>
      <c r="F23" s="45">
        <f>G23^F$4</f>
        <v>9.1112616564650679</v>
      </c>
      <c r="G23" s="324">
        <v>214285</v>
      </c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1:17" x14ac:dyDescent="0.45">
      <c r="A24" s="150" t="s">
        <v>100</v>
      </c>
      <c r="B24" s="33">
        <f>RANK(C24,C$7:C$71)</f>
        <v>18</v>
      </c>
      <c r="C24" s="154">
        <f>SUM(D24:E24)</f>
        <v>3.054699239043805</v>
      </c>
      <c r="D24" s="950">
        <v>2.5</v>
      </c>
      <c r="E24" s="950">
        <f>F24*7/F$6</f>
        <v>0.55469923904380503</v>
      </c>
      <c r="F24" s="45">
        <f>G24^F$4</f>
        <v>1.4851271981710867</v>
      </c>
      <c r="G24" s="326">
        <v>9</v>
      </c>
      <c r="H24" s="26"/>
      <c r="I24" s="26"/>
      <c r="J24" s="26"/>
      <c r="K24" s="26"/>
      <c r="L24" s="26"/>
      <c r="M24" s="26"/>
      <c r="N24" s="26"/>
      <c r="O24" s="26"/>
      <c r="P24" s="26"/>
      <c r="Q24" s="26"/>
    </row>
    <row r="25" spans="1:17" x14ac:dyDescent="0.45">
      <c r="A25" s="150" t="s">
        <v>106</v>
      </c>
      <c r="B25" s="33">
        <f>RANK(C25,C$7:C$71)</f>
        <v>19</v>
      </c>
      <c r="C25" s="154">
        <f>SUM(D25:E25)</f>
        <v>2.8395712727537563</v>
      </c>
      <c r="D25" s="950">
        <v>2</v>
      </c>
      <c r="E25" s="950">
        <f>F25*7/F$6</f>
        <v>0.83957127275375643</v>
      </c>
      <c r="F25" s="45">
        <f>G25^F$4</f>
        <v>2.2478309761503983</v>
      </c>
      <c r="G25" s="326">
        <v>90</v>
      </c>
      <c r="H25" s="26"/>
      <c r="I25" s="26"/>
      <c r="J25" s="26"/>
      <c r="K25" s="26"/>
      <c r="L25" s="26"/>
      <c r="M25" s="26"/>
      <c r="N25" s="26"/>
      <c r="O25" s="26"/>
      <c r="P25" s="26"/>
      <c r="Q25" s="26"/>
    </row>
    <row r="26" spans="1:17" x14ac:dyDescent="0.45">
      <c r="A26" s="150" t="s">
        <v>107</v>
      </c>
      <c r="B26" s="33">
        <f>RANK(C26,C$7:C$71)</f>
        <v>20</v>
      </c>
      <c r="C26" s="154">
        <f>SUM(D26:E26)</f>
        <v>2.6811591046134167</v>
      </c>
      <c r="D26" s="949">
        <v>0</v>
      </c>
      <c r="E26" s="949">
        <f>F26*7/F$6</f>
        <v>2.6811591046134167</v>
      </c>
      <c r="F26" s="45">
        <f>G26^F$4</f>
        <v>7.17841675021835</v>
      </c>
      <c r="G26" s="324">
        <v>56979</v>
      </c>
      <c r="H26" s="26"/>
      <c r="I26" s="26"/>
      <c r="J26" s="26"/>
      <c r="K26" s="26"/>
      <c r="L26" s="26"/>
      <c r="M26" s="26"/>
      <c r="N26" s="26"/>
      <c r="O26" s="26"/>
      <c r="P26" s="26"/>
      <c r="Q26" s="26"/>
    </row>
    <row r="27" spans="1:17" x14ac:dyDescent="0.45">
      <c r="A27" s="70" t="s">
        <v>18</v>
      </c>
      <c r="B27" s="33">
        <f>RANK(C27,C$7:C$71)</f>
        <v>21</v>
      </c>
      <c r="C27" s="154">
        <f>SUM(D27:E27)</f>
        <v>2.5841798094120407</v>
      </c>
      <c r="D27" s="949">
        <v>2</v>
      </c>
      <c r="E27" s="949">
        <f>F27*7/F$6</f>
        <v>0.58417980941204062</v>
      </c>
      <c r="F27" s="45">
        <f>G27^F$4</f>
        <v>1.5640571728127244</v>
      </c>
      <c r="G27" s="324">
        <v>12</v>
      </c>
      <c r="H27" s="26"/>
      <c r="I27" s="26"/>
      <c r="J27" s="26"/>
      <c r="K27" s="26"/>
      <c r="L27" s="26"/>
      <c r="M27" s="26"/>
      <c r="N27" s="26"/>
      <c r="O27" s="26"/>
      <c r="P27" s="26"/>
      <c r="Q27" s="26"/>
    </row>
    <row r="28" spans="1:17" x14ac:dyDescent="0.45">
      <c r="A28" s="70" t="s">
        <v>243</v>
      </c>
      <c r="B28" s="33">
        <f>RANK(C28,C$7:C$71)</f>
        <v>22</v>
      </c>
      <c r="C28" s="154">
        <f>SUM(D28:E28)</f>
        <v>2.5736743349386773</v>
      </c>
      <c r="D28" s="949">
        <v>1</v>
      </c>
      <c r="E28" s="949">
        <f>F28*7/F$6</f>
        <v>1.5736743349386775</v>
      </c>
      <c r="F28" s="45">
        <f>G28^F$4</f>
        <v>4.213286032102638</v>
      </c>
      <c r="G28" s="324">
        <v>2952</v>
      </c>
      <c r="H28" s="26"/>
      <c r="I28" s="26"/>
      <c r="J28" s="26"/>
      <c r="K28" s="26"/>
      <c r="L28" s="26"/>
      <c r="M28" s="26"/>
      <c r="N28" s="26"/>
      <c r="O28" s="26"/>
      <c r="P28" s="26"/>
      <c r="Q28" s="26"/>
    </row>
    <row r="29" spans="1:17" x14ac:dyDescent="0.45">
      <c r="A29" s="150" t="s">
        <v>233</v>
      </c>
      <c r="B29" s="33">
        <f>RANK(C29,C$7:C$71)</f>
        <v>23</v>
      </c>
      <c r="C29" s="154">
        <f>SUM(D29:E29)</f>
        <v>2.5</v>
      </c>
      <c r="D29" s="950">
        <v>2.5</v>
      </c>
      <c r="E29" s="950">
        <f>F29*7/F$6</f>
        <v>0</v>
      </c>
      <c r="F29" s="45">
        <f>G29^F$4</f>
        <v>0</v>
      </c>
      <c r="G29" s="326">
        <v>0</v>
      </c>
      <c r="H29" s="26"/>
      <c r="I29" s="26"/>
      <c r="J29" s="26"/>
      <c r="K29" s="26"/>
      <c r="L29" s="26"/>
      <c r="M29" s="26"/>
      <c r="N29" s="26"/>
      <c r="O29" s="26"/>
      <c r="P29" s="26"/>
      <c r="Q29" s="26"/>
    </row>
    <row r="30" spans="1:17" x14ac:dyDescent="0.45">
      <c r="A30" s="150" t="s">
        <v>99</v>
      </c>
      <c r="B30" s="33">
        <f>RANK(C30,C$7:C$71)</f>
        <v>23</v>
      </c>
      <c r="C30" s="154">
        <f>SUM(D30:E30)</f>
        <v>2.5</v>
      </c>
      <c r="D30" s="950">
        <v>2.5</v>
      </c>
      <c r="E30" s="950">
        <f>F30*7/F$6</f>
        <v>0</v>
      </c>
      <c r="F30" s="45">
        <f>G30^F$4</f>
        <v>0</v>
      </c>
      <c r="G30" s="326">
        <v>0</v>
      </c>
      <c r="H30" s="26"/>
      <c r="I30" s="26"/>
      <c r="J30" s="26"/>
      <c r="K30" s="26"/>
      <c r="L30" s="26"/>
      <c r="M30" s="26"/>
      <c r="N30" s="26"/>
      <c r="O30" s="26"/>
      <c r="P30" s="26"/>
      <c r="Q30" s="26"/>
    </row>
    <row r="31" spans="1:17" x14ac:dyDescent="0.45">
      <c r="A31" s="150" t="s">
        <v>94</v>
      </c>
      <c r="B31" s="33">
        <f>RANK(C31,C$7:C$71)</f>
        <v>23</v>
      </c>
      <c r="C31" s="154">
        <f>SUM(D31:E31)</f>
        <v>2.5</v>
      </c>
      <c r="D31" s="950">
        <v>2.5</v>
      </c>
      <c r="E31" s="950">
        <f>F31*7/F$6</f>
        <v>0</v>
      </c>
      <c r="F31" s="45">
        <f>G31^F$4</f>
        <v>0</v>
      </c>
      <c r="G31" s="326">
        <v>0</v>
      </c>
      <c r="H31" s="26"/>
      <c r="I31" s="26"/>
      <c r="J31" s="26"/>
      <c r="K31" s="26"/>
      <c r="L31" s="26"/>
      <c r="M31" s="26"/>
      <c r="N31" s="26"/>
      <c r="O31" s="26"/>
      <c r="P31" s="26"/>
      <c r="Q31" s="26"/>
    </row>
    <row r="32" spans="1:17" x14ac:dyDescent="0.45">
      <c r="A32" s="150" t="s">
        <v>321</v>
      </c>
      <c r="B32" s="33">
        <f>RANK(C32,C$7:C$71)</f>
        <v>26</v>
      </c>
      <c r="C32" s="154">
        <f>SUM(D32:E32)</f>
        <v>2.1748436006599947</v>
      </c>
      <c r="D32" s="949">
        <v>1</v>
      </c>
      <c r="E32" s="949">
        <f>F32*7/F$6</f>
        <v>1.1748436006599949</v>
      </c>
      <c r="F32" s="45">
        <f>G32^F$4</f>
        <v>3.1454742716883763</v>
      </c>
      <c r="G32" s="324">
        <v>582</v>
      </c>
      <c r="H32" s="26"/>
      <c r="I32" s="26"/>
      <c r="J32" s="26"/>
      <c r="K32" s="26"/>
      <c r="L32" s="26"/>
      <c r="M32" s="26"/>
      <c r="N32" s="26"/>
      <c r="O32" s="26"/>
      <c r="P32" s="26"/>
      <c r="Q32" s="26"/>
    </row>
    <row r="33" spans="1:17" x14ac:dyDescent="0.45">
      <c r="A33" s="150" t="s">
        <v>20</v>
      </c>
      <c r="B33" s="33">
        <f>RANK(C33,C$7:C$71)</f>
        <v>27</v>
      </c>
      <c r="C33" s="154">
        <f>SUM(D33:E33)</f>
        <v>2.0771976302228232</v>
      </c>
      <c r="D33" s="949">
        <v>0</v>
      </c>
      <c r="E33" s="949">
        <f>F33*7/F$6</f>
        <v>2.0771976302228232</v>
      </c>
      <c r="F33" s="45">
        <f>G33^F$4</f>
        <v>5.5613970228951857</v>
      </c>
      <c r="G33" s="324">
        <v>13801</v>
      </c>
      <c r="H33" s="26"/>
      <c r="I33" s="26"/>
      <c r="J33" s="26"/>
      <c r="K33" s="26"/>
      <c r="L33" s="26"/>
      <c r="M33" s="26"/>
      <c r="N33" s="26"/>
      <c r="O33" s="26"/>
      <c r="P33" s="26"/>
      <c r="Q33" s="26"/>
    </row>
    <row r="34" spans="1:17" x14ac:dyDescent="0.45">
      <c r="A34" s="150" t="s">
        <v>235</v>
      </c>
      <c r="B34" s="33">
        <f>RANK(C34,C$7:C$71)</f>
        <v>28</v>
      </c>
      <c r="C34" s="154">
        <f>SUM(D34:E34)</f>
        <v>2.008185232946853</v>
      </c>
      <c r="D34" s="949">
        <v>0</v>
      </c>
      <c r="E34" s="949">
        <f>F34*7/F$6</f>
        <v>2.008185232946853</v>
      </c>
      <c r="F34" s="45">
        <f>G34^F$4</f>
        <v>5.3766262841031001</v>
      </c>
      <c r="G34" s="324">
        <v>11439</v>
      </c>
      <c r="H34" s="26"/>
      <c r="I34" s="26"/>
      <c r="J34" s="26"/>
      <c r="K34" s="26"/>
      <c r="L34" s="26"/>
      <c r="M34" s="26"/>
      <c r="N34" s="26"/>
      <c r="O34" s="26"/>
      <c r="P34" s="26"/>
      <c r="Q34" s="26"/>
    </row>
    <row r="35" spans="1:17" x14ac:dyDescent="0.45">
      <c r="A35" s="150" t="s">
        <v>9</v>
      </c>
      <c r="B35" s="33">
        <f>RANK(C35,C$7:C$71)</f>
        <v>29</v>
      </c>
      <c r="C35" s="154">
        <f>SUM(D35:E35)</f>
        <v>2</v>
      </c>
      <c r="D35" s="950">
        <v>2</v>
      </c>
      <c r="E35" s="950">
        <f>F35*7/F$6</f>
        <v>0</v>
      </c>
      <c r="F35" s="45">
        <f>G35^F$4</f>
        <v>0</v>
      </c>
      <c r="G35" s="326">
        <v>0</v>
      </c>
      <c r="H35" s="26"/>
      <c r="I35" s="26"/>
      <c r="J35" s="26"/>
      <c r="K35" s="26"/>
      <c r="L35" s="26"/>
      <c r="M35" s="26"/>
      <c r="N35" s="26"/>
      <c r="O35" s="26"/>
      <c r="P35" s="26"/>
      <c r="Q35" s="26"/>
    </row>
    <row r="36" spans="1:17" x14ac:dyDescent="0.45">
      <c r="A36" s="150" t="s">
        <v>242</v>
      </c>
      <c r="B36" s="33">
        <f>RANK(C36,C$7:C$71)</f>
        <v>29</v>
      </c>
      <c r="C36" s="154">
        <f>SUM(D36:E36)</f>
        <v>2</v>
      </c>
      <c r="D36" s="950">
        <v>2</v>
      </c>
      <c r="E36" s="950">
        <f>F36*7/F$6</f>
        <v>0</v>
      </c>
      <c r="F36" s="45">
        <f>G36^F$4</f>
        <v>0</v>
      </c>
      <c r="G36" s="326">
        <v>0</v>
      </c>
      <c r="H36" s="26"/>
      <c r="I36" s="26"/>
      <c r="J36" s="26"/>
      <c r="K36" s="26"/>
      <c r="L36" s="26"/>
      <c r="M36" s="26"/>
      <c r="N36" s="26"/>
      <c r="O36" s="26"/>
      <c r="P36" s="26"/>
      <c r="Q36" s="26"/>
    </row>
    <row r="37" spans="1:17" x14ac:dyDescent="0.45">
      <c r="A37" s="150" t="s">
        <v>105</v>
      </c>
      <c r="B37" s="33">
        <f>RANK(C37,C$7:C$71)</f>
        <v>29</v>
      </c>
      <c r="C37" s="154">
        <f>SUM(D37:E37)</f>
        <v>2</v>
      </c>
      <c r="D37" s="950">
        <v>2</v>
      </c>
      <c r="E37" s="950">
        <f>F37*7/F$6</f>
        <v>0</v>
      </c>
      <c r="F37" s="45">
        <f>G37^F$4</f>
        <v>0</v>
      </c>
      <c r="G37" s="326">
        <v>0</v>
      </c>
      <c r="H37" s="26"/>
      <c r="I37" s="26"/>
      <c r="J37" s="26"/>
      <c r="K37" s="26"/>
      <c r="L37" s="26"/>
      <c r="M37" s="26"/>
      <c r="N37" s="26"/>
      <c r="O37" s="26"/>
      <c r="P37" s="26"/>
      <c r="Q37" s="26"/>
    </row>
    <row r="38" spans="1:17" x14ac:dyDescent="0.45">
      <c r="A38" s="150" t="s">
        <v>296</v>
      </c>
      <c r="B38" s="33">
        <f>RANK(C38,C$7:C$71)</f>
        <v>29</v>
      </c>
      <c r="C38" s="154">
        <f>SUM(D38:E38)</f>
        <v>2</v>
      </c>
      <c r="D38" s="949">
        <v>2</v>
      </c>
      <c r="E38" s="949">
        <f>F38*7/F$6</f>
        <v>0</v>
      </c>
      <c r="F38" s="45">
        <f>G38^F$4</f>
        <v>0</v>
      </c>
      <c r="G38" s="324">
        <v>0</v>
      </c>
      <c r="H38" s="26"/>
      <c r="I38" s="26"/>
      <c r="J38" s="26"/>
      <c r="K38" s="26"/>
      <c r="L38" s="26"/>
      <c r="M38" s="26"/>
      <c r="N38" s="26"/>
      <c r="O38" s="26"/>
      <c r="P38" s="26"/>
      <c r="Q38" s="26"/>
    </row>
    <row r="39" spans="1:17" x14ac:dyDescent="0.45">
      <c r="A39" s="70" t="s">
        <v>89</v>
      </c>
      <c r="B39" s="33">
        <f>RANK(C39,C$7:C$71)</f>
        <v>33</v>
      </c>
      <c r="C39" s="154">
        <f>SUM(D39:E39)</f>
        <v>1.9861869644245502</v>
      </c>
      <c r="D39" s="950">
        <v>0</v>
      </c>
      <c r="E39" s="950">
        <f>F39*7/F$6</f>
        <v>1.9861869644245502</v>
      </c>
      <c r="F39" s="45">
        <f>G39^F$4</f>
        <v>5.3177290933453483</v>
      </c>
      <c r="G39" s="326">
        <v>10760</v>
      </c>
      <c r="H39" s="26"/>
      <c r="I39" s="26"/>
      <c r="J39" s="26"/>
      <c r="K39" s="26"/>
      <c r="L39" s="26"/>
      <c r="M39" s="26"/>
      <c r="N39" s="26"/>
      <c r="O39" s="26"/>
      <c r="P39" s="26"/>
      <c r="Q39" s="26"/>
    </row>
    <row r="40" spans="1:17" x14ac:dyDescent="0.45">
      <c r="A40" s="70" t="s">
        <v>324</v>
      </c>
      <c r="B40" s="33">
        <f>RANK(C40,C$7:C$71)</f>
        <v>34</v>
      </c>
      <c r="C40" s="154">
        <f>SUM(D40:E40)</f>
        <v>1.8908469644147663</v>
      </c>
      <c r="D40" s="949">
        <v>0</v>
      </c>
      <c r="E40" s="949">
        <f>F40*7/F$6</f>
        <v>1.8908469644147663</v>
      </c>
      <c r="F40" s="45">
        <f>G40^F$4</f>
        <v>5.0624699959428723</v>
      </c>
      <c r="G40" s="324">
        <v>8187</v>
      </c>
      <c r="H40" s="26"/>
      <c r="I40" s="26"/>
      <c r="J40" s="26"/>
      <c r="K40" s="26"/>
      <c r="L40" s="26"/>
      <c r="M40" s="26"/>
      <c r="N40" s="26"/>
      <c r="O40" s="26"/>
      <c r="P40" s="26"/>
      <c r="Q40" s="26"/>
    </row>
    <row r="41" spans="1:17" x14ac:dyDescent="0.45">
      <c r="A41" s="70" t="s">
        <v>81</v>
      </c>
      <c r="B41" s="33">
        <f>RANK(C41,C$7:C$71)</f>
        <v>35</v>
      </c>
      <c r="C41" s="154">
        <f>SUM(D41:E41)</f>
        <v>1.6561716645136388</v>
      </c>
      <c r="D41" s="949">
        <v>0</v>
      </c>
      <c r="E41" s="949">
        <f>F41*7/F$6</f>
        <v>1.6561716645136388</v>
      </c>
      <c r="F41" s="45">
        <f>G41^F$4</f>
        <v>4.4341607319480145</v>
      </c>
      <c r="G41" s="324">
        <v>3921</v>
      </c>
      <c r="H41" s="26"/>
      <c r="I41" s="26"/>
      <c r="J41" s="26"/>
      <c r="K41" s="26"/>
      <c r="L41" s="26"/>
      <c r="M41" s="26"/>
      <c r="N41" s="26"/>
      <c r="O41" s="26"/>
      <c r="P41" s="26"/>
      <c r="Q41" s="26"/>
    </row>
    <row r="42" spans="1:17" x14ac:dyDescent="0.45">
      <c r="A42" s="70" t="s">
        <v>13</v>
      </c>
      <c r="B42" s="33">
        <f>RANK(C42,C$7:C$71)</f>
        <v>36</v>
      </c>
      <c r="C42" s="154">
        <f>SUM(D42:E42)</f>
        <v>1.4852683221811402</v>
      </c>
      <c r="D42" s="949">
        <v>0</v>
      </c>
      <c r="E42" s="949">
        <f>F42*7/F$6</f>
        <v>1.4852683221811402</v>
      </c>
      <c r="F42" s="45">
        <f>G42^F$4</f>
        <v>3.9765916853528487</v>
      </c>
      <c r="G42" s="324">
        <v>2141</v>
      </c>
      <c r="H42" s="26"/>
      <c r="I42" s="26"/>
      <c r="J42" s="26"/>
      <c r="K42" s="26"/>
      <c r="L42" s="26"/>
      <c r="M42" s="26"/>
      <c r="N42" s="26"/>
      <c r="O42" s="26"/>
      <c r="P42" s="26"/>
      <c r="Q42" s="26"/>
    </row>
    <row r="43" spans="1:17" x14ac:dyDescent="0.45">
      <c r="A43" s="150" t="s">
        <v>322</v>
      </c>
      <c r="B43" s="33">
        <f>RANK(C43,C$7:C$71)</f>
        <v>37</v>
      </c>
      <c r="C43" s="154">
        <f>SUM(D43:E43)</f>
        <v>1.3586381664699048</v>
      </c>
      <c r="D43" s="949">
        <v>0</v>
      </c>
      <c r="E43" s="949">
        <f>F43*7/F$6</f>
        <v>1.3586381664699048</v>
      </c>
      <c r="F43" s="45">
        <f>G43^F$4</f>
        <v>3.6375577096084832</v>
      </c>
      <c r="G43" s="324">
        <v>1305</v>
      </c>
      <c r="H43" s="26"/>
      <c r="I43" s="26"/>
      <c r="J43" s="26"/>
      <c r="K43" s="26"/>
      <c r="L43" s="26"/>
      <c r="M43" s="26"/>
      <c r="N43" s="26"/>
      <c r="O43" s="26"/>
      <c r="P43" s="26"/>
      <c r="Q43" s="26"/>
    </row>
    <row r="44" spans="1:17" x14ac:dyDescent="0.45">
      <c r="A44" s="150" t="s">
        <v>96</v>
      </c>
      <c r="B44" s="33">
        <f>RANK(C44,C$7:C$71)</f>
        <v>38</v>
      </c>
      <c r="C44" s="154">
        <f>SUM(D44:E44)</f>
        <v>1.2978557054857338</v>
      </c>
      <c r="D44" s="949">
        <v>0</v>
      </c>
      <c r="E44" s="949">
        <f>F44*7/F$6</f>
        <v>1.2978557054857338</v>
      </c>
      <c r="F44" s="45">
        <f>G44^F$4</f>
        <v>3.4748214380841649</v>
      </c>
      <c r="G44" s="324">
        <v>1012</v>
      </c>
      <c r="H44" s="26"/>
      <c r="I44" s="26"/>
      <c r="J44" s="26"/>
      <c r="K44" s="26"/>
      <c r="L44" s="26"/>
      <c r="M44" s="26"/>
      <c r="N44" s="26"/>
      <c r="O44" s="26"/>
      <c r="P44" s="26"/>
      <c r="Q44" s="26"/>
    </row>
    <row r="45" spans="1:17" x14ac:dyDescent="0.45">
      <c r="A45" s="70" t="s">
        <v>10</v>
      </c>
      <c r="B45" s="33">
        <f>RANK(C45,C$7:C$71)</f>
        <v>39</v>
      </c>
      <c r="C45" s="154">
        <f>SUM(D45:E45)</f>
        <v>1.1851718734724539</v>
      </c>
      <c r="D45" s="949">
        <v>0</v>
      </c>
      <c r="E45" s="949">
        <f>F45*7/F$6</f>
        <v>1.1851718734724539</v>
      </c>
      <c r="F45" s="45">
        <f>G45^F$4</f>
        <v>3.1731267323089369</v>
      </c>
      <c r="G45" s="324">
        <v>611</v>
      </c>
      <c r="H45" s="26"/>
      <c r="I45" s="26"/>
      <c r="J45" s="26"/>
      <c r="K45" s="26"/>
      <c r="L45" s="26"/>
      <c r="M45" s="26"/>
      <c r="N45" s="26"/>
      <c r="O45" s="26"/>
      <c r="P45" s="26"/>
      <c r="Q45" s="26"/>
    </row>
    <row r="46" spans="1:17" x14ac:dyDescent="0.45">
      <c r="A46" s="150" t="s">
        <v>149</v>
      </c>
      <c r="B46" s="33">
        <f>RANK(C46,C$7:C$71)</f>
        <v>40</v>
      </c>
      <c r="C46" s="154">
        <f>SUM(D46:E46)</f>
        <v>1.0775275143020195</v>
      </c>
      <c r="D46" s="949">
        <v>0</v>
      </c>
      <c r="E46" s="949">
        <f>F46*7/F$6</f>
        <v>1.0775275143020195</v>
      </c>
      <c r="F46" s="45">
        <f>G46^F$4</f>
        <v>2.8849244881355238</v>
      </c>
      <c r="G46" s="324">
        <v>360</v>
      </c>
      <c r="H46" s="26"/>
      <c r="I46" s="26"/>
      <c r="J46" s="26"/>
      <c r="K46" s="26"/>
      <c r="L46" s="26"/>
      <c r="M46" s="26"/>
      <c r="N46" s="26"/>
      <c r="O46" s="26"/>
      <c r="P46" s="26"/>
      <c r="Q46" s="26"/>
    </row>
    <row r="47" spans="1:17" x14ac:dyDescent="0.45">
      <c r="A47" s="150" t="s">
        <v>152</v>
      </c>
      <c r="B47" s="33">
        <f>RANK(C47,C$7:C$71)</f>
        <v>41</v>
      </c>
      <c r="C47" s="154">
        <f>SUM(D47:E47)</f>
        <v>1.0421128049010688</v>
      </c>
      <c r="D47" s="949">
        <v>0</v>
      </c>
      <c r="E47" s="949">
        <f>F47*7/F$6</f>
        <v>1.0421128049010688</v>
      </c>
      <c r="F47" s="45">
        <f>G47^F$4</f>
        <v>2.7901067122226859</v>
      </c>
      <c r="G47" s="324">
        <v>299</v>
      </c>
      <c r="H47" s="26"/>
      <c r="I47" s="26"/>
      <c r="J47" s="26"/>
      <c r="K47" s="26"/>
      <c r="L47" s="26"/>
      <c r="M47" s="26"/>
      <c r="N47" s="26"/>
      <c r="O47" s="26"/>
      <c r="P47" s="26"/>
      <c r="Q47" s="26"/>
    </row>
    <row r="48" spans="1:17" x14ac:dyDescent="0.45">
      <c r="A48" s="70" t="s">
        <v>22</v>
      </c>
      <c r="B48" s="33">
        <f>RANK(C48,C$7:C$71)</f>
        <v>42</v>
      </c>
      <c r="C48" s="154">
        <f>SUM(D48:E48)</f>
        <v>1</v>
      </c>
      <c r="D48" s="949">
        <v>1</v>
      </c>
      <c r="E48" s="949">
        <f>F48*7/F$6</f>
        <v>0</v>
      </c>
      <c r="F48" s="45">
        <f>G48^F$4</f>
        <v>0</v>
      </c>
      <c r="G48" s="324">
        <v>0</v>
      </c>
      <c r="H48" s="26"/>
      <c r="I48" s="26"/>
      <c r="J48" s="26"/>
      <c r="K48" s="26"/>
      <c r="L48" s="26"/>
      <c r="M48" s="26"/>
      <c r="N48" s="26"/>
      <c r="O48" s="26"/>
      <c r="P48" s="26"/>
      <c r="Q48" s="26"/>
    </row>
    <row r="49" spans="1:17" x14ac:dyDescent="0.45">
      <c r="A49" s="150" t="s">
        <v>150</v>
      </c>
      <c r="B49" s="33">
        <f>RANK(C49,C$7:C$71)</f>
        <v>43</v>
      </c>
      <c r="C49" s="154">
        <f>SUM(D49:E49)</f>
        <v>0.7982621228296366</v>
      </c>
      <c r="D49" s="949">
        <v>0</v>
      </c>
      <c r="E49" s="949">
        <f>F49*7/F$6</f>
        <v>0.7982621228296366</v>
      </c>
      <c r="F49" s="45">
        <f>G49^F$4</f>
        <v>2.1372316859992311</v>
      </c>
      <c r="G49" s="324">
        <v>68</v>
      </c>
      <c r="H49" s="26"/>
      <c r="I49" s="26"/>
      <c r="J49" s="26"/>
      <c r="K49" s="26"/>
      <c r="L49" s="26"/>
      <c r="M49" s="26"/>
      <c r="N49" s="26"/>
      <c r="O49" s="26"/>
      <c r="P49" s="26"/>
      <c r="Q49" s="26"/>
    </row>
    <row r="50" spans="1:17" x14ac:dyDescent="0.45">
      <c r="A50" s="70" t="s">
        <v>328</v>
      </c>
      <c r="B50" s="33">
        <f>RANK(C50,C$7:C$71)</f>
        <v>44</v>
      </c>
      <c r="C50" s="154">
        <f>SUM(D50:E50)</f>
        <v>0.77330602240743562</v>
      </c>
      <c r="D50" s="949">
        <v>0</v>
      </c>
      <c r="E50" s="949">
        <f>F50*7/F$6</f>
        <v>0.77330602240743562</v>
      </c>
      <c r="F50" s="45">
        <f>G50^F$4</f>
        <v>2.0704153269914398</v>
      </c>
      <c r="G50" s="324">
        <v>57</v>
      </c>
      <c r="H50" s="26"/>
      <c r="I50" s="26"/>
      <c r="J50" s="26"/>
      <c r="K50" s="26"/>
      <c r="L50" s="26"/>
      <c r="M50" s="26"/>
      <c r="N50" s="26"/>
      <c r="O50" s="26"/>
      <c r="P50" s="26"/>
      <c r="Q50" s="26"/>
    </row>
    <row r="51" spans="1:17" x14ac:dyDescent="0.45">
      <c r="A51" s="150" t="s">
        <v>97</v>
      </c>
      <c r="B51" s="33">
        <f>RANK(C51,C$7:C$71)</f>
        <v>45</v>
      </c>
      <c r="C51" s="154">
        <f>SUM(D51:E51)</f>
        <v>0.58417980941204062</v>
      </c>
      <c r="D51" s="949">
        <v>0</v>
      </c>
      <c r="E51" s="949">
        <f>F51*7/F$6</f>
        <v>0.58417980941204062</v>
      </c>
      <c r="F51" s="45">
        <f>G51^F$4</f>
        <v>1.5640571728127244</v>
      </c>
      <c r="G51" s="324">
        <v>12</v>
      </c>
      <c r="H51" s="26"/>
      <c r="I51" s="26"/>
      <c r="J51" s="26"/>
      <c r="K51" s="26"/>
      <c r="L51" s="26"/>
      <c r="M51" s="26"/>
      <c r="N51" s="26"/>
      <c r="O51" s="26"/>
      <c r="P51" s="26"/>
      <c r="Q51" s="26"/>
    </row>
    <row r="52" spans="1:17" x14ac:dyDescent="0.45">
      <c r="A52" s="150" t="s">
        <v>95</v>
      </c>
      <c r="B52" s="33">
        <f>RANK(C52,C$7:C$71)</f>
        <v>45</v>
      </c>
      <c r="C52" s="154">
        <f>SUM(D52:E52)</f>
        <v>0.58417980941204062</v>
      </c>
      <c r="D52" s="950">
        <v>0</v>
      </c>
      <c r="E52" s="950">
        <f>F52*7/F$6</f>
        <v>0.58417980941204062</v>
      </c>
      <c r="F52" s="45">
        <f>G52^F$4</f>
        <v>1.5640571728127244</v>
      </c>
      <c r="G52" s="326">
        <v>12</v>
      </c>
      <c r="H52" s="26"/>
      <c r="I52" s="26"/>
      <c r="J52" s="26"/>
      <c r="K52" s="26"/>
      <c r="L52" s="26"/>
      <c r="M52" s="26"/>
      <c r="N52" s="26"/>
      <c r="O52" s="26"/>
      <c r="P52" s="26"/>
      <c r="Q52" s="26"/>
    </row>
    <row r="53" spans="1:17" x14ac:dyDescent="0.45">
      <c r="A53" s="70" t="s">
        <v>91</v>
      </c>
      <c r="B53" s="33">
        <f>RANK(C53,C$7:C$71)</f>
        <v>47</v>
      </c>
      <c r="C53" s="154">
        <f>SUM(D53:E53)</f>
        <v>0.49900916162059628</v>
      </c>
      <c r="D53" s="950">
        <v>0</v>
      </c>
      <c r="E53" s="950">
        <f>F53*7/F$6</f>
        <v>0.49900916162059628</v>
      </c>
      <c r="F53" s="45">
        <f>G53^F$4</f>
        <v>1.3360250490640651</v>
      </c>
      <c r="G53" s="326">
        <v>5</v>
      </c>
      <c r="H53" s="26"/>
      <c r="I53" s="26"/>
      <c r="J53" s="26"/>
      <c r="K53" s="26"/>
      <c r="L53" s="26"/>
      <c r="M53" s="26"/>
      <c r="N53" s="26"/>
      <c r="O53" s="26"/>
      <c r="P53" s="26"/>
      <c r="Q53" s="26"/>
    </row>
    <row r="54" spans="1:17" x14ac:dyDescent="0.45">
      <c r="A54" s="150" t="s">
        <v>148</v>
      </c>
      <c r="B54" s="33">
        <f>RANK(C54,C$7:C$71)</f>
        <v>48</v>
      </c>
      <c r="C54" s="154">
        <f>SUM(D54:E54)</f>
        <v>0</v>
      </c>
      <c r="D54" s="949">
        <v>0</v>
      </c>
      <c r="E54" s="949">
        <f>F54*7/F$6</f>
        <v>0</v>
      </c>
      <c r="F54" s="45">
        <f>G54^F$4</f>
        <v>0</v>
      </c>
      <c r="G54" s="324">
        <v>0</v>
      </c>
      <c r="H54" s="26"/>
      <c r="I54" s="26"/>
      <c r="J54" s="26"/>
      <c r="K54" s="26"/>
      <c r="L54" s="26"/>
      <c r="M54" s="26"/>
      <c r="N54" s="26"/>
      <c r="O54" s="26"/>
      <c r="P54" s="26"/>
      <c r="Q54" s="26"/>
    </row>
    <row r="55" spans="1:17" x14ac:dyDescent="0.45">
      <c r="A55" s="70" t="s">
        <v>85</v>
      </c>
      <c r="B55" s="33">
        <f>RANK(C55,C$7:C$71)</f>
        <v>48</v>
      </c>
      <c r="C55" s="154">
        <f>SUM(D55:E55)</f>
        <v>0</v>
      </c>
      <c r="D55" s="950">
        <v>0</v>
      </c>
      <c r="E55" s="950">
        <f>F55*7/F$6</f>
        <v>0</v>
      </c>
      <c r="F55" s="45">
        <f>G55^F$4</f>
        <v>0</v>
      </c>
      <c r="G55" s="326">
        <v>0</v>
      </c>
      <c r="H55" s="26"/>
      <c r="I55" s="26"/>
      <c r="J55" s="26"/>
      <c r="K55" s="26"/>
      <c r="L55" s="26"/>
      <c r="M55" s="26"/>
      <c r="N55" s="26"/>
      <c r="O55" s="26"/>
      <c r="P55" s="26"/>
      <c r="Q55" s="26"/>
    </row>
    <row r="56" spans="1:17" x14ac:dyDescent="0.45">
      <c r="A56" s="70" t="s">
        <v>87</v>
      </c>
      <c r="B56" s="33">
        <f>RANK(C56,C$7:C$71)</f>
        <v>48</v>
      </c>
      <c r="C56" s="154">
        <f>SUM(D56:E56)</f>
        <v>0</v>
      </c>
      <c r="D56" s="949">
        <v>0</v>
      </c>
      <c r="E56" s="949">
        <f>F56*7/F$6</f>
        <v>0</v>
      </c>
      <c r="F56" s="45">
        <f>G56^F$4</f>
        <v>0</v>
      </c>
      <c r="G56" s="324">
        <v>0</v>
      </c>
      <c r="H56" s="26"/>
      <c r="I56" s="26"/>
      <c r="J56" s="26"/>
      <c r="K56" s="26"/>
      <c r="L56" s="26"/>
      <c r="M56" s="26"/>
      <c r="N56" s="26"/>
      <c r="O56" s="26"/>
      <c r="P56" s="26"/>
      <c r="Q56" s="26"/>
    </row>
    <row r="57" spans="1:17" x14ac:dyDescent="0.45">
      <c r="A57" s="150" t="s">
        <v>101</v>
      </c>
      <c r="B57" s="33">
        <f>RANK(C57,C$7:C$71)</f>
        <v>48</v>
      </c>
      <c r="C57" s="154">
        <f>SUM(D57:E57)</f>
        <v>0</v>
      </c>
      <c r="D57" s="950">
        <v>0</v>
      </c>
      <c r="E57" s="950">
        <f>F57*7/F$6</f>
        <v>0</v>
      </c>
      <c r="F57" s="45">
        <f>G57^F$4</f>
        <v>0</v>
      </c>
      <c r="G57" s="326">
        <v>0</v>
      </c>
      <c r="H57" s="26"/>
      <c r="I57" s="26"/>
      <c r="J57" s="26"/>
      <c r="K57" s="26"/>
      <c r="L57" s="26"/>
      <c r="M57" s="26"/>
      <c r="N57" s="26"/>
      <c r="O57" s="26"/>
      <c r="P57" s="26"/>
      <c r="Q57" s="26"/>
    </row>
    <row r="58" spans="1:17" x14ac:dyDescent="0.45">
      <c r="A58" s="150" t="s">
        <v>23</v>
      </c>
      <c r="B58" s="33">
        <f>RANK(C58,C$7:C$71)</f>
        <v>48</v>
      </c>
      <c r="C58" s="154">
        <f>SUM(D58:E58)</f>
        <v>0</v>
      </c>
      <c r="D58" s="949">
        <v>0</v>
      </c>
      <c r="E58" s="949">
        <f>F58*7/F$6</f>
        <v>0</v>
      </c>
      <c r="F58" s="45">
        <f>G58^F$4</f>
        <v>0</v>
      </c>
      <c r="G58" s="324">
        <v>0</v>
      </c>
      <c r="H58" s="26"/>
      <c r="I58" s="26"/>
      <c r="J58" s="26"/>
      <c r="K58" s="26"/>
      <c r="L58" s="26"/>
      <c r="M58" s="26"/>
      <c r="N58" s="26"/>
      <c r="O58" s="26"/>
      <c r="P58" s="26"/>
      <c r="Q58" s="26"/>
    </row>
    <row r="59" spans="1:17" x14ac:dyDescent="0.45">
      <c r="A59" s="150" t="s">
        <v>300</v>
      </c>
      <c r="B59" s="33">
        <f>RANK(C59,C$7:C$71)</f>
        <v>48</v>
      </c>
      <c r="C59" s="154">
        <f>SUM(D59:E59)</f>
        <v>0</v>
      </c>
      <c r="D59" s="950">
        <v>0</v>
      </c>
      <c r="E59" s="950">
        <f>F59*7/F$6</f>
        <v>0</v>
      </c>
      <c r="F59" s="45">
        <f>G59^F$4</f>
        <v>0</v>
      </c>
      <c r="G59" s="326">
        <v>0</v>
      </c>
      <c r="H59" s="26"/>
      <c r="I59" s="26"/>
      <c r="J59" s="26"/>
      <c r="K59" s="26"/>
      <c r="L59" s="26"/>
      <c r="M59" s="26"/>
      <c r="N59" s="26"/>
      <c r="O59" s="26"/>
      <c r="P59" s="26"/>
      <c r="Q59" s="26"/>
    </row>
    <row r="60" spans="1:17" x14ac:dyDescent="0.45">
      <c r="A60" s="150" t="s">
        <v>102</v>
      </c>
      <c r="B60" s="33">
        <f>RANK(C60,C$7:C$71)</f>
        <v>48</v>
      </c>
      <c r="C60" s="154">
        <f>SUM(D60:E60)</f>
        <v>0</v>
      </c>
      <c r="D60" s="950">
        <v>0</v>
      </c>
      <c r="E60" s="950">
        <f>F60*7/F$6</f>
        <v>0</v>
      </c>
      <c r="F60" s="45">
        <f>G60^F$4</f>
        <v>0</v>
      </c>
      <c r="G60" s="326">
        <v>0</v>
      </c>
      <c r="H60" s="26"/>
      <c r="I60" s="26"/>
      <c r="J60" s="26"/>
      <c r="K60" s="26"/>
      <c r="L60" s="26"/>
      <c r="M60" s="26"/>
      <c r="N60" s="26"/>
      <c r="O60" s="26"/>
      <c r="P60" s="26"/>
      <c r="Q60" s="26"/>
    </row>
    <row r="61" spans="1:17" x14ac:dyDescent="0.45">
      <c r="A61" s="150" t="s">
        <v>103</v>
      </c>
      <c r="B61" s="33">
        <f>RANK(C61,C$7:C$71)</f>
        <v>48</v>
      </c>
      <c r="C61" s="154">
        <f>SUM(D61:E61)</f>
        <v>0</v>
      </c>
      <c r="D61" s="950">
        <v>0</v>
      </c>
      <c r="E61" s="950">
        <f>F61*7/F$6</f>
        <v>0</v>
      </c>
      <c r="F61" s="45">
        <f>G61^F$4</f>
        <v>0</v>
      </c>
      <c r="G61" s="326">
        <v>0</v>
      </c>
      <c r="H61" s="26"/>
      <c r="I61" s="26"/>
      <c r="J61" s="26"/>
      <c r="K61" s="26"/>
      <c r="L61" s="26"/>
      <c r="M61" s="26"/>
      <c r="N61" s="26"/>
      <c r="O61" s="26"/>
      <c r="P61" s="26"/>
      <c r="Q61" s="26"/>
    </row>
    <row r="62" spans="1:17" x14ac:dyDescent="0.45">
      <c r="A62" s="150" t="s">
        <v>231</v>
      </c>
      <c r="B62" s="33">
        <f>RANK(C62,C$7:C$71)</f>
        <v>48</v>
      </c>
      <c r="C62" s="154">
        <f>SUM(D62:E62)</f>
        <v>0</v>
      </c>
      <c r="D62" s="950">
        <v>0</v>
      </c>
      <c r="E62" s="950">
        <f>F62*7/F$6</f>
        <v>0</v>
      </c>
      <c r="F62" s="45">
        <f>G62^F$4</f>
        <v>0</v>
      </c>
      <c r="G62" s="326">
        <v>0</v>
      </c>
      <c r="H62" s="26"/>
      <c r="I62" s="26"/>
      <c r="J62" s="26"/>
      <c r="K62" s="26"/>
      <c r="L62" s="26"/>
      <c r="M62" s="26"/>
      <c r="N62" s="26"/>
      <c r="O62" s="26"/>
      <c r="P62" s="26"/>
      <c r="Q62" s="26"/>
    </row>
    <row r="63" spans="1:17" x14ac:dyDescent="0.45">
      <c r="A63" s="150" t="s">
        <v>316</v>
      </c>
      <c r="B63" s="33">
        <f>RANK(C63,C$7:C$71)</f>
        <v>48</v>
      </c>
      <c r="C63" s="154">
        <f>SUM(D63:E63)</f>
        <v>0</v>
      </c>
      <c r="D63" s="950">
        <v>0</v>
      </c>
      <c r="E63" s="950">
        <f>F63*7/F$6</f>
        <v>0</v>
      </c>
      <c r="F63" s="45">
        <f>G63^F$4</f>
        <v>0</v>
      </c>
      <c r="G63" s="326">
        <v>0</v>
      </c>
      <c r="H63" s="26"/>
      <c r="I63" s="26"/>
      <c r="J63" s="26"/>
      <c r="K63" s="26"/>
      <c r="L63" s="26"/>
      <c r="M63" s="26"/>
      <c r="N63" s="26"/>
      <c r="O63" s="26"/>
      <c r="P63" s="26"/>
      <c r="Q63" s="26"/>
    </row>
    <row r="64" spans="1:17" x14ac:dyDescent="0.45">
      <c r="A64" s="150" t="s">
        <v>104</v>
      </c>
      <c r="B64" s="33">
        <f>RANK(C64,C$7:C$71)</f>
        <v>48</v>
      </c>
      <c r="C64" s="154">
        <f>SUM(D64:E64)</f>
        <v>0</v>
      </c>
      <c r="D64" s="950">
        <v>0</v>
      </c>
      <c r="E64" s="950">
        <f>F64*7/F$6</f>
        <v>0</v>
      </c>
      <c r="F64" s="45">
        <f>G64^F$4</f>
        <v>0</v>
      </c>
      <c r="G64" s="326">
        <v>0</v>
      </c>
      <c r="H64" s="26"/>
      <c r="I64" s="26"/>
      <c r="J64" s="26"/>
      <c r="K64" s="26"/>
      <c r="L64" s="26"/>
      <c r="M64" s="26"/>
      <c r="N64" s="26"/>
      <c r="O64" s="26"/>
      <c r="P64" s="26"/>
      <c r="Q64" s="26"/>
    </row>
    <row r="65" spans="1:17" x14ac:dyDescent="0.45">
      <c r="A65" s="150" t="s">
        <v>323</v>
      </c>
      <c r="B65" s="33">
        <f>RANK(C65,C$7:C$71)</f>
        <v>48</v>
      </c>
      <c r="C65" s="154">
        <f>SUM(D65:E65)</f>
        <v>0</v>
      </c>
      <c r="D65" s="949">
        <v>0</v>
      </c>
      <c r="E65" s="949">
        <f>F65*7/F$6</f>
        <v>0</v>
      </c>
      <c r="F65" s="45">
        <f>G65^F$4</f>
        <v>0</v>
      </c>
      <c r="G65" s="324">
        <v>0</v>
      </c>
      <c r="H65" s="26"/>
      <c r="I65" s="26"/>
      <c r="J65" s="26"/>
      <c r="K65" s="26"/>
      <c r="L65" s="26"/>
      <c r="M65" s="26"/>
      <c r="N65" s="26"/>
      <c r="O65" s="26"/>
      <c r="P65" s="26"/>
      <c r="Q65" s="26"/>
    </row>
    <row r="66" spans="1:17" x14ac:dyDescent="0.45">
      <c r="A66" s="150" t="s">
        <v>109</v>
      </c>
      <c r="B66" s="33">
        <f>RANK(C66,C$7:C$71)</f>
        <v>48</v>
      </c>
      <c r="C66" s="154">
        <f>SUM(D66:E66)</f>
        <v>0</v>
      </c>
      <c r="D66" s="950">
        <v>0</v>
      </c>
      <c r="E66" s="950">
        <f>F66*7/F$6</f>
        <v>0</v>
      </c>
      <c r="F66" s="45">
        <f>G66^F$4</f>
        <v>0</v>
      </c>
      <c r="G66" s="326">
        <v>0</v>
      </c>
      <c r="H66" s="26"/>
      <c r="I66" s="26"/>
      <c r="J66" s="26"/>
      <c r="K66" s="26"/>
      <c r="L66" s="26"/>
      <c r="M66" s="26"/>
      <c r="N66" s="26"/>
      <c r="O66" s="26"/>
      <c r="P66" s="26"/>
      <c r="Q66" s="26"/>
    </row>
    <row r="67" spans="1:17" x14ac:dyDescent="0.45">
      <c r="A67" s="150" t="s">
        <v>110</v>
      </c>
      <c r="B67" s="33">
        <f>RANK(C67,C$7:C$71)</f>
        <v>48</v>
      </c>
      <c r="C67" s="154">
        <f>SUM(D67:E67)</f>
        <v>0</v>
      </c>
      <c r="D67" s="950">
        <v>0</v>
      </c>
      <c r="E67" s="950">
        <f>F67*7/F$6</f>
        <v>0</v>
      </c>
      <c r="F67" s="45">
        <f>G67^F$4</f>
        <v>0</v>
      </c>
      <c r="G67" s="326">
        <v>0</v>
      </c>
      <c r="H67" s="26"/>
      <c r="I67" s="26"/>
      <c r="J67" s="26"/>
      <c r="K67" s="26"/>
      <c r="L67" s="26"/>
      <c r="M67" s="26"/>
      <c r="N67" s="26"/>
      <c r="O67" s="26"/>
      <c r="P67" s="26"/>
      <c r="Q67" s="26"/>
    </row>
    <row r="68" spans="1:17" x14ac:dyDescent="0.45">
      <c r="A68" s="150" t="s">
        <v>111</v>
      </c>
      <c r="B68" s="33">
        <f>RANK(C68,C$7:C$71)</f>
        <v>48</v>
      </c>
      <c r="C68" s="154">
        <f>SUM(D68:E68)</f>
        <v>0</v>
      </c>
      <c r="D68" s="950">
        <v>0</v>
      </c>
      <c r="E68" s="950">
        <f>F68*7/F$6</f>
        <v>0</v>
      </c>
      <c r="F68" s="45">
        <f>G68^F$4</f>
        <v>0</v>
      </c>
      <c r="G68" s="326">
        <v>0</v>
      </c>
      <c r="H68" s="26"/>
      <c r="I68" s="26"/>
      <c r="J68" s="26"/>
      <c r="K68" s="26"/>
      <c r="L68" s="26"/>
      <c r="M68" s="26"/>
      <c r="N68" s="26"/>
      <c r="O68" s="26"/>
      <c r="P68" s="26"/>
      <c r="Q68" s="26"/>
    </row>
    <row r="69" spans="1:17" x14ac:dyDescent="0.45">
      <c r="A69" s="150" t="s">
        <v>325</v>
      </c>
      <c r="B69" s="33">
        <f>RANK(C69,C$7:C$71)</f>
        <v>48</v>
      </c>
      <c r="C69" s="154">
        <f>SUM(D69:E69)</f>
        <v>0</v>
      </c>
      <c r="D69" s="950">
        <v>0</v>
      </c>
      <c r="E69" s="950">
        <f>F69*7/F$6</f>
        <v>0</v>
      </c>
      <c r="F69" s="45">
        <f>G69^F$4</f>
        <v>0</v>
      </c>
      <c r="G69" s="326">
        <v>0</v>
      </c>
      <c r="H69" s="26"/>
      <c r="I69" s="26"/>
      <c r="J69" s="26"/>
      <c r="K69" s="26"/>
      <c r="L69" s="26"/>
      <c r="M69" s="26"/>
      <c r="N69" s="26"/>
      <c r="O69" s="26"/>
      <c r="P69" s="26"/>
      <c r="Q69" s="26"/>
    </row>
    <row r="70" spans="1:17" x14ac:dyDescent="0.45">
      <c r="A70" s="1479" t="s">
        <v>232</v>
      </c>
      <c r="B70" s="33">
        <f>RANK(C70,C$7:C$71)</f>
        <v>48</v>
      </c>
      <c r="C70" s="154">
        <f>SUM(D70:E70)</f>
        <v>0</v>
      </c>
      <c r="D70" s="949">
        <v>0</v>
      </c>
      <c r="E70" s="949">
        <f>F70*7/F$6</f>
        <v>0</v>
      </c>
      <c r="F70" s="45">
        <f>G70^F$4</f>
        <v>0</v>
      </c>
      <c r="G70" s="324">
        <v>0</v>
      </c>
      <c r="H70" s="26"/>
      <c r="I70" s="26"/>
      <c r="J70" s="26"/>
      <c r="K70" s="26"/>
      <c r="L70" s="26"/>
      <c r="M70" s="26"/>
      <c r="N70" s="26"/>
      <c r="O70" s="26"/>
      <c r="P70" s="26"/>
      <c r="Q70" s="26"/>
    </row>
    <row r="71" spans="1:17" ht="19" thickBot="1" x14ac:dyDescent="0.5">
      <c r="A71" s="1498" t="s">
        <v>252</v>
      </c>
      <c r="B71" s="33">
        <f>RANK(C71,C$7:C$71)</f>
        <v>48</v>
      </c>
      <c r="C71" s="154">
        <f>SUM(D71:E71)</f>
        <v>0</v>
      </c>
      <c r="D71" s="951">
        <v>0</v>
      </c>
      <c r="E71" s="951">
        <f>F71*7/F$6</f>
        <v>0</v>
      </c>
      <c r="F71" s="1204">
        <f>G71^F$4</f>
        <v>0</v>
      </c>
      <c r="G71" s="908">
        <v>0</v>
      </c>
      <c r="H71" s="26"/>
      <c r="I71" s="26"/>
      <c r="J71" s="26"/>
      <c r="K71" s="26"/>
      <c r="L71" s="26"/>
      <c r="M71" s="26"/>
      <c r="N71" s="26"/>
      <c r="O71" s="26"/>
      <c r="P71" s="26"/>
      <c r="Q71" s="26"/>
    </row>
    <row r="72" spans="1:17" s="46" customFormat="1" x14ac:dyDescent="0.45">
      <c r="B72" s="4"/>
      <c r="C72" s="4"/>
      <c r="D72" s="47"/>
      <c r="E72" s="48"/>
      <c r="F72" s="47"/>
      <c r="H72" s="26"/>
      <c r="I72" s="26"/>
      <c r="J72" s="26"/>
      <c r="K72" s="26"/>
      <c r="L72" s="26"/>
      <c r="M72" s="26"/>
      <c r="N72" s="26"/>
      <c r="O72" s="26"/>
      <c r="P72" s="26"/>
      <c r="Q72" s="26"/>
    </row>
    <row r="73" spans="1:17" s="46" customFormat="1" x14ac:dyDescent="0.45">
      <c r="A73" s="26"/>
      <c r="B73" s="29"/>
      <c r="C73" s="29"/>
      <c r="D73" s="25"/>
      <c r="E73" s="267"/>
      <c r="F73" s="25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</row>
    <row r="74" spans="1:17" s="46" customFormat="1" x14ac:dyDescent="0.45">
      <c r="A74" s="26"/>
      <c r="B74" s="29"/>
      <c r="C74" s="29"/>
      <c r="D74" s="25"/>
      <c r="E74" s="267"/>
      <c r="F74" s="25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</row>
    <row r="75" spans="1:17" s="46" customFormat="1" x14ac:dyDescent="0.45">
      <c r="A75" s="26"/>
      <c r="B75" s="29"/>
      <c r="C75" s="29"/>
      <c r="D75" s="25"/>
      <c r="E75" s="267"/>
      <c r="F75" s="25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</row>
    <row r="76" spans="1:17" s="46" customFormat="1" x14ac:dyDescent="0.45">
      <c r="A76" s="26"/>
      <c r="B76" s="29"/>
      <c r="C76" s="29"/>
      <c r="D76" s="25"/>
      <c r="E76" s="267"/>
      <c r="F76" s="25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</row>
    <row r="77" spans="1:17" s="46" customFormat="1" x14ac:dyDescent="0.45">
      <c r="A77" s="26"/>
      <c r="B77" s="29"/>
      <c r="C77" s="29"/>
      <c r="D77" s="25"/>
      <c r="E77" s="267"/>
      <c r="F77" s="25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</row>
    <row r="78" spans="1:17" s="46" customFormat="1" x14ac:dyDescent="0.45">
      <c r="A78" s="26"/>
      <c r="B78" s="29"/>
      <c r="C78" s="29"/>
      <c r="D78" s="25"/>
      <c r="E78" s="267"/>
      <c r="F78" s="25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</row>
    <row r="79" spans="1:17" s="46" customFormat="1" x14ac:dyDescent="0.45">
      <c r="A79" s="26"/>
      <c r="B79" s="29"/>
      <c r="C79" s="29"/>
      <c r="D79" s="25"/>
      <c r="E79" s="267"/>
      <c r="F79" s="25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</row>
    <row r="80" spans="1:17" s="46" customFormat="1" x14ac:dyDescent="0.45">
      <c r="A80" s="26"/>
      <c r="B80" s="29"/>
      <c r="C80" s="29"/>
      <c r="D80" s="25"/>
      <c r="E80" s="267"/>
      <c r="F80" s="25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</row>
    <row r="81" spans="1:17" s="46" customFormat="1" x14ac:dyDescent="0.45">
      <c r="A81" s="26"/>
      <c r="B81" s="29"/>
      <c r="C81" s="29"/>
      <c r="D81" s="25"/>
      <c r="E81" s="267"/>
      <c r="F81" s="25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</row>
    <row r="82" spans="1:17" s="46" customFormat="1" x14ac:dyDescent="0.45">
      <c r="A82" s="26"/>
      <c r="B82" s="29"/>
      <c r="C82" s="29"/>
      <c r="D82" s="25"/>
      <c r="E82" s="267"/>
      <c r="F82" s="25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</row>
    <row r="83" spans="1:17" s="46" customFormat="1" x14ac:dyDescent="0.45">
      <c r="A83" s="26"/>
      <c r="B83" s="29"/>
      <c r="C83" s="29"/>
      <c r="D83" s="25"/>
      <c r="E83" s="267"/>
      <c r="F83" s="25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</row>
    <row r="84" spans="1:17" s="46" customFormat="1" x14ac:dyDescent="0.45">
      <c r="A84" s="26"/>
      <c r="B84" s="29"/>
      <c r="C84" s="29"/>
      <c r="D84" s="25"/>
      <c r="E84" s="267"/>
      <c r="F84" s="25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</row>
    <row r="85" spans="1:17" s="46" customFormat="1" x14ac:dyDescent="0.45">
      <c r="A85" s="26"/>
      <c r="B85" s="29"/>
      <c r="C85" s="29"/>
      <c r="D85" s="25"/>
      <c r="E85" s="267"/>
      <c r="F85" s="25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</row>
    <row r="86" spans="1:17" s="46" customFormat="1" x14ac:dyDescent="0.45">
      <c r="A86" s="26"/>
      <c r="B86" s="29"/>
      <c r="C86" s="29"/>
      <c r="D86" s="25"/>
      <c r="E86" s="267"/>
      <c r="F86" s="25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</row>
    <row r="87" spans="1:17" s="46" customFormat="1" x14ac:dyDescent="0.45">
      <c r="A87" s="26"/>
      <c r="B87" s="29"/>
      <c r="C87" s="29"/>
      <c r="D87" s="25"/>
      <c r="E87" s="267"/>
      <c r="F87" s="25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</row>
    <row r="88" spans="1:17" s="46" customFormat="1" x14ac:dyDescent="0.45">
      <c r="A88" s="26"/>
      <c r="B88" s="29"/>
      <c r="C88" s="29"/>
      <c r="D88" s="25"/>
      <c r="E88" s="267"/>
      <c r="F88" s="25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</row>
    <row r="89" spans="1:17" s="46" customFormat="1" x14ac:dyDescent="0.45">
      <c r="A89" s="26"/>
      <c r="B89" s="29"/>
      <c r="C89" s="29"/>
      <c r="D89" s="25"/>
      <c r="E89" s="267"/>
      <c r="F89" s="25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</row>
    <row r="90" spans="1:17" s="46" customFormat="1" x14ac:dyDescent="0.45">
      <c r="A90" s="26"/>
      <c r="B90" s="29"/>
      <c r="C90" s="29"/>
      <c r="D90" s="25"/>
      <c r="E90" s="267"/>
      <c r="F90" s="25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</row>
    <row r="91" spans="1:17" s="46" customFormat="1" x14ac:dyDescent="0.45">
      <c r="A91" s="26"/>
      <c r="B91" s="29"/>
      <c r="C91" s="29"/>
      <c r="D91" s="25"/>
      <c r="E91" s="267"/>
      <c r="F91" s="25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</row>
    <row r="92" spans="1:17" s="46" customFormat="1" x14ac:dyDescent="0.45">
      <c r="B92" s="4"/>
      <c r="C92" s="4"/>
      <c r="D92" s="47"/>
      <c r="E92" s="48"/>
      <c r="F92" s="47"/>
    </row>
    <row r="93" spans="1:17" s="46" customFormat="1" x14ac:dyDescent="0.45">
      <c r="B93" s="4"/>
      <c r="C93" s="4"/>
      <c r="D93" s="47"/>
      <c r="E93" s="48"/>
      <c r="F93" s="47"/>
    </row>
    <row r="94" spans="1:17" s="46" customFormat="1" x14ac:dyDescent="0.45">
      <c r="B94" s="4"/>
      <c r="C94" s="4"/>
      <c r="D94" s="47"/>
      <c r="E94" s="48"/>
      <c r="F94" s="47"/>
    </row>
    <row r="95" spans="1:17" s="46" customFormat="1" x14ac:dyDescent="0.45">
      <c r="B95" s="4"/>
      <c r="C95" s="4"/>
      <c r="D95" s="47"/>
      <c r="E95" s="48"/>
      <c r="F95" s="47"/>
    </row>
    <row r="96" spans="1:17" s="46" customFormat="1" x14ac:dyDescent="0.45">
      <c r="B96" s="4"/>
      <c r="C96" s="4"/>
      <c r="D96" s="47"/>
      <c r="E96" s="48"/>
      <c r="F96" s="47"/>
    </row>
    <row r="97" spans="2:6" s="46" customFormat="1" x14ac:dyDescent="0.45">
      <c r="B97" s="4"/>
      <c r="C97" s="4"/>
      <c r="D97" s="47"/>
      <c r="E97" s="48"/>
      <c r="F97" s="47"/>
    </row>
    <row r="98" spans="2:6" s="46" customFormat="1" x14ac:dyDescent="0.45">
      <c r="B98" s="4"/>
      <c r="C98" s="4"/>
      <c r="D98" s="47"/>
      <c r="E98" s="48"/>
      <c r="F98" s="47"/>
    </row>
    <row r="99" spans="2:6" s="46" customFormat="1" x14ac:dyDescent="0.45">
      <c r="B99" s="4"/>
      <c r="C99" s="4"/>
      <c r="D99" s="47"/>
      <c r="E99" s="48"/>
      <c r="F99" s="47"/>
    </row>
    <row r="100" spans="2:6" s="46" customFormat="1" x14ac:dyDescent="0.45">
      <c r="B100" s="4"/>
      <c r="C100" s="4"/>
      <c r="D100" s="47"/>
      <c r="E100" s="48"/>
      <c r="F100" s="47"/>
    </row>
    <row r="101" spans="2:6" s="46" customFormat="1" x14ac:dyDescent="0.45">
      <c r="B101" s="4"/>
      <c r="C101" s="4"/>
      <c r="D101" s="47"/>
      <c r="E101" s="48"/>
      <c r="F101" s="47"/>
    </row>
    <row r="102" spans="2:6" s="46" customFormat="1" x14ac:dyDescent="0.45">
      <c r="B102" s="4"/>
      <c r="C102" s="4"/>
      <c r="D102" s="47"/>
      <c r="E102" s="48"/>
      <c r="F102" s="47"/>
    </row>
    <row r="103" spans="2:6" s="46" customFormat="1" x14ac:dyDescent="0.45">
      <c r="B103" s="4"/>
      <c r="C103" s="4"/>
      <c r="D103" s="47"/>
      <c r="E103" s="48"/>
      <c r="F103" s="47"/>
    </row>
    <row r="104" spans="2:6" s="46" customFormat="1" x14ac:dyDescent="0.45">
      <c r="B104" s="4"/>
      <c r="C104" s="4"/>
      <c r="D104" s="47"/>
      <c r="E104" s="48"/>
      <c r="F104" s="47"/>
    </row>
    <row r="105" spans="2:6" s="46" customFormat="1" x14ac:dyDescent="0.45">
      <c r="B105" s="4"/>
      <c r="C105" s="4"/>
      <c r="D105" s="47"/>
      <c r="E105" s="48"/>
      <c r="F105" s="47"/>
    </row>
    <row r="106" spans="2:6" s="46" customFormat="1" x14ac:dyDescent="0.45">
      <c r="B106" s="4"/>
      <c r="C106" s="4"/>
      <c r="D106" s="47"/>
      <c r="E106" s="48"/>
      <c r="F106" s="47"/>
    </row>
    <row r="107" spans="2:6" s="46" customFormat="1" x14ac:dyDescent="0.45">
      <c r="B107" s="4"/>
      <c r="C107" s="4"/>
      <c r="D107" s="47"/>
      <c r="E107" s="48"/>
      <c r="F107" s="47"/>
    </row>
    <row r="108" spans="2:6" s="46" customFormat="1" x14ac:dyDescent="0.45">
      <c r="B108" s="4"/>
      <c r="C108" s="4"/>
      <c r="D108" s="47"/>
      <c r="E108" s="48"/>
      <c r="F108" s="47"/>
    </row>
    <row r="109" spans="2:6" s="46" customFormat="1" x14ac:dyDescent="0.45">
      <c r="B109" s="4"/>
      <c r="C109" s="4"/>
      <c r="D109" s="47"/>
      <c r="E109" s="48"/>
      <c r="F109" s="47"/>
    </row>
    <row r="110" spans="2:6" s="46" customFormat="1" x14ac:dyDescent="0.45">
      <c r="B110" s="4"/>
      <c r="C110" s="4"/>
      <c r="D110" s="47"/>
      <c r="E110" s="48"/>
      <c r="F110" s="47"/>
    </row>
    <row r="111" spans="2:6" s="46" customFormat="1" x14ac:dyDescent="0.45">
      <c r="B111" s="4"/>
      <c r="C111" s="4"/>
      <c r="D111" s="47"/>
      <c r="E111" s="48"/>
      <c r="F111" s="47"/>
    </row>
    <row r="112" spans="2:6" s="46" customFormat="1" x14ac:dyDescent="0.45">
      <c r="B112" s="4"/>
      <c r="C112" s="4"/>
      <c r="D112" s="47"/>
      <c r="E112" s="48"/>
      <c r="F112" s="47"/>
    </row>
    <row r="113" spans="2:6" s="46" customFormat="1" x14ac:dyDescent="0.45">
      <c r="B113" s="4"/>
      <c r="C113" s="4"/>
      <c r="D113" s="47"/>
      <c r="E113" s="48"/>
      <c r="F113" s="47"/>
    </row>
    <row r="114" spans="2:6" s="46" customFormat="1" x14ac:dyDescent="0.45">
      <c r="B114" s="4"/>
      <c r="C114" s="4"/>
      <c r="D114" s="47"/>
      <c r="E114" s="48"/>
      <c r="F114" s="47"/>
    </row>
    <row r="115" spans="2:6" s="46" customFormat="1" x14ac:dyDescent="0.45">
      <c r="B115" s="4"/>
      <c r="C115" s="4"/>
      <c r="D115" s="47"/>
      <c r="E115" s="48"/>
      <c r="F115" s="47"/>
    </row>
    <row r="116" spans="2:6" s="46" customFormat="1" x14ac:dyDescent="0.45">
      <c r="B116" s="4"/>
      <c r="C116" s="4"/>
      <c r="D116" s="47"/>
      <c r="E116" s="48"/>
      <c r="F116" s="47"/>
    </row>
    <row r="117" spans="2:6" s="46" customFormat="1" x14ac:dyDescent="0.45">
      <c r="B117" s="4"/>
      <c r="C117" s="4"/>
      <c r="D117" s="47"/>
      <c r="E117" s="48"/>
      <c r="F117" s="47"/>
    </row>
    <row r="118" spans="2:6" s="46" customFormat="1" x14ac:dyDescent="0.45">
      <c r="B118" s="4"/>
      <c r="C118" s="4"/>
      <c r="D118" s="47"/>
      <c r="E118" s="48"/>
      <c r="F118" s="47"/>
    </row>
    <row r="119" spans="2:6" s="46" customFormat="1" x14ac:dyDescent="0.45">
      <c r="B119" s="4"/>
      <c r="C119" s="4"/>
      <c r="D119" s="47"/>
      <c r="E119" s="48"/>
      <c r="F119" s="47"/>
    </row>
    <row r="120" spans="2:6" s="46" customFormat="1" x14ac:dyDescent="0.45">
      <c r="B120" s="4"/>
      <c r="C120" s="4"/>
      <c r="D120" s="47"/>
      <c r="E120" s="48"/>
      <c r="F120" s="47"/>
    </row>
    <row r="121" spans="2:6" s="46" customFormat="1" x14ac:dyDescent="0.45">
      <c r="B121" s="4"/>
      <c r="C121" s="4"/>
      <c r="D121" s="47"/>
      <c r="E121" s="48"/>
      <c r="F121" s="47"/>
    </row>
    <row r="122" spans="2:6" s="46" customFormat="1" x14ac:dyDescent="0.45">
      <c r="B122" s="4"/>
      <c r="C122" s="4"/>
      <c r="D122" s="47"/>
      <c r="E122" s="48"/>
      <c r="F122" s="47"/>
    </row>
    <row r="123" spans="2:6" s="46" customFormat="1" x14ac:dyDescent="0.45">
      <c r="B123" s="4"/>
      <c r="C123" s="4"/>
      <c r="D123" s="47"/>
      <c r="E123" s="48"/>
      <c r="F123" s="47"/>
    </row>
    <row r="124" spans="2:6" s="46" customFormat="1" x14ac:dyDescent="0.45">
      <c r="B124" s="4"/>
      <c r="C124" s="4"/>
      <c r="D124" s="47"/>
      <c r="E124" s="48"/>
      <c r="F124" s="47"/>
    </row>
    <row r="125" spans="2:6" s="46" customFormat="1" x14ac:dyDescent="0.45">
      <c r="B125" s="4"/>
      <c r="C125" s="4"/>
      <c r="D125" s="47"/>
      <c r="E125" s="48"/>
      <c r="F125" s="47"/>
    </row>
    <row r="126" spans="2:6" s="46" customFormat="1" x14ac:dyDescent="0.45">
      <c r="B126" s="4"/>
      <c r="C126" s="4"/>
      <c r="D126" s="47"/>
      <c r="E126" s="48"/>
      <c r="F126" s="47"/>
    </row>
    <row r="127" spans="2:6" s="46" customFormat="1" x14ac:dyDescent="0.45">
      <c r="B127" s="4"/>
      <c r="C127" s="4"/>
      <c r="D127" s="47"/>
      <c r="E127" s="48"/>
      <c r="F127" s="47"/>
    </row>
    <row r="128" spans="2:6" s="46" customFormat="1" x14ac:dyDescent="0.45">
      <c r="B128" s="4"/>
      <c r="C128" s="4"/>
      <c r="D128" s="47"/>
      <c r="E128" s="48"/>
      <c r="F128" s="47"/>
    </row>
    <row r="129" spans="2:6" s="46" customFormat="1" x14ac:dyDescent="0.45">
      <c r="B129" s="4"/>
      <c r="C129" s="4"/>
      <c r="D129" s="47"/>
      <c r="E129" s="48"/>
      <c r="F129" s="47"/>
    </row>
    <row r="130" spans="2:6" s="46" customFormat="1" x14ac:dyDescent="0.45">
      <c r="B130" s="4"/>
      <c r="C130" s="4"/>
      <c r="D130" s="47"/>
      <c r="E130" s="48"/>
      <c r="F130" s="47"/>
    </row>
    <row r="131" spans="2:6" s="46" customFormat="1" x14ac:dyDescent="0.45">
      <c r="B131" s="4"/>
      <c r="C131" s="4"/>
      <c r="D131" s="47"/>
      <c r="E131" s="48"/>
      <c r="F131" s="47"/>
    </row>
    <row r="132" spans="2:6" s="46" customFormat="1" x14ac:dyDescent="0.45">
      <c r="B132" s="4"/>
      <c r="C132" s="4"/>
      <c r="D132" s="47"/>
      <c r="E132" s="48"/>
      <c r="F132" s="47"/>
    </row>
    <row r="133" spans="2:6" s="46" customFormat="1" x14ac:dyDescent="0.45">
      <c r="B133" s="4"/>
      <c r="C133" s="4"/>
      <c r="D133" s="47"/>
      <c r="E133" s="48"/>
      <c r="F133" s="47"/>
    </row>
    <row r="134" spans="2:6" s="46" customFormat="1" x14ac:dyDescent="0.45">
      <c r="B134" s="4"/>
      <c r="C134" s="4"/>
      <c r="D134" s="47"/>
      <c r="E134" s="48"/>
      <c r="F134" s="47"/>
    </row>
    <row r="135" spans="2:6" s="46" customFormat="1" x14ac:dyDescent="0.45">
      <c r="B135" s="4"/>
      <c r="C135" s="4"/>
      <c r="D135" s="47"/>
      <c r="E135" s="48"/>
      <c r="F135" s="47"/>
    </row>
    <row r="136" spans="2:6" s="46" customFormat="1" x14ac:dyDescent="0.45">
      <c r="B136" s="4"/>
      <c r="C136" s="4"/>
      <c r="D136" s="47"/>
      <c r="E136" s="48"/>
      <c r="F136" s="47"/>
    </row>
    <row r="137" spans="2:6" s="46" customFormat="1" x14ac:dyDescent="0.45">
      <c r="B137" s="4"/>
      <c r="C137" s="4"/>
      <c r="D137" s="47"/>
      <c r="E137" s="48"/>
      <c r="F137" s="47"/>
    </row>
    <row r="138" spans="2:6" s="46" customFormat="1" x14ac:dyDescent="0.45">
      <c r="B138" s="4"/>
      <c r="C138" s="4"/>
      <c r="D138" s="47"/>
      <c r="E138" s="48"/>
      <c r="F138" s="47"/>
    </row>
    <row r="139" spans="2:6" s="46" customFormat="1" x14ac:dyDescent="0.45">
      <c r="B139" s="4"/>
      <c r="C139" s="4"/>
      <c r="D139" s="47"/>
      <c r="E139" s="48"/>
      <c r="F139" s="47"/>
    </row>
    <row r="140" spans="2:6" s="46" customFormat="1" x14ac:dyDescent="0.45">
      <c r="B140" s="4"/>
      <c r="C140" s="4"/>
      <c r="D140" s="47"/>
      <c r="E140" s="48"/>
      <c r="F140" s="47"/>
    </row>
    <row r="141" spans="2:6" s="46" customFormat="1" x14ac:dyDescent="0.45">
      <c r="B141" s="4"/>
      <c r="C141" s="4"/>
      <c r="D141" s="47"/>
      <c r="E141" s="48"/>
      <c r="F141" s="47"/>
    </row>
    <row r="142" spans="2:6" s="46" customFormat="1" x14ac:dyDescent="0.45">
      <c r="B142" s="4"/>
      <c r="C142" s="4"/>
      <c r="D142" s="47"/>
      <c r="E142" s="48"/>
      <c r="F142" s="47"/>
    </row>
    <row r="143" spans="2:6" s="46" customFormat="1" x14ac:dyDescent="0.45">
      <c r="B143" s="4"/>
      <c r="C143" s="4"/>
      <c r="D143" s="47"/>
      <c r="E143" s="48"/>
      <c r="F143" s="47"/>
    </row>
    <row r="144" spans="2:6" s="46" customFormat="1" x14ac:dyDescent="0.45">
      <c r="B144" s="4"/>
      <c r="C144" s="4"/>
      <c r="D144" s="47"/>
      <c r="E144" s="48"/>
      <c r="F144" s="47"/>
    </row>
    <row r="145" spans="2:6" s="46" customFormat="1" x14ac:dyDescent="0.45">
      <c r="B145" s="4"/>
      <c r="C145" s="4"/>
      <c r="D145" s="47"/>
      <c r="E145" s="48"/>
      <c r="F145" s="47"/>
    </row>
    <row r="146" spans="2:6" s="46" customFormat="1" x14ac:dyDescent="0.45">
      <c r="B146" s="4"/>
      <c r="C146" s="4"/>
      <c r="D146" s="47"/>
      <c r="E146" s="48"/>
      <c r="F146" s="47"/>
    </row>
    <row r="147" spans="2:6" s="46" customFormat="1" x14ac:dyDescent="0.45">
      <c r="B147" s="4"/>
      <c r="C147" s="4"/>
      <c r="D147" s="47"/>
      <c r="E147" s="48"/>
      <c r="F147" s="47"/>
    </row>
    <row r="148" spans="2:6" s="46" customFormat="1" x14ac:dyDescent="0.45">
      <c r="B148" s="4"/>
      <c r="C148" s="4"/>
      <c r="D148" s="47"/>
      <c r="E148" s="48"/>
      <c r="F148" s="47"/>
    </row>
    <row r="149" spans="2:6" s="46" customFormat="1" x14ac:dyDescent="0.45">
      <c r="B149" s="4"/>
      <c r="C149" s="4"/>
      <c r="D149" s="47"/>
      <c r="E149" s="48"/>
      <c r="F149" s="47"/>
    </row>
    <row r="150" spans="2:6" s="46" customFormat="1" x14ac:dyDescent="0.45">
      <c r="B150" s="4"/>
      <c r="C150" s="4"/>
      <c r="D150" s="47"/>
      <c r="E150" s="48"/>
      <c r="F150" s="47"/>
    </row>
    <row r="151" spans="2:6" s="46" customFormat="1" x14ac:dyDescent="0.45">
      <c r="B151" s="4"/>
      <c r="C151" s="4"/>
      <c r="D151" s="47"/>
      <c r="E151" s="48"/>
      <c r="F151" s="47"/>
    </row>
    <row r="152" spans="2:6" s="46" customFormat="1" x14ac:dyDescent="0.45">
      <c r="B152" s="4"/>
      <c r="C152" s="4"/>
      <c r="D152" s="47"/>
      <c r="E152" s="48"/>
      <c r="F152" s="47"/>
    </row>
    <row r="153" spans="2:6" s="46" customFormat="1" x14ac:dyDescent="0.45">
      <c r="B153" s="4"/>
      <c r="C153" s="4"/>
      <c r="D153" s="47"/>
      <c r="E153" s="48"/>
      <c r="F153" s="47"/>
    </row>
    <row r="154" spans="2:6" s="46" customFormat="1" x14ac:dyDescent="0.45">
      <c r="B154" s="4"/>
      <c r="C154" s="4"/>
      <c r="D154" s="47"/>
      <c r="E154" s="48"/>
      <c r="F154" s="47"/>
    </row>
    <row r="155" spans="2:6" s="46" customFormat="1" x14ac:dyDescent="0.45">
      <c r="B155" s="4"/>
      <c r="C155" s="4"/>
      <c r="D155" s="47"/>
      <c r="E155" s="48"/>
      <c r="F155" s="47"/>
    </row>
    <row r="156" spans="2:6" s="46" customFormat="1" x14ac:dyDescent="0.45">
      <c r="B156" s="4"/>
      <c r="C156" s="4"/>
      <c r="D156" s="47"/>
      <c r="E156" s="48"/>
      <c r="F156" s="47"/>
    </row>
    <row r="157" spans="2:6" s="46" customFormat="1" x14ac:dyDescent="0.45">
      <c r="B157" s="4"/>
      <c r="C157" s="4"/>
      <c r="D157" s="47"/>
      <c r="E157" s="48"/>
      <c r="F157" s="47"/>
    </row>
    <row r="158" spans="2:6" s="46" customFormat="1" x14ac:dyDescent="0.45">
      <c r="B158" s="4"/>
      <c r="C158" s="4"/>
      <c r="D158" s="47"/>
      <c r="E158" s="48"/>
      <c r="F158" s="47"/>
    </row>
    <row r="159" spans="2:6" s="46" customFormat="1" x14ac:dyDescent="0.45">
      <c r="B159" s="4"/>
      <c r="C159" s="4"/>
      <c r="D159" s="47"/>
      <c r="E159" s="48"/>
      <c r="F159" s="47"/>
    </row>
    <row r="160" spans="2:6" s="46" customFormat="1" x14ac:dyDescent="0.45">
      <c r="B160" s="4"/>
      <c r="C160" s="4"/>
      <c r="D160" s="47"/>
      <c r="E160" s="48"/>
      <c r="F160" s="47"/>
    </row>
    <row r="161" spans="2:6" s="46" customFormat="1" x14ac:dyDescent="0.45">
      <c r="B161" s="4"/>
      <c r="C161" s="4"/>
      <c r="D161" s="47"/>
      <c r="E161" s="48"/>
      <c r="F161" s="47"/>
    </row>
    <row r="162" spans="2:6" s="46" customFormat="1" x14ac:dyDescent="0.45">
      <c r="B162" s="4"/>
      <c r="C162" s="4"/>
      <c r="D162" s="47"/>
      <c r="E162" s="48"/>
      <c r="F162" s="47"/>
    </row>
    <row r="163" spans="2:6" s="46" customFormat="1" x14ac:dyDescent="0.45">
      <c r="B163" s="4"/>
      <c r="C163" s="4"/>
      <c r="D163" s="47"/>
      <c r="E163" s="48"/>
      <c r="F163" s="47"/>
    </row>
    <row r="164" spans="2:6" s="46" customFormat="1" x14ac:dyDescent="0.45">
      <c r="B164" s="4"/>
      <c r="C164" s="4"/>
      <c r="D164" s="47"/>
      <c r="E164" s="48"/>
      <c r="F164" s="47"/>
    </row>
    <row r="165" spans="2:6" s="46" customFormat="1" x14ac:dyDescent="0.45">
      <c r="B165" s="4"/>
      <c r="C165" s="4"/>
      <c r="D165" s="47"/>
      <c r="E165" s="48"/>
      <c r="F165" s="47"/>
    </row>
    <row r="166" spans="2:6" s="46" customFormat="1" x14ac:dyDescent="0.45">
      <c r="B166" s="4"/>
      <c r="C166" s="4"/>
      <c r="D166" s="47"/>
      <c r="E166" s="48"/>
      <c r="F166" s="47"/>
    </row>
    <row r="167" spans="2:6" s="46" customFormat="1" x14ac:dyDescent="0.45">
      <c r="B167" s="4"/>
      <c r="C167" s="4"/>
      <c r="D167" s="47"/>
      <c r="E167" s="48"/>
      <c r="F167" s="47"/>
    </row>
    <row r="168" spans="2:6" s="46" customFormat="1" x14ac:dyDescent="0.45">
      <c r="B168" s="4"/>
      <c r="C168" s="4"/>
      <c r="D168" s="47"/>
      <c r="E168" s="48"/>
      <c r="F168" s="47"/>
    </row>
    <row r="169" spans="2:6" s="46" customFormat="1" x14ac:dyDescent="0.45">
      <c r="B169" s="4"/>
      <c r="C169" s="4"/>
      <c r="D169" s="47"/>
      <c r="E169" s="48"/>
      <c r="F169" s="47"/>
    </row>
    <row r="170" spans="2:6" s="46" customFormat="1" x14ac:dyDescent="0.45">
      <c r="B170" s="4"/>
      <c r="C170" s="4"/>
      <c r="D170" s="47"/>
      <c r="E170" s="48"/>
      <c r="F170" s="47"/>
    </row>
    <row r="171" spans="2:6" s="46" customFormat="1" x14ac:dyDescent="0.45">
      <c r="B171" s="4"/>
      <c r="C171" s="4"/>
      <c r="D171" s="47"/>
      <c r="E171" s="48"/>
      <c r="F171" s="47"/>
    </row>
    <row r="172" spans="2:6" s="46" customFormat="1" x14ac:dyDescent="0.45">
      <c r="B172" s="4"/>
      <c r="C172" s="4"/>
      <c r="D172" s="47"/>
      <c r="E172" s="48"/>
      <c r="F172" s="47"/>
    </row>
    <row r="173" spans="2:6" s="46" customFormat="1" x14ac:dyDescent="0.45">
      <c r="B173" s="4"/>
      <c r="C173" s="4"/>
      <c r="D173" s="47"/>
      <c r="E173" s="48"/>
      <c r="F173" s="47"/>
    </row>
    <row r="174" spans="2:6" s="46" customFormat="1" x14ac:dyDescent="0.45">
      <c r="B174" s="4"/>
      <c r="C174" s="4"/>
      <c r="D174" s="47"/>
      <c r="E174" s="48"/>
      <c r="F174" s="47"/>
    </row>
    <row r="175" spans="2:6" s="46" customFormat="1" x14ac:dyDescent="0.45">
      <c r="B175" s="4"/>
      <c r="C175" s="4"/>
      <c r="D175" s="47"/>
      <c r="E175" s="48"/>
      <c r="F175" s="47"/>
    </row>
    <row r="176" spans="2:6" s="46" customFormat="1" x14ac:dyDescent="0.45">
      <c r="B176" s="4"/>
      <c r="C176" s="4"/>
      <c r="D176" s="47"/>
      <c r="E176" s="48"/>
      <c r="F176" s="47"/>
    </row>
    <row r="177" spans="2:6" s="46" customFormat="1" x14ac:dyDescent="0.45">
      <c r="B177" s="4"/>
      <c r="C177" s="4"/>
      <c r="D177" s="47"/>
      <c r="E177" s="48"/>
      <c r="F177" s="47"/>
    </row>
    <row r="178" spans="2:6" s="46" customFormat="1" x14ac:dyDescent="0.45">
      <c r="B178" s="4"/>
      <c r="C178" s="4"/>
      <c r="D178" s="47"/>
      <c r="E178" s="48"/>
      <c r="F178" s="47"/>
    </row>
    <row r="179" spans="2:6" s="46" customFormat="1" x14ac:dyDescent="0.45">
      <c r="B179" s="4"/>
      <c r="C179" s="4"/>
      <c r="D179" s="47"/>
      <c r="E179" s="48"/>
      <c r="F179" s="47"/>
    </row>
    <row r="180" spans="2:6" s="46" customFormat="1" x14ac:dyDescent="0.45">
      <c r="B180" s="4"/>
      <c r="C180" s="4"/>
      <c r="D180" s="47"/>
      <c r="E180" s="48"/>
      <c r="F180" s="47"/>
    </row>
    <row r="181" spans="2:6" s="46" customFormat="1" x14ac:dyDescent="0.45">
      <c r="B181" s="4"/>
      <c r="C181" s="4"/>
      <c r="D181" s="47"/>
      <c r="E181" s="48"/>
      <c r="F181" s="47"/>
    </row>
    <row r="182" spans="2:6" s="46" customFormat="1" x14ac:dyDescent="0.45">
      <c r="B182" s="4"/>
      <c r="C182" s="4"/>
      <c r="D182" s="47"/>
      <c r="E182" s="48"/>
      <c r="F182" s="47"/>
    </row>
    <row r="183" spans="2:6" s="46" customFormat="1" x14ac:dyDescent="0.45">
      <c r="B183" s="4"/>
      <c r="C183" s="4"/>
      <c r="D183" s="47"/>
      <c r="E183" s="48"/>
      <c r="F183" s="47"/>
    </row>
    <row r="184" spans="2:6" s="46" customFormat="1" x14ac:dyDescent="0.45">
      <c r="B184" s="4"/>
      <c r="C184" s="4"/>
      <c r="D184" s="47"/>
      <c r="E184" s="48"/>
      <c r="F184" s="47"/>
    </row>
    <row r="185" spans="2:6" s="46" customFormat="1" x14ac:dyDescent="0.45">
      <c r="B185" s="4"/>
      <c r="C185" s="4"/>
      <c r="D185" s="47"/>
      <c r="E185" s="48"/>
      <c r="F185" s="47"/>
    </row>
    <row r="186" spans="2:6" s="46" customFormat="1" x14ac:dyDescent="0.45">
      <c r="B186" s="4"/>
      <c r="C186" s="4"/>
      <c r="D186" s="47"/>
      <c r="E186" s="48"/>
      <c r="F186" s="47"/>
    </row>
    <row r="187" spans="2:6" s="46" customFormat="1" x14ac:dyDescent="0.45">
      <c r="B187" s="4"/>
      <c r="C187" s="4"/>
      <c r="D187" s="47"/>
      <c r="E187" s="48"/>
      <c r="F187" s="47"/>
    </row>
    <row r="188" spans="2:6" s="46" customFormat="1" x14ac:dyDescent="0.45">
      <c r="B188" s="4"/>
      <c r="C188" s="4"/>
      <c r="D188" s="47"/>
      <c r="E188" s="48"/>
      <c r="F188" s="47"/>
    </row>
    <row r="189" spans="2:6" s="46" customFormat="1" x14ac:dyDescent="0.45">
      <c r="B189" s="4"/>
      <c r="C189" s="4"/>
      <c r="D189" s="47"/>
      <c r="E189" s="48"/>
      <c r="F189" s="47"/>
    </row>
    <row r="190" spans="2:6" s="46" customFormat="1" x14ac:dyDescent="0.45">
      <c r="B190" s="4"/>
      <c r="C190" s="4"/>
      <c r="D190" s="47"/>
      <c r="E190" s="48"/>
      <c r="F190" s="47"/>
    </row>
    <row r="191" spans="2:6" s="46" customFormat="1" x14ac:dyDescent="0.45">
      <c r="B191" s="4"/>
      <c r="C191" s="4"/>
      <c r="D191" s="47"/>
      <c r="E191" s="48"/>
      <c r="F191" s="47"/>
    </row>
    <row r="192" spans="2:6" s="46" customFormat="1" x14ac:dyDescent="0.45">
      <c r="B192" s="4"/>
      <c r="C192" s="4"/>
      <c r="D192" s="47"/>
      <c r="E192" s="48"/>
      <c r="F192" s="47"/>
    </row>
    <row r="193" spans="2:6" s="46" customFormat="1" x14ac:dyDescent="0.45">
      <c r="B193" s="4"/>
      <c r="C193" s="4"/>
      <c r="D193" s="47"/>
      <c r="E193" s="48"/>
      <c r="F193" s="47"/>
    </row>
    <row r="194" spans="2:6" s="46" customFormat="1" x14ac:dyDescent="0.45">
      <c r="B194" s="4"/>
      <c r="C194" s="4"/>
      <c r="D194" s="47"/>
      <c r="E194" s="48"/>
      <c r="F194" s="47"/>
    </row>
    <row r="195" spans="2:6" s="46" customFormat="1" x14ac:dyDescent="0.45">
      <c r="B195" s="4"/>
      <c r="C195" s="4"/>
      <c r="D195" s="47"/>
      <c r="E195" s="48"/>
      <c r="F195" s="47"/>
    </row>
    <row r="196" spans="2:6" s="46" customFormat="1" x14ac:dyDescent="0.45">
      <c r="B196" s="4"/>
      <c r="C196" s="4"/>
      <c r="D196" s="47"/>
      <c r="E196" s="48"/>
      <c r="F196" s="47"/>
    </row>
    <row r="197" spans="2:6" s="46" customFormat="1" x14ac:dyDescent="0.45">
      <c r="B197" s="4"/>
      <c r="C197" s="4"/>
      <c r="D197" s="47"/>
      <c r="E197" s="48"/>
      <c r="F197" s="47"/>
    </row>
    <row r="198" spans="2:6" s="46" customFormat="1" x14ac:dyDescent="0.45">
      <c r="B198" s="4"/>
      <c r="C198" s="4"/>
      <c r="D198" s="47"/>
      <c r="E198" s="48"/>
      <c r="F198" s="47"/>
    </row>
    <row r="199" spans="2:6" s="46" customFormat="1" x14ac:dyDescent="0.45">
      <c r="B199" s="4"/>
      <c r="C199" s="4"/>
      <c r="D199" s="47"/>
      <c r="E199" s="48"/>
      <c r="F199" s="47"/>
    </row>
    <row r="200" spans="2:6" s="46" customFormat="1" x14ac:dyDescent="0.45">
      <c r="B200" s="4"/>
      <c r="C200" s="4"/>
      <c r="D200" s="47"/>
      <c r="E200" s="48"/>
      <c r="F200" s="47"/>
    </row>
    <row r="201" spans="2:6" s="46" customFormat="1" x14ac:dyDescent="0.45">
      <c r="B201" s="4"/>
      <c r="C201" s="4"/>
      <c r="D201" s="47"/>
      <c r="E201" s="48"/>
      <c r="F201" s="47"/>
    </row>
    <row r="202" spans="2:6" s="46" customFormat="1" x14ac:dyDescent="0.45">
      <c r="B202" s="4"/>
      <c r="C202" s="4"/>
      <c r="D202" s="47"/>
      <c r="E202" s="48"/>
      <c r="F202" s="47"/>
    </row>
    <row r="203" spans="2:6" s="46" customFormat="1" x14ac:dyDescent="0.45">
      <c r="B203" s="4"/>
      <c r="C203" s="4"/>
      <c r="D203" s="47"/>
      <c r="E203" s="48"/>
      <c r="F203" s="47"/>
    </row>
    <row r="204" spans="2:6" s="46" customFormat="1" x14ac:dyDescent="0.45">
      <c r="B204" s="4"/>
      <c r="C204" s="4"/>
      <c r="D204" s="47"/>
      <c r="E204" s="48"/>
      <c r="F204" s="47"/>
    </row>
    <row r="205" spans="2:6" s="46" customFormat="1" x14ac:dyDescent="0.45">
      <c r="B205" s="4"/>
      <c r="C205" s="4"/>
      <c r="D205" s="47"/>
      <c r="E205" s="48"/>
      <c r="F205" s="47"/>
    </row>
    <row r="206" spans="2:6" s="46" customFormat="1" x14ac:dyDescent="0.45">
      <c r="B206" s="4"/>
      <c r="C206" s="4"/>
      <c r="D206" s="47"/>
      <c r="E206" s="48"/>
      <c r="F206" s="47"/>
    </row>
    <row r="207" spans="2:6" s="46" customFormat="1" x14ac:dyDescent="0.45">
      <c r="B207" s="4"/>
      <c r="C207" s="4"/>
      <c r="D207" s="47"/>
      <c r="E207" s="48"/>
      <c r="F207" s="47"/>
    </row>
    <row r="208" spans="2:6" s="46" customFormat="1" x14ac:dyDescent="0.45">
      <c r="B208" s="4"/>
      <c r="C208" s="4"/>
      <c r="D208" s="47"/>
      <c r="E208" s="48"/>
      <c r="F208" s="47"/>
    </row>
    <row r="209" spans="2:6" s="46" customFormat="1" x14ac:dyDescent="0.45">
      <c r="B209" s="4"/>
      <c r="C209" s="4"/>
      <c r="D209" s="47"/>
      <c r="E209" s="48"/>
      <c r="F209" s="47"/>
    </row>
    <row r="210" spans="2:6" s="46" customFormat="1" x14ac:dyDescent="0.45">
      <c r="B210" s="4"/>
      <c r="C210" s="4"/>
      <c r="D210" s="47"/>
      <c r="E210" s="48"/>
      <c r="F210" s="47"/>
    </row>
    <row r="211" spans="2:6" s="46" customFormat="1" x14ac:dyDescent="0.45">
      <c r="B211" s="4"/>
      <c r="C211" s="4"/>
      <c r="D211" s="47"/>
      <c r="E211" s="48"/>
      <c r="F211" s="47"/>
    </row>
    <row r="212" spans="2:6" s="46" customFormat="1" x14ac:dyDescent="0.45">
      <c r="B212" s="4"/>
      <c r="C212" s="4"/>
      <c r="D212" s="47"/>
      <c r="E212" s="48"/>
      <c r="F212" s="47"/>
    </row>
    <row r="213" spans="2:6" s="46" customFormat="1" x14ac:dyDescent="0.45">
      <c r="B213" s="4"/>
      <c r="C213" s="4"/>
      <c r="D213" s="47"/>
      <c r="E213" s="48"/>
      <c r="F213" s="47"/>
    </row>
    <row r="214" spans="2:6" s="46" customFormat="1" x14ac:dyDescent="0.45">
      <c r="B214" s="4"/>
      <c r="C214" s="4"/>
      <c r="D214" s="47"/>
      <c r="E214" s="48"/>
      <c r="F214" s="47"/>
    </row>
    <row r="215" spans="2:6" s="46" customFormat="1" x14ac:dyDescent="0.45">
      <c r="B215" s="4"/>
      <c r="C215" s="4"/>
      <c r="D215" s="47"/>
      <c r="E215" s="48"/>
      <c r="F215" s="47"/>
    </row>
    <row r="216" spans="2:6" s="46" customFormat="1" x14ac:dyDescent="0.45">
      <c r="B216" s="4"/>
      <c r="C216" s="4"/>
      <c r="D216" s="47"/>
      <c r="E216" s="48"/>
      <c r="F216" s="47"/>
    </row>
    <row r="217" spans="2:6" s="46" customFormat="1" x14ac:dyDescent="0.45">
      <c r="B217" s="4"/>
      <c r="C217" s="4"/>
      <c r="D217" s="47"/>
      <c r="E217" s="48"/>
      <c r="F217" s="47"/>
    </row>
    <row r="218" spans="2:6" s="46" customFormat="1" x14ac:dyDescent="0.45">
      <c r="B218" s="4"/>
      <c r="C218" s="4"/>
      <c r="D218" s="47"/>
      <c r="E218" s="48"/>
      <c r="F218" s="47"/>
    </row>
    <row r="219" spans="2:6" s="46" customFormat="1" x14ac:dyDescent="0.45">
      <c r="B219" s="4"/>
      <c r="C219" s="4"/>
      <c r="D219" s="47"/>
      <c r="E219" s="48"/>
      <c r="F219" s="47"/>
    </row>
    <row r="220" spans="2:6" s="46" customFormat="1" x14ac:dyDescent="0.45">
      <c r="B220" s="4"/>
      <c r="C220" s="4"/>
      <c r="D220" s="47"/>
      <c r="E220" s="48"/>
      <c r="F220" s="47"/>
    </row>
    <row r="221" spans="2:6" s="46" customFormat="1" x14ac:dyDescent="0.45">
      <c r="B221" s="4"/>
      <c r="C221" s="4"/>
      <c r="D221" s="47"/>
      <c r="E221" s="48"/>
      <c r="F221" s="47"/>
    </row>
    <row r="222" spans="2:6" s="46" customFormat="1" x14ac:dyDescent="0.45">
      <c r="B222" s="4"/>
      <c r="C222" s="4"/>
      <c r="D222" s="47"/>
      <c r="E222" s="48"/>
      <c r="F222" s="47"/>
    </row>
    <row r="223" spans="2:6" s="46" customFormat="1" x14ac:dyDescent="0.45">
      <c r="B223" s="4"/>
      <c r="C223" s="4"/>
      <c r="D223" s="47"/>
      <c r="E223" s="48"/>
      <c r="F223" s="47"/>
    </row>
    <row r="224" spans="2:6" s="46" customFormat="1" x14ac:dyDescent="0.45">
      <c r="B224" s="4"/>
      <c r="C224" s="4"/>
      <c r="D224" s="47"/>
      <c r="E224" s="48"/>
      <c r="F224" s="47"/>
    </row>
    <row r="225" spans="2:6" s="46" customFormat="1" x14ac:dyDescent="0.45">
      <c r="B225" s="4"/>
      <c r="C225" s="4"/>
      <c r="D225" s="47"/>
      <c r="E225" s="48"/>
      <c r="F225" s="47"/>
    </row>
    <row r="226" spans="2:6" s="46" customFormat="1" x14ac:dyDescent="0.45">
      <c r="B226" s="4"/>
      <c r="C226" s="4"/>
      <c r="D226" s="47"/>
      <c r="E226" s="48"/>
      <c r="F226" s="47"/>
    </row>
    <row r="227" spans="2:6" s="46" customFormat="1" x14ac:dyDescent="0.45">
      <c r="B227" s="4"/>
      <c r="C227" s="4"/>
      <c r="D227" s="47"/>
      <c r="E227" s="48"/>
      <c r="F227" s="47"/>
    </row>
    <row r="228" spans="2:6" s="46" customFormat="1" x14ac:dyDescent="0.45">
      <c r="B228" s="4"/>
      <c r="C228" s="4"/>
      <c r="D228" s="47"/>
      <c r="E228" s="48"/>
      <c r="F228" s="47"/>
    </row>
    <row r="229" spans="2:6" s="46" customFormat="1" x14ac:dyDescent="0.45">
      <c r="B229" s="4"/>
      <c r="C229" s="4"/>
      <c r="D229" s="47"/>
      <c r="E229" s="48"/>
      <c r="F229" s="47"/>
    </row>
    <row r="230" spans="2:6" s="46" customFormat="1" x14ac:dyDescent="0.45">
      <c r="B230" s="4"/>
      <c r="C230" s="4"/>
      <c r="D230" s="47"/>
      <c r="E230" s="48"/>
      <c r="F230" s="47"/>
    </row>
    <row r="231" spans="2:6" s="46" customFormat="1" x14ac:dyDescent="0.45">
      <c r="B231" s="4"/>
      <c r="C231" s="4"/>
      <c r="D231" s="47"/>
      <c r="E231" s="48"/>
      <c r="F231" s="47"/>
    </row>
    <row r="232" spans="2:6" s="46" customFormat="1" x14ac:dyDescent="0.45">
      <c r="B232" s="4"/>
      <c r="C232" s="4"/>
      <c r="D232" s="47"/>
      <c r="E232" s="48"/>
      <c r="F232" s="47"/>
    </row>
    <row r="233" spans="2:6" s="46" customFormat="1" x14ac:dyDescent="0.45">
      <c r="B233" s="4"/>
      <c r="C233" s="4"/>
      <c r="D233" s="47"/>
      <c r="E233" s="48"/>
      <c r="F233" s="47"/>
    </row>
    <row r="234" spans="2:6" s="46" customFormat="1" x14ac:dyDescent="0.45">
      <c r="B234" s="4"/>
      <c r="C234" s="4"/>
      <c r="D234" s="47"/>
      <c r="E234" s="48"/>
      <c r="F234" s="47"/>
    </row>
    <row r="235" spans="2:6" s="46" customFormat="1" x14ac:dyDescent="0.45">
      <c r="B235" s="4"/>
      <c r="C235" s="4"/>
      <c r="D235" s="47"/>
      <c r="E235" s="48"/>
      <c r="F235" s="47"/>
    </row>
    <row r="236" spans="2:6" s="46" customFormat="1" x14ac:dyDescent="0.45">
      <c r="B236" s="4"/>
      <c r="C236" s="4"/>
      <c r="D236" s="47"/>
      <c r="E236" s="48"/>
      <c r="F236" s="47"/>
    </row>
    <row r="237" spans="2:6" s="46" customFormat="1" x14ac:dyDescent="0.45">
      <c r="B237" s="4"/>
      <c r="C237" s="4"/>
      <c r="D237" s="47"/>
      <c r="E237" s="48"/>
      <c r="F237" s="47"/>
    </row>
    <row r="238" spans="2:6" s="46" customFormat="1" x14ac:dyDescent="0.45">
      <c r="B238" s="4"/>
      <c r="C238" s="4"/>
      <c r="D238" s="47"/>
      <c r="E238" s="48"/>
      <c r="F238" s="47"/>
    </row>
    <row r="239" spans="2:6" s="46" customFormat="1" x14ac:dyDescent="0.45">
      <c r="B239" s="4"/>
      <c r="C239" s="4"/>
      <c r="D239" s="47"/>
      <c r="E239" s="48"/>
      <c r="F239" s="47"/>
    </row>
    <row r="240" spans="2:6" s="46" customFormat="1" x14ac:dyDescent="0.45">
      <c r="B240" s="4"/>
      <c r="C240" s="4"/>
      <c r="D240" s="47"/>
      <c r="E240" s="48"/>
      <c r="F240" s="47"/>
    </row>
    <row r="241" spans="2:6" s="46" customFormat="1" x14ac:dyDescent="0.45">
      <c r="B241" s="4"/>
      <c r="C241" s="4"/>
      <c r="D241" s="47"/>
      <c r="E241" s="48"/>
      <c r="F241" s="47"/>
    </row>
    <row r="242" spans="2:6" s="46" customFormat="1" x14ac:dyDescent="0.45">
      <c r="B242" s="4"/>
      <c r="C242" s="4"/>
      <c r="D242" s="47"/>
      <c r="E242" s="48"/>
      <c r="F242" s="47"/>
    </row>
    <row r="243" spans="2:6" s="46" customFormat="1" x14ac:dyDescent="0.45">
      <c r="B243" s="4"/>
      <c r="C243" s="4"/>
      <c r="D243" s="47"/>
      <c r="E243" s="48"/>
      <c r="F243" s="47"/>
    </row>
    <row r="244" spans="2:6" s="46" customFormat="1" x14ac:dyDescent="0.45">
      <c r="B244" s="4"/>
      <c r="C244" s="4"/>
      <c r="D244" s="47"/>
      <c r="E244" s="48"/>
      <c r="F244" s="47"/>
    </row>
    <row r="245" spans="2:6" s="46" customFormat="1" x14ac:dyDescent="0.45">
      <c r="B245" s="4"/>
      <c r="C245" s="4"/>
      <c r="D245" s="47"/>
      <c r="E245" s="48"/>
      <c r="F245" s="47"/>
    </row>
    <row r="246" spans="2:6" s="46" customFormat="1" x14ac:dyDescent="0.45">
      <c r="B246" s="4"/>
      <c r="C246" s="4"/>
      <c r="D246" s="47"/>
      <c r="E246" s="48"/>
      <c r="F246" s="47"/>
    </row>
    <row r="247" spans="2:6" s="46" customFormat="1" x14ac:dyDescent="0.45">
      <c r="B247" s="4"/>
      <c r="C247" s="4"/>
      <c r="D247" s="47"/>
      <c r="E247" s="48"/>
      <c r="F247" s="47"/>
    </row>
    <row r="248" spans="2:6" s="46" customFormat="1" x14ac:dyDescent="0.45">
      <c r="B248" s="4"/>
      <c r="C248" s="4"/>
      <c r="D248" s="47"/>
      <c r="E248" s="48"/>
      <c r="F248" s="47"/>
    </row>
    <row r="249" spans="2:6" s="46" customFormat="1" x14ac:dyDescent="0.45">
      <c r="B249" s="4"/>
      <c r="C249" s="4"/>
      <c r="D249" s="47"/>
      <c r="E249" s="48"/>
      <c r="F249" s="47"/>
    </row>
    <row r="250" spans="2:6" s="46" customFormat="1" x14ac:dyDescent="0.45">
      <c r="B250" s="4"/>
      <c r="C250" s="4"/>
      <c r="D250" s="47"/>
      <c r="E250" s="48"/>
      <c r="F250" s="47"/>
    </row>
    <row r="251" spans="2:6" s="46" customFormat="1" x14ac:dyDescent="0.45">
      <c r="B251" s="4"/>
      <c r="C251" s="4"/>
      <c r="D251" s="47"/>
      <c r="E251" s="48"/>
      <c r="F251" s="47"/>
    </row>
    <row r="252" spans="2:6" s="46" customFormat="1" x14ac:dyDescent="0.45">
      <c r="B252" s="4"/>
      <c r="C252" s="4"/>
      <c r="D252" s="47"/>
      <c r="E252" s="48"/>
      <c r="F252" s="47"/>
    </row>
    <row r="253" spans="2:6" s="46" customFormat="1" x14ac:dyDescent="0.45">
      <c r="B253" s="4"/>
      <c r="C253" s="4"/>
      <c r="D253" s="47"/>
      <c r="E253" s="48"/>
      <c r="F253" s="47"/>
    </row>
    <row r="254" spans="2:6" s="46" customFormat="1" x14ac:dyDescent="0.45">
      <c r="B254" s="4"/>
      <c r="C254" s="4"/>
      <c r="D254" s="47"/>
      <c r="E254" s="48"/>
      <c r="F254" s="47"/>
    </row>
    <row r="255" spans="2:6" s="46" customFormat="1" x14ac:dyDescent="0.45">
      <c r="B255" s="4"/>
      <c r="C255" s="4"/>
      <c r="D255" s="47"/>
      <c r="E255" s="48"/>
      <c r="F255" s="47"/>
    </row>
    <row r="256" spans="2:6" s="46" customFormat="1" x14ac:dyDescent="0.45">
      <c r="B256" s="4"/>
      <c r="C256" s="4"/>
      <c r="D256" s="47"/>
      <c r="E256" s="48"/>
      <c r="F256" s="47"/>
    </row>
    <row r="257" spans="2:6" s="46" customFormat="1" x14ac:dyDescent="0.45">
      <c r="B257" s="4"/>
      <c r="C257" s="4"/>
      <c r="D257" s="47"/>
      <c r="E257" s="48"/>
      <c r="F257" s="47"/>
    </row>
    <row r="258" spans="2:6" s="46" customFormat="1" x14ac:dyDescent="0.45">
      <c r="B258" s="4"/>
      <c r="C258" s="4"/>
      <c r="D258" s="47"/>
      <c r="E258" s="48"/>
      <c r="F258" s="47"/>
    </row>
    <row r="259" spans="2:6" s="46" customFormat="1" x14ac:dyDescent="0.45">
      <c r="B259" s="4"/>
      <c r="C259" s="4"/>
      <c r="D259" s="47"/>
      <c r="E259" s="48"/>
      <c r="F259" s="47"/>
    </row>
    <row r="260" spans="2:6" s="46" customFormat="1" x14ac:dyDescent="0.45">
      <c r="B260" s="4"/>
      <c r="C260" s="4"/>
      <c r="D260" s="47"/>
      <c r="E260" s="48"/>
      <c r="F260" s="47"/>
    </row>
    <row r="261" spans="2:6" s="46" customFormat="1" x14ac:dyDescent="0.45">
      <c r="B261" s="4"/>
      <c r="C261" s="4"/>
      <c r="D261" s="47"/>
      <c r="E261" s="48"/>
      <c r="F261" s="47"/>
    </row>
    <row r="262" spans="2:6" s="46" customFormat="1" x14ac:dyDescent="0.45">
      <c r="B262" s="4"/>
      <c r="C262" s="4"/>
      <c r="D262" s="47"/>
      <c r="E262" s="48"/>
      <c r="F262" s="47"/>
    </row>
    <row r="263" spans="2:6" s="46" customFormat="1" x14ac:dyDescent="0.45">
      <c r="B263" s="4"/>
      <c r="C263" s="4"/>
      <c r="D263" s="47"/>
      <c r="E263" s="48"/>
      <c r="F263" s="47"/>
    </row>
    <row r="264" spans="2:6" s="46" customFormat="1" x14ac:dyDescent="0.45">
      <c r="B264" s="4"/>
      <c r="C264" s="4"/>
      <c r="D264" s="47"/>
      <c r="E264" s="48"/>
      <c r="F264" s="47"/>
    </row>
    <row r="265" spans="2:6" s="46" customFormat="1" x14ac:dyDescent="0.45">
      <c r="B265" s="4"/>
      <c r="C265" s="4"/>
      <c r="D265" s="47"/>
      <c r="E265" s="48"/>
      <c r="F265" s="47"/>
    </row>
    <row r="266" spans="2:6" s="46" customFormat="1" x14ac:dyDescent="0.45">
      <c r="B266" s="4"/>
      <c r="C266" s="4"/>
      <c r="D266" s="47"/>
      <c r="E266" s="48"/>
      <c r="F266" s="47"/>
    </row>
    <row r="267" spans="2:6" s="46" customFormat="1" x14ac:dyDescent="0.45">
      <c r="B267" s="4"/>
      <c r="C267" s="4"/>
      <c r="D267" s="47"/>
      <c r="E267" s="48"/>
      <c r="F267" s="47"/>
    </row>
    <row r="268" spans="2:6" s="46" customFormat="1" x14ac:dyDescent="0.45">
      <c r="B268" s="4"/>
      <c r="C268" s="4"/>
      <c r="D268" s="47"/>
      <c r="E268" s="48"/>
      <c r="F268" s="47"/>
    </row>
    <row r="269" spans="2:6" s="46" customFormat="1" x14ac:dyDescent="0.45">
      <c r="B269" s="4"/>
      <c r="C269" s="4"/>
      <c r="D269" s="47"/>
      <c r="E269" s="48"/>
      <c r="F269" s="47"/>
    </row>
    <row r="270" spans="2:6" s="46" customFormat="1" x14ac:dyDescent="0.45">
      <c r="B270" s="4"/>
      <c r="C270" s="4"/>
      <c r="D270" s="47"/>
      <c r="E270" s="48"/>
      <c r="F270" s="47"/>
    </row>
    <row r="271" spans="2:6" s="46" customFormat="1" x14ac:dyDescent="0.45">
      <c r="B271" s="4"/>
      <c r="C271" s="4"/>
      <c r="D271" s="47"/>
      <c r="E271" s="48"/>
      <c r="F271" s="47"/>
    </row>
    <row r="272" spans="2:6" s="46" customFormat="1" x14ac:dyDescent="0.45">
      <c r="B272" s="4"/>
      <c r="C272" s="4"/>
      <c r="D272" s="47"/>
      <c r="E272" s="48"/>
      <c r="F272" s="47"/>
    </row>
    <row r="273" spans="2:6" s="46" customFormat="1" x14ac:dyDescent="0.45">
      <c r="B273" s="4"/>
      <c r="C273" s="4"/>
      <c r="D273" s="47"/>
      <c r="E273" s="48"/>
      <c r="F273" s="47"/>
    </row>
    <row r="274" spans="2:6" s="46" customFormat="1" x14ac:dyDescent="0.45">
      <c r="B274" s="4"/>
      <c r="C274" s="4"/>
      <c r="D274" s="47"/>
      <c r="E274" s="48"/>
      <c r="F274" s="47"/>
    </row>
    <row r="275" spans="2:6" s="46" customFormat="1" x14ac:dyDescent="0.45">
      <c r="B275" s="4"/>
      <c r="C275" s="4"/>
      <c r="D275" s="47"/>
      <c r="E275" s="48"/>
      <c r="F275" s="47"/>
    </row>
    <row r="276" spans="2:6" s="46" customFormat="1" x14ac:dyDescent="0.45">
      <c r="B276" s="4"/>
      <c r="C276" s="4"/>
      <c r="D276" s="47"/>
      <c r="E276" s="48"/>
      <c r="F276" s="47"/>
    </row>
    <row r="277" spans="2:6" s="46" customFormat="1" x14ac:dyDescent="0.45">
      <c r="B277" s="4"/>
      <c r="C277" s="4"/>
      <c r="D277" s="47"/>
      <c r="E277" s="48"/>
      <c r="F277" s="47"/>
    </row>
    <row r="278" spans="2:6" s="46" customFormat="1" x14ac:dyDescent="0.45">
      <c r="B278" s="4"/>
      <c r="C278" s="4"/>
      <c r="D278" s="47"/>
      <c r="E278" s="48"/>
      <c r="F278" s="47"/>
    </row>
    <row r="279" spans="2:6" s="46" customFormat="1" x14ac:dyDescent="0.45">
      <c r="B279" s="4"/>
      <c r="C279" s="4"/>
      <c r="D279" s="47"/>
      <c r="E279" s="48"/>
      <c r="F279" s="47"/>
    </row>
    <row r="280" spans="2:6" s="46" customFormat="1" x14ac:dyDescent="0.45">
      <c r="B280" s="4"/>
      <c r="C280" s="4"/>
      <c r="D280" s="47"/>
      <c r="E280" s="48"/>
      <c r="F280" s="47"/>
    </row>
    <row r="281" spans="2:6" s="46" customFormat="1" x14ac:dyDescent="0.45">
      <c r="B281" s="4"/>
      <c r="C281" s="4"/>
      <c r="D281" s="47"/>
      <c r="E281" s="48"/>
      <c r="F281" s="47"/>
    </row>
    <row r="282" spans="2:6" s="46" customFormat="1" x14ac:dyDescent="0.45">
      <c r="B282" s="4"/>
      <c r="C282" s="4"/>
      <c r="D282" s="47"/>
      <c r="E282" s="48"/>
      <c r="F282" s="47"/>
    </row>
    <row r="283" spans="2:6" s="46" customFormat="1" x14ac:dyDescent="0.45">
      <c r="B283" s="4"/>
      <c r="C283" s="4"/>
      <c r="D283" s="47"/>
      <c r="E283" s="48"/>
      <c r="F283" s="47"/>
    </row>
    <row r="284" spans="2:6" s="46" customFormat="1" x14ac:dyDescent="0.45">
      <c r="B284" s="4"/>
      <c r="C284" s="4"/>
      <c r="D284" s="47"/>
      <c r="E284" s="48"/>
      <c r="F284" s="47"/>
    </row>
    <row r="285" spans="2:6" s="46" customFormat="1" x14ac:dyDescent="0.45">
      <c r="B285" s="4"/>
      <c r="C285" s="4"/>
      <c r="D285" s="47"/>
      <c r="E285" s="48"/>
      <c r="F285" s="47"/>
    </row>
    <row r="286" spans="2:6" s="46" customFormat="1" x14ac:dyDescent="0.45">
      <c r="B286" s="4"/>
      <c r="C286" s="4"/>
      <c r="D286" s="47"/>
      <c r="E286" s="48"/>
      <c r="F286" s="47"/>
    </row>
    <row r="287" spans="2:6" s="46" customFormat="1" x14ac:dyDescent="0.45">
      <c r="B287" s="4"/>
      <c r="C287" s="4"/>
      <c r="D287" s="47"/>
      <c r="E287" s="48"/>
      <c r="F287" s="47"/>
    </row>
    <row r="288" spans="2:6" s="46" customFormat="1" x14ac:dyDescent="0.45">
      <c r="B288" s="4"/>
      <c r="C288" s="4"/>
      <c r="D288" s="47"/>
      <c r="E288" s="48"/>
      <c r="F288" s="47"/>
    </row>
  </sheetData>
  <sortState xmlns:xlrd2="http://schemas.microsoft.com/office/spreadsheetml/2017/richdata2" ref="A7:G71">
    <sortCondition ref="B7:B71"/>
  </sortState>
  <conditionalFormatting sqref="B7:B71">
    <cfRule type="colorScale" priority="8">
      <colorScale>
        <cfvo type="min"/>
        <cfvo type="percentile" val="50"/>
        <cfvo type="max"/>
        <color rgb="FF55A424"/>
        <color theme="0"/>
        <color rgb="FFE4389A"/>
      </colorScale>
    </cfRule>
  </conditionalFormatting>
  <conditionalFormatting sqref="C7:C71">
    <cfRule type="colorScale" priority="7">
      <colorScale>
        <cfvo type="min"/>
        <cfvo type="percentile" val="50"/>
        <cfvo type="max"/>
        <color rgb="FFE4389A"/>
        <color theme="0"/>
        <color rgb="FF55A424"/>
      </colorScale>
    </cfRule>
  </conditionalFormatting>
  <conditionalFormatting sqref="G7:G71">
    <cfRule type="cellIs" dxfId="21" priority="5" stopIfTrue="1" operator="equal">
      <formula>0</formula>
    </cfRule>
    <cfRule type="cellIs" dxfId="20" priority="6" operator="between">
      <formula>0.9999</formula>
      <formula>0.00001</formula>
    </cfRule>
  </conditionalFormatting>
  <conditionalFormatting sqref="D7:D71">
    <cfRule type="cellIs" dxfId="19" priority="3" stopIfTrue="1" operator="equal">
      <formula>0</formula>
    </cfRule>
    <cfRule type="cellIs" dxfId="18" priority="4" operator="between">
      <formula>1</formula>
      <formula>0.00001</formula>
    </cfRule>
  </conditionalFormatting>
  <conditionalFormatting sqref="E7:E71">
    <cfRule type="cellIs" dxfId="17" priority="1" stopIfTrue="1" operator="equal">
      <formula>0</formula>
    </cfRule>
    <cfRule type="cellIs" dxfId="16" priority="2" operator="between">
      <formula>1</formula>
      <formula>0.00001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tabColor theme="0"/>
  </sheetPr>
  <dimension ref="A1:AL105"/>
  <sheetViews>
    <sheetView showGridLines="0" zoomScale="70" zoomScaleNormal="70" workbookViewId="0">
      <pane ySplit="6" topLeftCell="A7" activePane="bottomLeft" state="frozen"/>
      <selection pane="bottomLeft" activeCell="A7" sqref="A7"/>
    </sheetView>
  </sheetViews>
  <sheetFormatPr defaultColWidth="9.08984375" defaultRowHeight="18.5" x14ac:dyDescent="0.45"/>
  <cols>
    <col min="1" max="1" width="40.453125" style="53" customWidth="1"/>
    <col min="2" max="2" width="9.453125" style="29" customWidth="1"/>
    <col min="3" max="3" width="9.453125" style="29" bestFit="1" customWidth="1"/>
    <col min="4" max="4" width="12.08984375" style="29" customWidth="1"/>
    <col min="5" max="5" width="12.08984375" style="54" customWidth="1"/>
    <col min="6" max="6" width="12.08984375" style="4" customWidth="1"/>
    <col min="7" max="7" width="15.1796875" style="1" customWidth="1"/>
    <col min="8" max="10" width="14.453125" style="1" customWidth="1"/>
    <col min="11" max="11" width="12.36328125" style="1" customWidth="1"/>
    <col min="12" max="12" width="3.36328125" style="1" customWidth="1"/>
    <col min="13" max="13" width="8.453125" style="4" customWidth="1"/>
    <col min="14" max="16" width="8.453125" style="3" customWidth="1"/>
    <col min="17" max="17" width="8.453125" style="1" customWidth="1"/>
    <col min="18" max="18" width="8.453125" style="3" customWidth="1"/>
    <col min="19" max="19" width="3.90625" style="1" customWidth="1"/>
    <col min="20" max="23" width="9.08984375" style="30" customWidth="1"/>
    <col min="24" max="24" width="9.08984375" style="7"/>
    <col min="25" max="28" width="1" style="1" customWidth="1"/>
    <col min="29" max="16384" width="9.08984375" style="1"/>
  </cols>
  <sheetData>
    <row r="1" spans="1:38" s="26" customFormat="1" ht="21" x14ac:dyDescent="0.5">
      <c r="A1" s="367" t="s">
        <v>225</v>
      </c>
      <c r="B1" s="52"/>
      <c r="C1" s="51"/>
      <c r="D1" s="51"/>
      <c r="E1" s="51"/>
      <c r="F1" s="54"/>
      <c r="G1" s="53"/>
      <c r="M1" s="29"/>
      <c r="N1" s="25"/>
      <c r="O1" s="25"/>
      <c r="P1" s="25"/>
      <c r="R1" s="25"/>
      <c r="T1" s="97"/>
      <c r="U1" s="97"/>
      <c r="V1" s="97"/>
      <c r="W1" s="97"/>
      <c r="X1" s="53"/>
    </row>
    <row r="2" spans="1:38" ht="21" x14ac:dyDescent="0.5">
      <c r="A2" s="367"/>
      <c r="B2" s="52"/>
      <c r="C2" s="51"/>
      <c r="D2" s="51"/>
      <c r="E2" s="51"/>
      <c r="F2" s="54"/>
      <c r="G2" s="53"/>
      <c r="H2" s="26"/>
      <c r="I2" s="26"/>
      <c r="J2" s="26"/>
      <c r="K2" s="26"/>
      <c r="L2" s="26"/>
      <c r="M2" s="29"/>
      <c r="N2" s="25"/>
      <c r="O2" s="25"/>
      <c r="P2" s="25"/>
      <c r="Q2" s="26"/>
      <c r="R2" s="25"/>
      <c r="S2" s="26"/>
      <c r="T2" s="97"/>
      <c r="U2" s="97"/>
      <c r="V2" s="97"/>
      <c r="W2" s="97"/>
      <c r="X2" s="53"/>
      <c r="Y2" s="26"/>
      <c r="Z2" s="26"/>
      <c r="AA2" s="26"/>
      <c r="AB2" s="26"/>
    </row>
    <row r="3" spans="1:38" s="26" customFormat="1" x14ac:dyDescent="0.45">
      <c r="A3" s="50"/>
      <c r="B3" s="155"/>
      <c r="C3" s="155"/>
      <c r="D3" s="155"/>
      <c r="E3" s="54"/>
      <c r="F3" s="685"/>
      <c r="G3" s="53"/>
      <c r="X3" s="53"/>
      <c r="AB3" s="1"/>
    </row>
    <row r="4" spans="1:38" s="26" customFormat="1" ht="38.75" customHeight="1" thickBot="1" x14ac:dyDescent="0.5">
      <c r="A4" s="53"/>
      <c r="B4" s="54"/>
      <c r="C4" s="54"/>
      <c r="D4" s="54"/>
      <c r="E4" s="114"/>
      <c r="F4" s="81"/>
      <c r="G4" s="53"/>
      <c r="H4" s="53"/>
      <c r="I4" s="53"/>
      <c r="J4" s="53"/>
      <c r="K4" s="53"/>
      <c r="L4" s="686"/>
      <c r="M4" s="674" t="s">
        <v>341</v>
      </c>
      <c r="N4" s="236"/>
      <c r="O4" s="236"/>
      <c r="P4" s="236"/>
      <c r="Q4" s="236"/>
      <c r="R4" s="236"/>
      <c r="S4" s="676"/>
      <c r="T4" s="675" t="s">
        <v>342</v>
      </c>
      <c r="U4" s="235"/>
      <c r="V4" s="235"/>
      <c r="W4" s="235"/>
      <c r="X4" s="53"/>
    </row>
    <row r="5" spans="1:38" s="26" customFormat="1" ht="37" x14ac:dyDescent="0.45">
      <c r="A5" s="27"/>
      <c r="B5" s="690" t="s">
        <v>54</v>
      </c>
      <c r="C5" s="691"/>
      <c r="D5" s="888" t="s">
        <v>347</v>
      </c>
      <c r="E5" s="889"/>
      <c r="F5" s="890"/>
      <c r="G5" s="891" t="s">
        <v>464</v>
      </c>
      <c r="H5" s="893" t="s">
        <v>465</v>
      </c>
      <c r="I5" s="893" t="s">
        <v>466</v>
      </c>
      <c r="J5" s="895" t="s">
        <v>515</v>
      </c>
      <c r="K5" s="692" t="s">
        <v>289</v>
      </c>
      <c r="L5" s="363"/>
      <c r="M5" s="1211"/>
      <c r="N5" s="678" t="s">
        <v>343</v>
      </c>
      <c r="O5" s="679"/>
      <c r="P5" s="677"/>
      <c r="Q5" s="678" t="s">
        <v>344</v>
      </c>
      <c r="R5" s="680"/>
      <c r="S5" s="86"/>
      <c r="T5" s="1211"/>
      <c r="U5" s="678" t="s">
        <v>343</v>
      </c>
      <c r="V5" s="679"/>
      <c r="W5" s="677"/>
      <c r="X5" s="53"/>
    </row>
    <row r="6" spans="1:38" ht="37.5" thickBot="1" x14ac:dyDescent="0.5">
      <c r="A6" s="44" t="s">
        <v>4</v>
      </c>
      <c r="B6" s="687" t="s">
        <v>3</v>
      </c>
      <c r="C6" s="312" t="s">
        <v>2</v>
      </c>
      <c r="D6" s="1072" t="s">
        <v>463</v>
      </c>
      <c r="E6" s="693" t="s">
        <v>346</v>
      </c>
      <c r="F6" s="694" t="s">
        <v>345</v>
      </c>
      <c r="G6" s="892"/>
      <c r="H6" s="894"/>
      <c r="I6" s="894"/>
      <c r="J6" s="896"/>
      <c r="K6" s="684" t="s">
        <v>498</v>
      </c>
      <c r="L6" s="364"/>
      <c r="M6" s="1212" t="s">
        <v>485</v>
      </c>
      <c r="N6" s="1206" t="s">
        <v>25</v>
      </c>
      <c r="O6" s="1207" t="s">
        <v>26</v>
      </c>
      <c r="P6" s="1208" t="s">
        <v>27</v>
      </c>
      <c r="Q6" s="1206" t="s">
        <v>158</v>
      </c>
      <c r="R6" s="1208" t="s">
        <v>159</v>
      </c>
      <c r="S6" s="1205"/>
      <c r="T6" s="1212" t="s">
        <v>485</v>
      </c>
      <c r="U6" s="1206" t="s">
        <v>25</v>
      </c>
      <c r="V6" s="1207" t="s">
        <v>26</v>
      </c>
      <c r="W6" s="1208" t="s">
        <v>27</v>
      </c>
      <c r="X6" s="53"/>
      <c r="Y6" s="26"/>
      <c r="Z6" s="26"/>
      <c r="AA6" s="26"/>
      <c r="AB6" s="26"/>
    </row>
    <row r="7" spans="1:38" ht="19" thickBot="1" x14ac:dyDescent="0.5">
      <c r="A7" s="614" t="s">
        <v>106</v>
      </c>
      <c r="B7" s="164">
        <f>RANK(C7,C$7:C$71,0)</f>
        <v>1</v>
      </c>
      <c r="C7" s="925">
        <f>D7*10/$D$73</f>
        <v>10</v>
      </c>
      <c r="D7" s="696">
        <f>MIN(SUM(E7:F7),10)</f>
        <v>10</v>
      </c>
      <c r="E7" s="688">
        <v>10</v>
      </c>
      <c r="F7" s="689">
        <f>SUM(G7:J7)</f>
        <v>2</v>
      </c>
      <c r="G7" s="1060">
        <v>1</v>
      </c>
      <c r="H7" s="1061">
        <v>1</v>
      </c>
      <c r="I7" s="1061"/>
      <c r="J7" s="1062"/>
      <c r="K7" s="1456">
        <v>5.1078378319337263</v>
      </c>
      <c r="L7" s="365"/>
      <c r="M7" s="164">
        <v>35</v>
      </c>
      <c r="N7" s="1209">
        <v>28</v>
      </c>
      <c r="O7" s="681">
        <v>25</v>
      </c>
      <c r="P7" s="164">
        <v>38</v>
      </c>
      <c r="Q7" s="1209">
        <v>48</v>
      </c>
      <c r="R7" s="164">
        <v>21</v>
      </c>
      <c r="S7" s="53"/>
      <c r="T7" s="164">
        <v>20</v>
      </c>
      <c r="U7" s="1209">
        <v>23</v>
      </c>
      <c r="V7" s="681">
        <v>8</v>
      </c>
      <c r="W7" s="164">
        <v>7</v>
      </c>
      <c r="X7" s="53"/>
      <c r="Y7" s="26"/>
      <c r="Z7" s="26"/>
      <c r="AA7" s="26"/>
      <c r="AL7" s="1" t="s">
        <v>31</v>
      </c>
    </row>
    <row r="8" spans="1:38" ht="19" thickBot="1" x14ac:dyDescent="0.5">
      <c r="A8" s="248" t="s">
        <v>153</v>
      </c>
      <c r="B8" s="33">
        <f>RANK(C8,C$7:C$71,0)</f>
        <v>1</v>
      </c>
      <c r="C8" s="154">
        <f>D8*10/$D$73</f>
        <v>10</v>
      </c>
      <c r="D8" s="696">
        <f>MIN(SUM(E8:F8),10)</f>
        <v>10</v>
      </c>
      <c r="E8" s="57">
        <v>10</v>
      </c>
      <c r="F8" s="689">
        <f>SUM(G8:J8)</f>
        <v>1</v>
      </c>
      <c r="G8" s="1060"/>
      <c r="H8" s="1061">
        <v>1</v>
      </c>
      <c r="I8" s="1061"/>
      <c r="J8" s="1062"/>
      <c r="K8" s="242">
        <v>0.33555261695454541</v>
      </c>
      <c r="L8" s="365"/>
      <c r="M8" s="33">
        <v>64</v>
      </c>
      <c r="N8" s="1210">
        <v>58</v>
      </c>
      <c r="O8" s="682">
        <v>51</v>
      </c>
      <c r="P8" s="33">
        <v>35</v>
      </c>
      <c r="Q8" s="1210">
        <v>45</v>
      </c>
      <c r="R8" s="33">
        <v>60</v>
      </c>
      <c r="S8" s="53"/>
      <c r="T8" s="33">
        <v>30</v>
      </c>
      <c r="U8" s="1210">
        <v>31</v>
      </c>
      <c r="V8" s="682">
        <v>15</v>
      </c>
      <c r="W8" s="33">
        <v>14</v>
      </c>
      <c r="X8" s="53"/>
      <c r="Y8" s="26"/>
      <c r="Z8" s="26"/>
      <c r="AA8" s="26"/>
    </row>
    <row r="9" spans="1:38" ht="19" thickBot="1" x14ac:dyDescent="0.5">
      <c r="A9" s="248" t="s">
        <v>322</v>
      </c>
      <c r="B9" s="33">
        <f>RANK(C9,C$7:C$71,0)</f>
        <v>3</v>
      </c>
      <c r="C9" s="154">
        <f>D9*10/$D$73</f>
        <v>6</v>
      </c>
      <c r="D9" s="696">
        <f>MIN(SUM(E9:F9),10)</f>
        <v>6</v>
      </c>
      <c r="E9" s="57">
        <v>4</v>
      </c>
      <c r="F9" s="689">
        <f>SUM(G9:J9)</f>
        <v>2</v>
      </c>
      <c r="G9" s="1063">
        <v>2</v>
      </c>
      <c r="H9" s="1064"/>
      <c r="I9" s="1064"/>
      <c r="J9" s="1065"/>
      <c r="K9" s="243">
        <v>1.8309262808845221</v>
      </c>
      <c r="L9" s="365"/>
      <c r="M9" s="33">
        <v>48</v>
      </c>
      <c r="N9" s="1210">
        <v>53</v>
      </c>
      <c r="O9" s="682">
        <v>43</v>
      </c>
      <c r="P9" s="33">
        <v>16</v>
      </c>
      <c r="Q9" s="1210">
        <v>30</v>
      </c>
      <c r="R9" s="33">
        <v>50</v>
      </c>
      <c r="S9" s="53"/>
      <c r="T9" s="33">
        <v>44</v>
      </c>
      <c r="U9" s="1210">
        <v>38</v>
      </c>
      <c r="V9" s="682">
        <v>28</v>
      </c>
      <c r="W9" s="33">
        <v>15</v>
      </c>
      <c r="X9" s="53"/>
      <c r="Y9" s="26"/>
      <c r="Z9" s="26"/>
      <c r="AA9" s="26"/>
    </row>
    <row r="10" spans="1:38" ht="19" thickBot="1" x14ac:dyDescent="0.5">
      <c r="A10" s="248" t="s">
        <v>100</v>
      </c>
      <c r="B10" s="33">
        <f>RANK(C10,C$7:C$71,0)</f>
        <v>4</v>
      </c>
      <c r="C10" s="154">
        <f>D10*10/$D$73</f>
        <v>5</v>
      </c>
      <c r="D10" s="696">
        <f>MIN(SUM(E10:F10),10)</f>
        <v>5</v>
      </c>
      <c r="E10" s="57">
        <v>4</v>
      </c>
      <c r="F10" s="689">
        <f>SUM(G10:J10)</f>
        <v>1</v>
      </c>
      <c r="G10" s="1060">
        <v>1</v>
      </c>
      <c r="H10" s="1061"/>
      <c r="I10" s="1061"/>
      <c r="J10" s="1062"/>
      <c r="K10" s="243">
        <v>1.5737515236711475</v>
      </c>
      <c r="L10" s="365"/>
      <c r="M10" s="33">
        <v>24</v>
      </c>
      <c r="N10" s="1210">
        <v>15</v>
      </c>
      <c r="O10" s="682">
        <v>32</v>
      </c>
      <c r="P10" s="33">
        <v>40</v>
      </c>
      <c r="Q10" s="1210">
        <v>47</v>
      </c>
      <c r="R10" s="33">
        <v>11</v>
      </c>
      <c r="S10" s="53"/>
      <c r="T10" s="33">
        <v>5</v>
      </c>
      <c r="U10" s="1210">
        <v>4</v>
      </c>
      <c r="V10" s="682">
        <v>9</v>
      </c>
      <c r="W10" s="33">
        <v>8</v>
      </c>
      <c r="X10" s="53"/>
      <c r="Y10" s="26"/>
      <c r="Z10" s="26"/>
      <c r="AA10" s="26" t="s">
        <v>31</v>
      </c>
    </row>
    <row r="11" spans="1:38" ht="19" thickBot="1" x14ac:dyDescent="0.5">
      <c r="A11" s="248" t="s">
        <v>252</v>
      </c>
      <c r="B11" s="33">
        <f>RANK(C11,C$7:C$71,0)</f>
        <v>4</v>
      </c>
      <c r="C11" s="154">
        <f>D11*10/$D$73</f>
        <v>5</v>
      </c>
      <c r="D11" s="696">
        <f>MIN(SUM(E11:F11),10)</f>
        <v>5</v>
      </c>
      <c r="E11" s="57">
        <v>4</v>
      </c>
      <c r="F11" s="689">
        <f>SUM(G11:J11)</f>
        <v>1</v>
      </c>
      <c r="G11" s="1063">
        <v>1</v>
      </c>
      <c r="H11" s="1064"/>
      <c r="I11" s="1064"/>
      <c r="J11" s="1065"/>
      <c r="K11" s="730">
        <v>1.3005427307328694</v>
      </c>
      <c r="L11" s="365"/>
      <c r="M11" s="33">
        <v>13</v>
      </c>
      <c r="N11" s="1210">
        <v>8</v>
      </c>
      <c r="O11" s="682">
        <v>29</v>
      </c>
      <c r="P11" s="33">
        <v>40</v>
      </c>
      <c r="Q11" s="1210">
        <v>41</v>
      </c>
      <c r="R11" s="33">
        <v>7</v>
      </c>
      <c r="S11" s="53"/>
      <c r="T11" s="33">
        <v>3</v>
      </c>
      <c r="U11" s="1210">
        <v>2</v>
      </c>
      <c r="V11" s="682">
        <v>7</v>
      </c>
      <c r="W11" s="33">
        <v>10</v>
      </c>
      <c r="X11" s="53"/>
      <c r="Y11" s="26"/>
      <c r="Z11" s="26"/>
      <c r="AA11" s="26"/>
    </row>
    <row r="12" spans="1:38" ht="19" thickBot="1" x14ac:dyDescent="0.5">
      <c r="A12" s="248" t="s">
        <v>233</v>
      </c>
      <c r="B12" s="33">
        <f>RANK(C12,C$7:C$71,0)</f>
        <v>6</v>
      </c>
      <c r="C12" s="154">
        <f>D12*10/$D$73</f>
        <v>4</v>
      </c>
      <c r="D12" s="696">
        <f>MIN(SUM(E12:F12),10)</f>
        <v>4</v>
      </c>
      <c r="E12" s="57">
        <v>3</v>
      </c>
      <c r="F12" s="689">
        <f>SUM(G12:J12)</f>
        <v>1</v>
      </c>
      <c r="G12" s="1063">
        <v>1</v>
      </c>
      <c r="H12" s="1064"/>
      <c r="I12" s="1064"/>
      <c r="J12" s="1065"/>
      <c r="K12" s="243">
        <v>1.0450365142316995</v>
      </c>
      <c r="L12" s="365"/>
      <c r="M12" s="33">
        <v>30</v>
      </c>
      <c r="N12" s="1210">
        <v>21</v>
      </c>
      <c r="O12" s="682">
        <v>27</v>
      </c>
      <c r="P12" s="33">
        <v>40</v>
      </c>
      <c r="Q12" s="1210">
        <v>52</v>
      </c>
      <c r="R12" s="33">
        <v>13</v>
      </c>
      <c r="S12" s="53"/>
      <c r="T12" s="33">
        <v>4</v>
      </c>
      <c r="U12" s="1210">
        <v>3</v>
      </c>
      <c r="V12" s="682">
        <v>4</v>
      </c>
      <c r="W12" s="33">
        <v>6</v>
      </c>
      <c r="X12" s="53"/>
      <c r="Y12" s="26"/>
      <c r="Z12" s="26"/>
      <c r="AA12" s="26"/>
    </row>
    <row r="13" spans="1:38" ht="19" thickBot="1" x14ac:dyDescent="0.5">
      <c r="A13" s="248" t="s">
        <v>235</v>
      </c>
      <c r="B13" s="33">
        <f>RANK(C13,C$7:C$71,0)</f>
        <v>6</v>
      </c>
      <c r="C13" s="154">
        <f>D13*10/$D$73</f>
        <v>4</v>
      </c>
      <c r="D13" s="696">
        <f>MIN(SUM(E13:F13),10)</f>
        <v>4</v>
      </c>
      <c r="E13" s="57">
        <v>2</v>
      </c>
      <c r="F13" s="689">
        <f>SUM(G13:J13)</f>
        <v>2</v>
      </c>
      <c r="G13" s="1063">
        <v>2</v>
      </c>
      <c r="H13" s="1064"/>
      <c r="I13" s="1064"/>
      <c r="J13" s="1065"/>
      <c r="K13" s="240">
        <v>0.96695794496422882</v>
      </c>
      <c r="L13" s="365"/>
      <c r="M13" s="33">
        <v>43</v>
      </c>
      <c r="N13" s="1210">
        <v>48</v>
      </c>
      <c r="O13" s="682">
        <v>48</v>
      </c>
      <c r="P13" s="33">
        <v>13</v>
      </c>
      <c r="Q13" s="1210">
        <v>29</v>
      </c>
      <c r="R13" s="33">
        <v>45</v>
      </c>
      <c r="S13" s="53"/>
      <c r="T13" s="33">
        <v>32</v>
      </c>
      <c r="U13" s="1210">
        <v>30</v>
      </c>
      <c r="V13" s="682">
        <v>28</v>
      </c>
      <c r="W13" s="33">
        <v>15</v>
      </c>
      <c r="X13" s="53"/>
      <c r="Y13" s="26"/>
      <c r="Z13" s="26"/>
      <c r="AA13" s="26"/>
    </row>
    <row r="14" spans="1:38" ht="19" thickBot="1" x14ac:dyDescent="0.5">
      <c r="A14" s="248" t="s">
        <v>107</v>
      </c>
      <c r="B14" s="33">
        <f>RANK(C14,C$7:C$71,0)</f>
        <v>6</v>
      </c>
      <c r="C14" s="154">
        <f>D14*10/$D$73</f>
        <v>4</v>
      </c>
      <c r="D14" s="696">
        <f>MIN(SUM(E14:F14),10)</f>
        <v>4</v>
      </c>
      <c r="E14" s="57">
        <v>3</v>
      </c>
      <c r="F14" s="689">
        <f>SUM(G14:J14)</f>
        <v>1</v>
      </c>
      <c r="G14" s="1060">
        <v>1</v>
      </c>
      <c r="H14" s="1061"/>
      <c r="I14" s="1061"/>
      <c r="J14" s="1062"/>
      <c r="K14" s="243">
        <v>1.0734864558882273</v>
      </c>
      <c r="L14" s="365"/>
      <c r="M14" s="33">
        <v>34</v>
      </c>
      <c r="N14" s="1210">
        <v>36</v>
      </c>
      <c r="O14" s="682">
        <v>24</v>
      </c>
      <c r="P14" s="33">
        <v>14</v>
      </c>
      <c r="Q14" s="1210">
        <v>35</v>
      </c>
      <c r="R14" s="33">
        <v>23</v>
      </c>
      <c r="S14" s="53"/>
      <c r="T14" s="33">
        <v>44</v>
      </c>
      <c r="U14" s="1210">
        <v>38</v>
      </c>
      <c r="V14" s="682">
        <v>28</v>
      </c>
      <c r="W14" s="33">
        <v>15</v>
      </c>
      <c r="X14" s="53"/>
      <c r="Y14" s="26"/>
      <c r="Z14" s="26"/>
      <c r="AA14" s="26"/>
    </row>
    <row r="15" spans="1:38" ht="19" thickBot="1" x14ac:dyDescent="0.5">
      <c r="A15" s="248" t="s">
        <v>296</v>
      </c>
      <c r="B15" s="33">
        <f>RANK(C15,C$7:C$71,0)</f>
        <v>6</v>
      </c>
      <c r="C15" s="154">
        <f>D15*10/$D$73</f>
        <v>4</v>
      </c>
      <c r="D15" s="696">
        <f>MIN(SUM(E15:F15),10)</f>
        <v>4</v>
      </c>
      <c r="E15" s="57">
        <v>2</v>
      </c>
      <c r="F15" s="689">
        <f>SUM(G15:J15)</f>
        <v>2</v>
      </c>
      <c r="G15" s="1060">
        <v>2</v>
      </c>
      <c r="H15" s="1061"/>
      <c r="I15" s="1061"/>
      <c r="J15" s="1062"/>
      <c r="K15" s="243">
        <v>0.98735459971201278</v>
      </c>
      <c r="L15" s="365"/>
      <c r="M15" s="33">
        <v>32</v>
      </c>
      <c r="N15" s="1210">
        <v>46</v>
      </c>
      <c r="O15" s="682">
        <v>22</v>
      </c>
      <c r="P15" s="33">
        <v>10</v>
      </c>
      <c r="Q15" s="1210">
        <v>25</v>
      </c>
      <c r="R15" s="33">
        <v>20</v>
      </c>
      <c r="S15" s="53"/>
      <c r="T15" s="33">
        <v>44</v>
      </c>
      <c r="U15" s="1210">
        <v>38</v>
      </c>
      <c r="V15" s="682">
        <v>28</v>
      </c>
      <c r="W15" s="33">
        <v>15</v>
      </c>
      <c r="X15" s="53"/>
      <c r="Y15" s="26"/>
      <c r="Z15" s="26"/>
      <c r="AA15" s="26"/>
    </row>
    <row r="16" spans="1:38" ht="19" thickBot="1" x14ac:dyDescent="0.5">
      <c r="A16" s="248" t="s">
        <v>110</v>
      </c>
      <c r="B16" s="33">
        <f>RANK(C16,C$7:C$71,0)</f>
        <v>6</v>
      </c>
      <c r="C16" s="154">
        <f>D16*10/$D$73</f>
        <v>4</v>
      </c>
      <c r="D16" s="696">
        <f>MIN(SUM(E16:F16),10)</f>
        <v>4</v>
      </c>
      <c r="E16" s="57">
        <v>4</v>
      </c>
      <c r="F16" s="689">
        <f>SUM(G16:J16)</f>
        <v>0</v>
      </c>
      <c r="G16" s="1063"/>
      <c r="H16" s="1064"/>
      <c r="I16" s="1064"/>
      <c r="J16" s="1065"/>
      <c r="K16" s="730">
        <v>1.7081987689076394</v>
      </c>
      <c r="L16" s="365"/>
      <c r="M16" s="33">
        <v>63</v>
      </c>
      <c r="N16" s="1210">
        <v>55</v>
      </c>
      <c r="O16" s="682">
        <v>57</v>
      </c>
      <c r="P16" s="33">
        <v>40</v>
      </c>
      <c r="Q16" s="1210">
        <v>56</v>
      </c>
      <c r="R16" s="33">
        <v>57</v>
      </c>
      <c r="S16" s="53"/>
      <c r="T16" s="33">
        <v>15</v>
      </c>
      <c r="U16" s="1210">
        <v>15</v>
      </c>
      <c r="V16" s="682">
        <v>28</v>
      </c>
      <c r="W16" s="33">
        <v>15</v>
      </c>
      <c r="X16" s="53"/>
      <c r="Y16" s="26"/>
      <c r="Z16" s="26"/>
      <c r="AA16" s="26"/>
    </row>
    <row r="17" spans="1:27" ht="19" thickBot="1" x14ac:dyDescent="0.5">
      <c r="A17" s="248" t="s">
        <v>325</v>
      </c>
      <c r="B17" s="33">
        <f>RANK(C17,C$7:C$71,0)</f>
        <v>6</v>
      </c>
      <c r="C17" s="154">
        <f>D17*10/$D$73</f>
        <v>4</v>
      </c>
      <c r="D17" s="696">
        <f>MIN(SUM(E17:F17),10)</f>
        <v>4</v>
      </c>
      <c r="E17" s="57">
        <v>4</v>
      </c>
      <c r="F17" s="689">
        <f>SUM(G17:J17)</f>
        <v>0</v>
      </c>
      <c r="G17" s="1063"/>
      <c r="H17" s="1064"/>
      <c r="I17" s="1064"/>
      <c r="J17" s="1065"/>
      <c r="K17" s="243">
        <v>1.5881351664274082</v>
      </c>
      <c r="L17" s="365"/>
      <c r="M17" s="33">
        <v>60</v>
      </c>
      <c r="N17" s="1210">
        <v>52</v>
      </c>
      <c r="O17" s="682">
        <v>49</v>
      </c>
      <c r="P17" s="33">
        <v>40</v>
      </c>
      <c r="Q17" s="1210">
        <v>38</v>
      </c>
      <c r="R17" s="33">
        <v>62</v>
      </c>
      <c r="S17" s="53"/>
      <c r="T17" s="33">
        <v>44</v>
      </c>
      <c r="U17" s="1210">
        <v>38</v>
      </c>
      <c r="V17" s="682">
        <v>28</v>
      </c>
      <c r="W17" s="33">
        <v>15</v>
      </c>
      <c r="X17" s="53"/>
      <c r="Y17" s="26"/>
      <c r="Z17" s="26"/>
      <c r="AA17" s="26"/>
    </row>
    <row r="18" spans="1:27" ht="19" thickBot="1" x14ac:dyDescent="0.5">
      <c r="A18" s="248" t="s">
        <v>232</v>
      </c>
      <c r="B18" s="33">
        <f>RANK(C18,C$7:C$71,0)</f>
        <v>6</v>
      </c>
      <c r="C18" s="154">
        <f>D18*10/$D$73</f>
        <v>4</v>
      </c>
      <c r="D18" s="696">
        <f>MIN(SUM(E18:F18),10)</f>
        <v>4</v>
      </c>
      <c r="E18" s="57">
        <v>3</v>
      </c>
      <c r="F18" s="689">
        <f>SUM(G18:J18)</f>
        <v>1</v>
      </c>
      <c r="G18" s="1060">
        <v>1</v>
      </c>
      <c r="H18" s="1061"/>
      <c r="I18" s="1061"/>
      <c r="J18" s="1062"/>
      <c r="K18" s="730">
        <v>1.0574980049071121</v>
      </c>
      <c r="L18" s="365"/>
      <c r="M18" s="33">
        <v>36</v>
      </c>
      <c r="N18" s="1210">
        <v>27</v>
      </c>
      <c r="O18" s="682">
        <v>57</v>
      </c>
      <c r="P18" s="33">
        <v>40</v>
      </c>
      <c r="Q18" s="1210">
        <v>56</v>
      </c>
      <c r="R18" s="33">
        <v>22</v>
      </c>
      <c r="S18" s="53"/>
      <c r="T18" s="33">
        <v>25</v>
      </c>
      <c r="U18" s="1210">
        <v>24</v>
      </c>
      <c r="V18" s="682">
        <v>28</v>
      </c>
      <c r="W18" s="33">
        <v>15</v>
      </c>
      <c r="X18" s="53"/>
      <c r="Y18" s="26"/>
      <c r="Z18" s="26"/>
      <c r="AA18" s="26"/>
    </row>
    <row r="19" spans="1:27" ht="19" thickBot="1" x14ac:dyDescent="0.5">
      <c r="A19" s="248" t="s">
        <v>94</v>
      </c>
      <c r="B19" s="33">
        <f>RANK(C19,C$7:C$71,0)</f>
        <v>13</v>
      </c>
      <c r="C19" s="154">
        <f>D19*10/$D$73</f>
        <v>2</v>
      </c>
      <c r="D19" s="696">
        <f>MIN(SUM(E19:F19),10)</f>
        <v>2</v>
      </c>
      <c r="E19" s="57">
        <v>0</v>
      </c>
      <c r="F19" s="689">
        <f>SUM(G19:J19)</f>
        <v>2</v>
      </c>
      <c r="G19" s="1060">
        <v>1</v>
      </c>
      <c r="H19" s="1061">
        <v>1</v>
      </c>
      <c r="I19" s="1061"/>
      <c r="J19" s="1062"/>
      <c r="K19" s="725">
        <v>0.64795042492192967</v>
      </c>
      <c r="L19" s="365"/>
      <c r="M19" s="33">
        <v>31</v>
      </c>
      <c r="N19" s="1210">
        <v>29</v>
      </c>
      <c r="O19" s="682">
        <v>21</v>
      </c>
      <c r="P19" s="33">
        <v>40</v>
      </c>
      <c r="Q19" s="1210">
        <v>56</v>
      </c>
      <c r="R19" s="33">
        <v>14</v>
      </c>
      <c r="S19" s="53"/>
      <c r="T19" s="33">
        <v>18</v>
      </c>
      <c r="U19" s="1210">
        <v>18</v>
      </c>
      <c r="V19" s="682">
        <v>13</v>
      </c>
      <c r="W19" s="33">
        <v>11</v>
      </c>
      <c r="X19" s="53"/>
      <c r="Y19" s="26"/>
      <c r="Z19" s="26"/>
      <c r="AA19" s="26"/>
    </row>
    <row r="20" spans="1:27" ht="19" thickBot="1" x14ac:dyDescent="0.5">
      <c r="A20" s="621" t="s">
        <v>87</v>
      </c>
      <c r="B20" s="33">
        <f>RANK(C20,C$7:C$71,0)</f>
        <v>13</v>
      </c>
      <c r="C20" s="154">
        <f>D20*10/$D$73</f>
        <v>2</v>
      </c>
      <c r="D20" s="696">
        <f>MIN(SUM(E20:F20),10)</f>
        <v>2</v>
      </c>
      <c r="E20" s="57">
        <v>-2</v>
      </c>
      <c r="F20" s="689">
        <f>SUM(G20:J20)</f>
        <v>4</v>
      </c>
      <c r="G20" s="1060"/>
      <c r="H20" s="1061"/>
      <c r="I20" s="1061">
        <v>4</v>
      </c>
      <c r="J20" s="1062"/>
      <c r="K20" s="240">
        <v>3.16328374872119E-2</v>
      </c>
      <c r="L20" s="365"/>
      <c r="M20" s="33">
        <v>62</v>
      </c>
      <c r="N20" s="1210">
        <v>54</v>
      </c>
      <c r="O20" s="682">
        <v>55</v>
      </c>
      <c r="P20" s="33">
        <v>40</v>
      </c>
      <c r="Q20" s="1210">
        <v>43</v>
      </c>
      <c r="R20" s="33">
        <v>65</v>
      </c>
      <c r="S20" s="53"/>
      <c r="T20" s="33">
        <v>39</v>
      </c>
      <c r="U20" s="1210">
        <v>36</v>
      </c>
      <c r="V20" s="682">
        <v>28</v>
      </c>
      <c r="W20" s="33">
        <v>15</v>
      </c>
      <c r="X20" s="53"/>
      <c r="Y20" s="26"/>
      <c r="Z20" s="26"/>
      <c r="AA20" s="26"/>
    </row>
    <row r="21" spans="1:27" ht="19" thickBot="1" x14ac:dyDescent="0.5">
      <c r="A21" s="73" t="s">
        <v>335</v>
      </c>
      <c r="B21" s="33">
        <f>RANK(C21,C$7:C$71,0)</f>
        <v>13</v>
      </c>
      <c r="C21" s="154">
        <f>D21*10/$D$73</f>
        <v>2</v>
      </c>
      <c r="D21" s="696">
        <f>MIN(SUM(E21:F21),10)</f>
        <v>2</v>
      </c>
      <c r="E21" s="57">
        <v>2</v>
      </c>
      <c r="F21" s="689">
        <f>SUM(G21:J21)</f>
        <v>0</v>
      </c>
      <c r="G21" s="1060"/>
      <c r="H21" s="1061"/>
      <c r="I21" s="1061"/>
      <c r="J21" s="1062"/>
      <c r="K21" s="243">
        <v>0.99378079417813481</v>
      </c>
      <c r="L21" s="365"/>
      <c r="M21" s="33">
        <v>54</v>
      </c>
      <c r="N21" s="1210">
        <v>64</v>
      </c>
      <c r="O21" s="682">
        <v>34</v>
      </c>
      <c r="P21" s="33">
        <v>40</v>
      </c>
      <c r="Q21" s="1210">
        <v>32</v>
      </c>
      <c r="R21" s="33">
        <v>63</v>
      </c>
      <c r="S21" s="53"/>
      <c r="T21" s="33">
        <v>44</v>
      </c>
      <c r="U21" s="1210">
        <v>38</v>
      </c>
      <c r="V21" s="682">
        <v>28</v>
      </c>
      <c r="W21" s="33">
        <v>15</v>
      </c>
      <c r="X21" s="53"/>
      <c r="Y21" s="26"/>
      <c r="Z21" s="26"/>
      <c r="AA21" s="26"/>
    </row>
    <row r="22" spans="1:27" ht="19" thickBot="1" x14ac:dyDescent="0.5">
      <c r="A22" s="248" t="s">
        <v>108</v>
      </c>
      <c r="B22" s="33">
        <f>RANK(C22,C$7:C$71,0)</f>
        <v>13</v>
      </c>
      <c r="C22" s="154">
        <f>D22*10/$D$73</f>
        <v>2</v>
      </c>
      <c r="D22" s="696">
        <f>MIN(SUM(E22:F22),10)</f>
        <v>2</v>
      </c>
      <c r="E22" s="57">
        <v>0</v>
      </c>
      <c r="F22" s="689">
        <f>SUM(G22:J22)</f>
        <v>2</v>
      </c>
      <c r="G22" s="1063">
        <v>2</v>
      </c>
      <c r="H22" s="1064"/>
      <c r="I22" s="1064"/>
      <c r="J22" s="1065"/>
      <c r="K22" s="243">
        <v>0.73350194933439028</v>
      </c>
      <c r="L22" s="365"/>
      <c r="M22" s="33">
        <v>46</v>
      </c>
      <c r="N22" s="1210">
        <v>59</v>
      </c>
      <c r="O22" s="682">
        <v>36</v>
      </c>
      <c r="P22" s="33">
        <v>20</v>
      </c>
      <c r="Q22" s="1210">
        <v>33</v>
      </c>
      <c r="R22" s="33">
        <v>44</v>
      </c>
      <c r="S22" s="53"/>
      <c r="T22" s="33">
        <v>44</v>
      </c>
      <c r="U22" s="1210">
        <v>38</v>
      </c>
      <c r="V22" s="682">
        <v>28</v>
      </c>
      <c r="W22" s="33">
        <v>15</v>
      </c>
      <c r="X22" s="53"/>
      <c r="Y22" s="26"/>
      <c r="Z22" s="26"/>
      <c r="AA22" s="26"/>
    </row>
    <row r="23" spans="1:27" ht="19" thickBot="1" x14ac:dyDescent="0.5">
      <c r="A23" s="248" t="s">
        <v>324</v>
      </c>
      <c r="B23" s="33">
        <f>RANK(C23,C$7:C$71,0)</f>
        <v>13</v>
      </c>
      <c r="C23" s="154">
        <f>D23*10/$D$73</f>
        <v>2</v>
      </c>
      <c r="D23" s="696">
        <f>MIN(SUM(E23:F23),10)</f>
        <v>2</v>
      </c>
      <c r="E23" s="57">
        <v>0</v>
      </c>
      <c r="F23" s="689">
        <f>SUM(G23:J23)</f>
        <v>2</v>
      </c>
      <c r="G23" s="1060">
        <v>2</v>
      </c>
      <c r="H23" s="1061"/>
      <c r="I23" s="1061"/>
      <c r="J23" s="1062"/>
      <c r="K23" s="240">
        <v>0.57239965987504193</v>
      </c>
      <c r="L23" s="365"/>
      <c r="M23" s="33">
        <v>37</v>
      </c>
      <c r="N23" s="1210">
        <v>60</v>
      </c>
      <c r="O23" s="682">
        <v>26</v>
      </c>
      <c r="P23" s="33">
        <v>12</v>
      </c>
      <c r="Q23" s="1210">
        <v>22</v>
      </c>
      <c r="R23" s="33">
        <v>46</v>
      </c>
      <c r="S23" s="86"/>
      <c r="T23" s="33">
        <v>44</v>
      </c>
      <c r="U23" s="1210">
        <v>38</v>
      </c>
      <c r="V23" s="682">
        <v>28</v>
      </c>
      <c r="W23" s="33">
        <v>15</v>
      </c>
      <c r="X23" s="53"/>
      <c r="Y23" s="26"/>
      <c r="Z23" s="26"/>
      <c r="AA23" s="26"/>
    </row>
    <row r="24" spans="1:27" ht="19" thickBot="1" x14ac:dyDescent="0.5">
      <c r="A24" s="248" t="s">
        <v>93</v>
      </c>
      <c r="B24" s="33">
        <f>RANK(C24,C$7:C$71,0)</f>
        <v>13</v>
      </c>
      <c r="C24" s="154">
        <f>D24*10/$D$73</f>
        <v>2</v>
      </c>
      <c r="D24" s="696">
        <f>MIN(SUM(E24:F24),10)</f>
        <v>2</v>
      </c>
      <c r="E24" s="57">
        <v>1</v>
      </c>
      <c r="F24" s="689">
        <f>SUM(G24:J24)</f>
        <v>1</v>
      </c>
      <c r="G24" s="1060"/>
      <c r="H24" s="1061"/>
      <c r="I24" s="1061">
        <v>1</v>
      </c>
      <c r="J24" s="1062"/>
      <c r="K24" s="240">
        <v>0.82941015600397761</v>
      </c>
      <c r="L24" s="365"/>
      <c r="M24" s="33">
        <v>4</v>
      </c>
      <c r="N24" s="1210">
        <v>18</v>
      </c>
      <c r="O24" s="682">
        <v>4</v>
      </c>
      <c r="P24" s="33">
        <v>2</v>
      </c>
      <c r="Q24" s="1210">
        <v>4</v>
      </c>
      <c r="R24" s="33">
        <v>30</v>
      </c>
      <c r="S24" s="86"/>
      <c r="T24" s="33">
        <v>19</v>
      </c>
      <c r="U24" s="1210">
        <v>21</v>
      </c>
      <c r="V24" s="682">
        <v>10</v>
      </c>
      <c r="W24" s="33">
        <v>15</v>
      </c>
      <c r="X24" s="53"/>
      <c r="Y24" s="26"/>
      <c r="Z24" s="26"/>
      <c r="AA24" s="26"/>
    </row>
    <row r="25" spans="1:27" ht="19" thickBot="1" x14ac:dyDescent="0.5">
      <c r="A25" s="248" t="s">
        <v>7</v>
      </c>
      <c r="B25" s="33">
        <f>RANK(C25,C$7:C$71,0)</f>
        <v>19</v>
      </c>
      <c r="C25" s="154">
        <f>D25*10/$D$73</f>
        <v>1</v>
      </c>
      <c r="D25" s="696">
        <f>MIN(SUM(E25:F25),10)</f>
        <v>1</v>
      </c>
      <c r="E25" s="57">
        <v>1</v>
      </c>
      <c r="F25" s="689">
        <f>SUM(G25:J25)</f>
        <v>0</v>
      </c>
      <c r="G25" s="1060"/>
      <c r="H25" s="1061"/>
      <c r="I25" s="1061"/>
      <c r="J25" s="1062"/>
      <c r="K25" s="240">
        <v>0.78150263334256631</v>
      </c>
      <c r="L25" s="365"/>
      <c r="M25" s="33">
        <v>2</v>
      </c>
      <c r="N25" s="1210">
        <v>4</v>
      </c>
      <c r="O25" s="682">
        <v>2</v>
      </c>
      <c r="P25" s="33">
        <v>3</v>
      </c>
      <c r="Q25" s="1210">
        <v>1</v>
      </c>
      <c r="R25" s="33">
        <v>28</v>
      </c>
      <c r="S25" s="86"/>
      <c r="T25" s="33">
        <v>28</v>
      </c>
      <c r="U25" s="1210">
        <v>29</v>
      </c>
      <c r="V25" s="682">
        <v>12</v>
      </c>
      <c r="W25" s="33">
        <v>15</v>
      </c>
      <c r="X25" s="53"/>
      <c r="Y25" s="26"/>
      <c r="Z25" s="26"/>
      <c r="AA25" s="26"/>
    </row>
    <row r="26" spans="1:27" ht="19" thickBot="1" x14ac:dyDescent="0.5">
      <c r="A26" s="248" t="s">
        <v>99</v>
      </c>
      <c r="B26" s="33">
        <f>RANK(C26,C$7:C$71,0)</f>
        <v>20</v>
      </c>
      <c r="C26" s="154">
        <f>D26*10/$D$73</f>
        <v>0</v>
      </c>
      <c r="D26" s="696">
        <f>MIN(SUM(E26:F26),10)</f>
        <v>0</v>
      </c>
      <c r="E26" s="57">
        <v>0</v>
      </c>
      <c r="F26" s="689">
        <f>SUM(G26:J26)</f>
        <v>0</v>
      </c>
      <c r="G26" s="1063"/>
      <c r="H26" s="1064"/>
      <c r="I26" s="1064"/>
      <c r="J26" s="1065"/>
      <c r="K26" s="241">
        <v>0.65287059832853789</v>
      </c>
      <c r="L26" s="365"/>
      <c r="M26" s="33">
        <v>18</v>
      </c>
      <c r="N26" s="1210">
        <v>12</v>
      </c>
      <c r="O26" s="682">
        <v>52</v>
      </c>
      <c r="P26" s="33">
        <v>40</v>
      </c>
      <c r="Q26" s="1210">
        <v>50</v>
      </c>
      <c r="R26" s="33">
        <v>8</v>
      </c>
      <c r="S26" s="86"/>
      <c r="T26" s="33">
        <v>10</v>
      </c>
      <c r="U26" s="1210">
        <v>8</v>
      </c>
      <c r="V26" s="682">
        <v>20</v>
      </c>
      <c r="W26" s="33">
        <v>15</v>
      </c>
      <c r="X26" s="53"/>
      <c r="Y26" s="26"/>
      <c r="Z26" s="26"/>
      <c r="AA26" s="26"/>
    </row>
    <row r="27" spans="1:27" ht="19" thickBot="1" x14ac:dyDescent="0.5">
      <c r="A27" s="621" t="s">
        <v>22</v>
      </c>
      <c r="B27" s="33">
        <f>RANK(C27,C$7:C$71,0)</f>
        <v>20</v>
      </c>
      <c r="C27" s="154">
        <f>D27*10/$D$73</f>
        <v>0</v>
      </c>
      <c r="D27" s="696">
        <f>MIN(SUM(E27:F27),10)</f>
        <v>0</v>
      </c>
      <c r="E27" s="57">
        <v>0</v>
      </c>
      <c r="F27" s="689">
        <f>SUM(G27:J27)</f>
        <v>0</v>
      </c>
      <c r="G27" s="1063"/>
      <c r="H27" s="1064"/>
      <c r="I27" s="1064"/>
      <c r="J27" s="1065"/>
      <c r="K27" s="240">
        <v>0.51645484471674163</v>
      </c>
      <c r="L27" s="365"/>
      <c r="M27" s="33">
        <v>59</v>
      </c>
      <c r="N27" s="1210">
        <v>50</v>
      </c>
      <c r="O27" s="682">
        <v>54</v>
      </c>
      <c r="P27" s="33">
        <v>40</v>
      </c>
      <c r="Q27" s="1210">
        <v>39</v>
      </c>
      <c r="R27" s="33">
        <v>55</v>
      </c>
      <c r="S27" s="86"/>
      <c r="T27" s="33">
        <v>44</v>
      </c>
      <c r="U27" s="1210">
        <v>38</v>
      </c>
      <c r="V27" s="682">
        <v>28</v>
      </c>
      <c r="W27" s="33">
        <v>15</v>
      </c>
      <c r="X27" s="53"/>
      <c r="Y27" s="26"/>
      <c r="Z27" s="26"/>
      <c r="AA27" s="26"/>
    </row>
    <row r="28" spans="1:27" ht="19" thickBot="1" x14ac:dyDescent="0.5">
      <c r="A28" s="621" t="s">
        <v>13</v>
      </c>
      <c r="B28" s="33">
        <f>RANK(C28,C$7:C$71,0)</f>
        <v>20</v>
      </c>
      <c r="C28" s="154">
        <f>D28*10/$D$73</f>
        <v>0</v>
      </c>
      <c r="D28" s="696">
        <f>MIN(SUM(E28:F28),10)</f>
        <v>0</v>
      </c>
      <c r="E28" s="57">
        <v>-2</v>
      </c>
      <c r="F28" s="689">
        <f>SUM(G28:J28)</f>
        <v>2</v>
      </c>
      <c r="G28" s="1060">
        <v>1</v>
      </c>
      <c r="H28" s="1061"/>
      <c r="I28" s="1061">
        <v>1</v>
      </c>
      <c r="J28" s="1062"/>
      <c r="K28" s="240">
        <v>0.48983816749600001</v>
      </c>
      <c r="L28" s="365"/>
      <c r="M28" s="33">
        <v>20</v>
      </c>
      <c r="N28" s="1210">
        <v>31</v>
      </c>
      <c r="O28" s="682">
        <v>13</v>
      </c>
      <c r="P28" s="33">
        <v>15</v>
      </c>
      <c r="Q28" s="1210">
        <v>14</v>
      </c>
      <c r="R28" s="33">
        <v>32</v>
      </c>
      <c r="S28" s="86"/>
      <c r="T28" s="33">
        <v>44</v>
      </c>
      <c r="U28" s="1210">
        <v>38</v>
      </c>
      <c r="V28" s="682">
        <v>28</v>
      </c>
      <c r="W28" s="33">
        <v>15</v>
      </c>
      <c r="X28" s="53"/>
      <c r="Y28" s="26"/>
      <c r="Z28" s="26"/>
      <c r="AA28" s="26"/>
    </row>
    <row r="29" spans="1:27" ht="19" thickBot="1" x14ac:dyDescent="0.5">
      <c r="A29" s="248" t="s">
        <v>300</v>
      </c>
      <c r="B29" s="33">
        <f>RANK(C29,C$7:C$71,0)</f>
        <v>20</v>
      </c>
      <c r="C29" s="154">
        <f>D29*10/$D$73</f>
        <v>0</v>
      </c>
      <c r="D29" s="696">
        <f>MIN(SUM(E29:F29),10)</f>
        <v>0</v>
      </c>
      <c r="E29" s="57">
        <v>0</v>
      </c>
      <c r="F29" s="689">
        <f>SUM(G29:J29)</f>
        <v>0</v>
      </c>
      <c r="G29" s="1060"/>
      <c r="H29" s="1061"/>
      <c r="I29" s="1061"/>
      <c r="J29" s="1062"/>
      <c r="K29" s="243">
        <v>0.74951933266669513</v>
      </c>
      <c r="L29" s="365"/>
      <c r="M29" s="33">
        <v>9</v>
      </c>
      <c r="N29" s="1210">
        <v>6</v>
      </c>
      <c r="O29" s="682">
        <v>46</v>
      </c>
      <c r="P29" s="33">
        <v>40</v>
      </c>
      <c r="Q29" s="1210">
        <v>54</v>
      </c>
      <c r="R29" s="33">
        <v>5</v>
      </c>
      <c r="S29" s="86"/>
      <c r="T29" s="33">
        <v>12</v>
      </c>
      <c r="U29" s="1210">
        <v>11</v>
      </c>
      <c r="V29" s="682">
        <v>28</v>
      </c>
      <c r="W29" s="33">
        <v>15</v>
      </c>
      <c r="X29" s="53"/>
      <c r="Y29" s="26"/>
      <c r="Z29" s="26"/>
      <c r="AA29" s="26"/>
    </row>
    <row r="30" spans="1:27" ht="19" thickBot="1" x14ac:dyDescent="0.5">
      <c r="A30" s="248" t="s">
        <v>242</v>
      </c>
      <c r="B30" s="33">
        <f>RANK(C30,C$7:C$71,0)</f>
        <v>20</v>
      </c>
      <c r="C30" s="154">
        <f>D30*10/$D$73</f>
        <v>0</v>
      </c>
      <c r="D30" s="696">
        <f>MIN(SUM(E30:F30),10)</f>
        <v>0</v>
      </c>
      <c r="E30" s="57">
        <v>-2</v>
      </c>
      <c r="F30" s="689">
        <f>SUM(G30:J30)</f>
        <v>2</v>
      </c>
      <c r="G30" s="1060">
        <v>1</v>
      </c>
      <c r="H30" s="1061">
        <v>1</v>
      </c>
      <c r="I30" s="1061"/>
      <c r="J30" s="1062"/>
      <c r="K30" s="243">
        <v>8.9103259063161855E-2</v>
      </c>
      <c r="L30" s="365"/>
      <c r="M30" s="33">
        <v>21</v>
      </c>
      <c r="N30" s="1210">
        <v>26</v>
      </c>
      <c r="O30" s="682">
        <v>18</v>
      </c>
      <c r="P30" s="33">
        <v>40</v>
      </c>
      <c r="Q30" s="1210">
        <v>56</v>
      </c>
      <c r="R30" s="33">
        <v>10</v>
      </c>
      <c r="S30" s="86"/>
      <c r="T30" s="33">
        <v>23</v>
      </c>
      <c r="U30" s="1210">
        <v>25</v>
      </c>
      <c r="V30" s="682">
        <v>11</v>
      </c>
      <c r="W30" s="33">
        <v>12</v>
      </c>
      <c r="X30" s="53"/>
      <c r="Y30" s="26"/>
      <c r="Z30" s="26"/>
      <c r="AA30" s="26"/>
    </row>
    <row r="31" spans="1:27" ht="19" thickBot="1" x14ac:dyDescent="0.5">
      <c r="A31" s="248" t="s">
        <v>88</v>
      </c>
      <c r="B31" s="33">
        <f>RANK(C31,C$7:C$71,0)</f>
        <v>20</v>
      </c>
      <c r="C31" s="154">
        <f>D31*10/$D$73</f>
        <v>0</v>
      </c>
      <c r="D31" s="696">
        <f>MIN(SUM(E31:F31),10)</f>
        <v>0</v>
      </c>
      <c r="E31" s="57">
        <v>-2</v>
      </c>
      <c r="F31" s="689">
        <f>SUM(G31:J31)</f>
        <v>2</v>
      </c>
      <c r="G31" s="1063">
        <v>1</v>
      </c>
      <c r="H31" s="1064">
        <v>1</v>
      </c>
      <c r="I31" s="1064"/>
      <c r="J31" s="1065"/>
      <c r="K31" s="240">
        <v>3.3853182039583311E-2</v>
      </c>
      <c r="L31" s="365"/>
      <c r="M31" s="33">
        <v>29</v>
      </c>
      <c r="N31" s="1210">
        <v>62</v>
      </c>
      <c r="O31" s="682">
        <v>19</v>
      </c>
      <c r="P31" s="33">
        <v>21</v>
      </c>
      <c r="Q31" s="1210">
        <v>19</v>
      </c>
      <c r="R31" s="33">
        <v>43</v>
      </c>
      <c r="S31" s="86"/>
      <c r="T31" s="33">
        <v>37</v>
      </c>
      <c r="U31" s="1210">
        <v>38</v>
      </c>
      <c r="V31" s="682">
        <v>22</v>
      </c>
      <c r="W31" s="33">
        <v>13</v>
      </c>
      <c r="X31" s="53"/>
      <c r="Y31" s="26"/>
      <c r="Z31" s="26"/>
      <c r="AA31" s="26"/>
    </row>
    <row r="32" spans="1:27" ht="19" thickBot="1" x14ac:dyDescent="0.5">
      <c r="A32" s="621" t="s">
        <v>243</v>
      </c>
      <c r="B32" s="33">
        <f>RANK(C32,C$7:C$71,0)</f>
        <v>20</v>
      </c>
      <c r="C32" s="154">
        <f>D32*10/$D$73</f>
        <v>0</v>
      </c>
      <c r="D32" s="696">
        <f>MIN(SUM(E32:F32),10)</f>
        <v>0</v>
      </c>
      <c r="E32" s="57">
        <v>-2</v>
      </c>
      <c r="F32" s="689">
        <f>SUM(G32:J32)</f>
        <v>2</v>
      </c>
      <c r="G32" s="1060">
        <v>1</v>
      </c>
      <c r="H32" s="1061"/>
      <c r="I32" s="1061">
        <v>1</v>
      </c>
      <c r="J32" s="1062"/>
      <c r="K32" s="240">
        <v>0.12630515250895527</v>
      </c>
      <c r="L32" s="365"/>
      <c r="M32" s="33">
        <v>22</v>
      </c>
      <c r="N32" s="1210">
        <v>56</v>
      </c>
      <c r="O32" s="682">
        <v>16</v>
      </c>
      <c r="P32" s="33">
        <v>9</v>
      </c>
      <c r="Q32" s="1210">
        <v>15</v>
      </c>
      <c r="R32" s="33">
        <v>56</v>
      </c>
      <c r="S32" s="86"/>
      <c r="T32" s="33">
        <v>44</v>
      </c>
      <c r="U32" s="1210">
        <v>38</v>
      </c>
      <c r="V32" s="682">
        <v>28</v>
      </c>
      <c r="W32" s="33">
        <v>15</v>
      </c>
      <c r="X32" s="53"/>
      <c r="Y32" s="26"/>
      <c r="Z32" s="26"/>
      <c r="AA32" s="26"/>
    </row>
    <row r="33" spans="1:27" ht="19" thickBot="1" x14ac:dyDescent="0.5">
      <c r="A33" s="248" t="s">
        <v>321</v>
      </c>
      <c r="B33" s="33">
        <f>RANK(C33,C$7:C$71,0)</f>
        <v>20</v>
      </c>
      <c r="C33" s="154">
        <f>D33*10/$D$73</f>
        <v>0</v>
      </c>
      <c r="D33" s="696">
        <f>MIN(SUM(E33:F33),10)</f>
        <v>0</v>
      </c>
      <c r="E33" s="57">
        <v>-2</v>
      </c>
      <c r="F33" s="689">
        <f>SUM(G33:J33)</f>
        <v>2</v>
      </c>
      <c r="G33" s="1063">
        <v>2</v>
      </c>
      <c r="H33" s="1064"/>
      <c r="I33" s="1064"/>
      <c r="J33" s="1065"/>
      <c r="K33" s="243">
        <v>0.20069894359843629</v>
      </c>
      <c r="L33" s="365"/>
      <c r="M33" s="33">
        <v>51</v>
      </c>
      <c r="N33" s="1210">
        <v>65</v>
      </c>
      <c r="O33" s="682">
        <v>35</v>
      </c>
      <c r="P33" s="33">
        <v>24</v>
      </c>
      <c r="Q33" s="1210">
        <v>31</v>
      </c>
      <c r="R33" s="33">
        <v>64</v>
      </c>
      <c r="S33" s="86"/>
      <c r="T33" s="33">
        <v>44</v>
      </c>
      <c r="U33" s="1210">
        <v>38</v>
      </c>
      <c r="V33" s="682">
        <v>28</v>
      </c>
      <c r="W33" s="33">
        <v>15</v>
      </c>
      <c r="X33" s="53"/>
      <c r="Y33" s="26"/>
      <c r="Z33" s="26"/>
      <c r="AA33" s="26"/>
    </row>
    <row r="34" spans="1:27" ht="19" thickBot="1" x14ac:dyDescent="0.5">
      <c r="A34" s="248" t="s">
        <v>150</v>
      </c>
      <c r="B34" s="33">
        <f>RANK(C34,C$7:C$71,0)</f>
        <v>20</v>
      </c>
      <c r="C34" s="154">
        <f>D34*10/$D$73</f>
        <v>0</v>
      </c>
      <c r="D34" s="696">
        <f>MIN(SUM(E34:F34),10)</f>
        <v>0</v>
      </c>
      <c r="E34" s="57">
        <v>-2</v>
      </c>
      <c r="F34" s="689">
        <f>SUM(G34:J34)</f>
        <v>2</v>
      </c>
      <c r="G34" s="1060">
        <v>2</v>
      </c>
      <c r="H34" s="1061"/>
      <c r="I34" s="1061"/>
      <c r="J34" s="1062"/>
      <c r="K34" s="243">
        <v>8.9346863099246762E-2</v>
      </c>
      <c r="L34" s="365"/>
      <c r="M34" s="33">
        <v>55</v>
      </c>
      <c r="N34" s="1210">
        <v>63</v>
      </c>
      <c r="O34" s="682">
        <v>39</v>
      </c>
      <c r="P34" s="33">
        <v>27</v>
      </c>
      <c r="Q34" s="1210">
        <v>36</v>
      </c>
      <c r="R34" s="33">
        <v>61</v>
      </c>
      <c r="S34" s="86"/>
      <c r="T34" s="33">
        <v>44</v>
      </c>
      <c r="U34" s="1210">
        <v>38</v>
      </c>
      <c r="V34" s="682">
        <v>28</v>
      </c>
      <c r="W34" s="33">
        <v>15</v>
      </c>
      <c r="X34" s="53"/>
      <c r="Y34" s="26"/>
      <c r="Z34" s="26"/>
      <c r="AA34" s="26"/>
    </row>
    <row r="35" spans="1:27" ht="19" thickBot="1" x14ac:dyDescent="0.5">
      <c r="A35" s="248" t="s">
        <v>111</v>
      </c>
      <c r="B35" s="33">
        <f>RANK(C35,C$7:C$71,0)</f>
        <v>20</v>
      </c>
      <c r="C35" s="154">
        <f>D35*10/$D$73</f>
        <v>0</v>
      </c>
      <c r="D35" s="696">
        <f>MIN(SUM(E35:F35),10)</f>
        <v>0</v>
      </c>
      <c r="E35" s="57">
        <v>0</v>
      </c>
      <c r="F35" s="689">
        <f>SUM(G35:J35)</f>
        <v>0</v>
      </c>
      <c r="G35" s="1060"/>
      <c r="H35" s="1061"/>
      <c r="I35" s="1061"/>
      <c r="J35" s="1062"/>
      <c r="K35" s="243">
        <v>0.74658501378287556</v>
      </c>
      <c r="L35" s="365"/>
      <c r="M35" s="33">
        <v>45</v>
      </c>
      <c r="N35" s="1210">
        <v>37</v>
      </c>
      <c r="O35" s="682">
        <v>57</v>
      </c>
      <c r="P35" s="33">
        <v>40</v>
      </c>
      <c r="Q35" s="1210">
        <v>56</v>
      </c>
      <c r="R35" s="33">
        <v>29</v>
      </c>
      <c r="S35" s="86"/>
      <c r="T35" s="33">
        <v>14</v>
      </c>
      <c r="U35" s="1210">
        <v>13</v>
      </c>
      <c r="V35" s="682">
        <v>28</v>
      </c>
      <c r="W35" s="33">
        <v>15</v>
      </c>
      <c r="X35" s="53"/>
      <c r="Y35" s="26"/>
      <c r="Z35" s="26"/>
      <c r="AA35" s="26"/>
    </row>
    <row r="36" spans="1:27" ht="19" thickBot="1" x14ac:dyDescent="0.5">
      <c r="A36" s="248" t="s">
        <v>154</v>
      </c>
      <c r="B36" s="33">
        <f>RANK(C36,C$7:C$71,0)</f>
        <v>20</v>
      </c>
      <c r="C36" s="154">
        <f>D36*10/$D$73</f>
        <v>0</v>
      </c>
      <c r="D36" s="696">
        <f>MIN(SUM(E36:F36),10)</f>
        <v>0</v>
      </c>
      <c r="E36" s="57">
        <v>0</v>
      </c>
      <c r="F36" s="689">
        <f>SUM(G36:J36)</f>
        <v>0</v>
      </c>
      <c r="G36" s="1060"/>
      <c r="H36" s="1061"/>
      <c r="I36" s="1061"/>
      <c r="J36" s="1062"/>
      <c r="K36" s="242">
        <v>0.58139709976092069</v>
      </c>
      <c r="L36" s="365"/>
      <c r="M36" s="33">
        <v>7</v>
      </c>
      <c r="N36" s="1210">
        <v>23</v>
      </c>
      <c r="O36" s="682">
        <v>5</v>
      </c>
      <c r="P36" s="33">
        <v>4</v>
      </c>
      <c r="Q36" s="1210">
        <v>5</v>
      </c>
      <c r="R36" s="33">
        <v>18</v>
      </c>
      <c r="S36" s="86"/>
      <c r="T36" s="33">
        <v>8</v>
      </c>
      <c r="U36" s="1210">
        <v>10</v>
      </c>
      <c r="V36" s="682">
        <v>5</v>
      </c>
      <c r="W36" s="33">
        <v>3</v>
      </c>
      <c r="X36" s="53"/>
      <c r="Y36" s="26"/>
      <c r="Z36" s="26"/>
      <c r="AA36" s="26"/>
    </row>
    <row r="37" spans="1:27" ht="19" thickBot="1" x14ac:dyDescent="0.5">
      <c r="A37" s="248" t="s">
        <v>148</v>
      </c>
      <c r="B37" s="33">
        <f>RANK(C37,C$7:C$71,0)</f>
        <v>31</v>
      </c>
      <c r="C37" s="154">
        <f>D37*10/$D$73</f>
        <v>-1</v>
      </c>
      <c r="D37" s="696">
        <f>MIN(SUM(E37:F37),10)</f>
        <v>-1</v>
      </c>
      <c r="E37" s="57">
        <v>-2</v>
      </c>
      <c r="F37" s="689">
        <f>SUM(G37:J37)</f>
        <v>1</v>
      </c>
      <c r="G37" s="1063">
        <v>1</v>
      </c>
      <c r="H37" s="1064"/>
      <c r="I37" s="1064"/>
      <c r="J37" s="1065"/>
      <c r="K37" s="243">
        <v>0.46696316169576746</v>
      </c>
      <c r="L37" s="365"/>
      <c r="M37" s="33">
        <v>41</v>
      </c>
      <c r="N37" s="1210">
        <v>38</v>
      </c>
      <c r="O37" s="682">
        <v>33</v>
      </c>
      <c r="P37" s="33">
        <v>29</v>
      </c>
      <c r="Q37" s="1210">
        <v>28</v>
      </c>
      <c r="R37" s="33">
        <v>36</v>
      </c>
      <c r="S37" s="86"/>
      <c r="T37" s="33">
        <v>44</v>
      </c>
      <c r="U37" s="1210">
        <v>38</v>
      </c>
      <c r="V37" s="682">
        <v>28</v>
      </c>
      <c r="W37" s="33">
        <v>15</v>
      </c>
      <c r="X37" s="53"/>
      <c r="Y37" s="26"/>
      <c r="Z37" s="26"/>
      <c r="AA37" s="26"/>
    </row>
    <row r="38" spans="1:27" ht="19" thickBot="1" x14ac:dyDescent="0.5">
      <c r="A38" s="150" t="s">
        <v>98</v>
      </c>
      <c r="B38" s="33">
        <f>RANK(C38,C$7:C$71,0)</f>
        <v>31</v>
      </c>
      <c r="C38" s="154">
        <f>D38*10/$D$73</f>
        <v>-1</v>
      </c>
      <c r="D38" s="696">
        <f>MIN(SUM(E38:F38),10)</f>
        <v>-1</v>
      </c>
      <c r="E38" s="57">
        <v>-2</v>
      </c>
      <c r="F38" s="689">
        <f>SUM(G38:J38)</f>
        <v>1</v>
      </c>
      <c r="G38" s="1060">
        <v>1</v>
      </c>
      <c r="H38" s="1061"/>
      <c r="I38" s="1061"/>
      <c r="J38" s="1062"/>
      <c r="K38" s="243">
        <v>0.14105929640252565</v>
      </c>
      <c r="L38" s="365"/>
      <c r="M38" s="33">
        <v>23</v>
      </c>
      <c r="N38" s="1210">
        <v>32</v>
      </c>
      <c r="O38" s="682">
        <v>14</v>
      </c>
      <c r="P38" s="33">
        <v>28</v>
      </c>
      <c r="Q38" s="1210">
        <v>16</v>
      </c>
      <c r="R38" s="33">
        <v>38</v>
      </c>
      <c r="S38" s="86"/>
      <c r="T38" s="33">
        <v>44</v>
      </c>
      <c r="U38" s="1210">
        <v>38</v>
      </c>
      <c r="V38" s="682">
        <v>28</v>
      </c>
      <c r="W38" s="33">
        <v>15</v>
      </c>
      <c r="X38" s="53"/>
      <c r="Y38" s="26"/>
      <c r="Z38" s="26"/>
      <c r="AA38" s="26"/>
    </row>
    <row r="39" spans="1:27" ht="19" thickBot="1" x14ac:dyDescent="0.5">
      <c r="A39" s="248" t="s">
        <v>149</v>
      </c>
      <c r="B39" s="33">
        <f>RANK(C39,C$7:C$71,0)</f>
        <v>31</v>
      </c>
      <c r="C39" s="154">
        <f>D39*10/$D$73</f>
        <v>-1</v>
      </c>
      <c r="D39" s="696">
        <f>MIN(SUM(E39:F39),10)</f>
        <v>-1</v>
      </c>
      <c r="E39" s="57">
        <v>-2</v>
      </c>
      <c r="F39" s="689">
        <f>SUM(G39:J39)</f>
        <v>1</v>
      </c>
      <c r="G39" s="1060">
        <v>1</v>
      </c>
      <c r="H39" s="1061"/>
      <c r="I39" s="1061"/>
      <c r="J39" s="1062"/>
      <c r="K39" s="243">
        <v>0.25797007270830746</v>
      </c>
      <c r="L39" s="365"/>
      <c r="M39" s="33">
        <v>26</v>
      </c>
      <c r="N39" s="1210">
        <v>17</v>
      </c>
      <c r="O39" s="682">
        <v>41</v>
      </c>
      <c r="P39" s="33">
        <v>31</v>
      </c>
      <c r="Q39" s="1210">
        <v>24</v>
      </c>
      <c r="R39" s="33">
        <v>12</v>
      </c>
      <c r="S39" s="86"/>
      <c r="T39" s="33">
        <v>44</v>
      </c>
      <c r="U39" s="1210">
        <v>38</v>
      </c>
      <c r="V39" s="682">
        <v>28</v>
      </c>
      <c r="W39" s="33">
        <v>15</v>
      </c>
      <c r="X39" s="53"/>
      <c r="Y39" s="26"/>
      <c r="Z39" s="26"/>
      <c r="AA39" s="26"/>
    </row>
    <row r="40" spans="1:27" ht="19" thickBot="1" x14ac:dyDescent="0.5">
      <c r="A40" s="621" t="s">
        <v>89</v>
      </c>
      <c r="B40" s="33">
        <f>RANK(C40,C$7:C$71,0)</f>
        <v>31</v>
      </c>
      <c r="C40" s="154">
        <f>D40*10/$D$73</f>
        <v>-1</v>
      </c>
      <c r="D40" s="696">
        <f>MIN(SUM(E40:F40),10)</f>
        <v>-1</v>
      </c>
      <c r="E40" s="57">
        <v>-2</v>
      </c>
      <c r="F40" s="689">
        <f>SUM(G40:J40)</f>
        <v>1</v>
      </c>
      <c r="G40" s="1063"/>
      <c r="H40" s="1064"/>
      <c r="I40" s="1064">
        <v>1</v>
      </c>
      <c r="J40" s="1065"/>
      <c r="K40" s="240">
        <v>0.23696035803614329</v>
      </c>
      <c r="L40" s="365"/>
      <c r="M40" s="33">
        <v>16</v>
      </c>
      <c r="N40" s="1210">
        <v>11</v>
      </c>
      <c r="O40" s="682">
        <v>38</v>
      </c>
      <c r="P40" s="33">
        <v>22</v>
      </c>
      <c r="Q40" s="1210">
        <v>13</v>
      </c>
      <c r="R40" s="33">
        <v>16</v>
      </c>
      <c r="S40" s="86"/>
      <c r="T40" s="33">
        <v>6</v>
      </c>
      <c r="U40" s="1210">
        <v>6</v>
      </c>
      <c r="V40" s="682">
        <v>18</v>
      </c>
      <c r="W40" s="33">
        <v>9</v>
      </c>
      <c r="X40" s="53"/>
      <c r="Y40" s="26"/>
      <c r="Z40" s="26"/>
      <c r="AA40" s="26"/>
    </row>
    <row r="41" spans="1:27" ht="19" thickBot="1" x14ac:dyDescent="0.5">
      <c r="A41" s="248" t="s">
        <v>9</v>
      </c>
      <c r="B41" s="33">
        <f>RANK(C41,C$7:C$71,0)</f>
        <v>31</v>
      </c>
      <c r="C41" s="154">
        <f>D41*10/$D$73</f>
        <v>-1</v>
      </c>
      <c r="D41" s="696">
        <f>MIN(SUM(E41:F41),10)</f>
        <v>-1</v>
      </c>
      <c r="E41" s="57">
        <v>-2</v>
      </c>
      <c r="F41" s="689">
        <f>SUM(G41:J41)</f>
        <v>1</v>
      </c>
      <c r="G41" s="1063"/>
      <c r="H41" s="1064">
        <v>1</v>
      </c>
      <c r="I41" s="1064"/>
      <c r="J41" s="1065"/>
      <c r="K41" s="458">
        <v>0.15531753486452179</v>
      </c>
      <c r="L41" s="365"/>
      <c r="M41" s="33">
        <v>11</v>
      </c>
      <c r="N41" s="1210">
        <v>10</v>
      </c>
      <c r="O41" s="682">
        <v>11</v>
      </c>
      <c r="P41" s="33">
        <v>40</v>
      </c>
      <c r="Q41" s="1210">
        <v>51</v>
      </c>
      <c r="R41" s="33">
        <v>6</v>
      </c>
      <c r="S41" s="86"/>
      <c r="T41" s="33">
        <v>11</v>
      </c>
      <c r="U41" s="1210">
        <v>14</v>
      </c>
      <c r="V41" s="682">
        <v>6</v>
      </c>
      <c r="W41" s="33">
        <v>5</v>
      </c>
      <c r="X41" s="53"/>
      <c r="Y41" s="26"/>
      <c r="Z41" s="26"/>
      <c r="AA41" s="26"/>
    </row>
    <row r="42" spans="1:27" ht="19" thickBot="1" x14ac:dyDescent="0.5">
      <c r="A42" s="621" t="s">
        <v>14</v>
      </c>
      <c r="B42" s="33">
        <f>RANK(C42,C$7:C$71,0)</f>
        <v>31</v>
      </c>
      <c r="C42" s="154">
        <f>D42*10/$D$73</f>
        <v>-1</v>
      </c>
      <c r="D42" s="696">
        <f>MIN(SUM(E42:F42),10)</f>
        <v>-1</v>
      </c>
      <c r="E42" s="57">
        <v>-2</v>
      </c>
      <c r="F42" s="689">
        <f>SUM(G42:J42)</f>
        <v>1</v>
      </c>
      <c r="G42" s="1060"/>
      <c r="H42" s="1061"/>
      <c r="I42" s="1061">
        <v>1</v>
      </c>
      <c r="J42" s="1062"/>
      <c r="K42" s="240">
        <v>0.43940757801894237</v>
      </c>
      <c r="L42" s="365"/>
      <c r="M42" s="33">
        <v>17</v>
      </c>
      <c r="N42" s="1210">
        <v>16</v>
      </c>
      <c r="O42" s="682">
        <v>15</v>
      </c>
      <c r="P42" s="33">
        <v>11</v>
      </c>
      <c r="Q42" s="1210">
        <v>12</v>
      </c>
      <c r="R42" s="33">
        <v>17</v>
      </c>
      <c r="S42" s="86"/>
      <c r="T42" s="33">
        <v>9</v>
      </c>
      <c r="U42" s="1210">
        <v>9</v>
      </c>
      <c r="V42" s="682">
        <v>3</v>
      </c>
      <c r="W42" s="33">
        <v>4</v>
      </c>
      <c r="X42" s="53"/>
      <c r="Y42" s="26"/>
      <c r="Z42" s="26"/>
      <c r="AA42" s="26"/>
    </row>
    <row r="43" spans="1:27" ht="19" thickBot="1" x14ac:dyDescent="0.5">
      <c r="A43" s="248" t="s">
        <v>102</v>
      </c>
      <c r="B43" s="33">
        <f>RANK(C43,C$7:C$71,0)</f>
        <v>31</v>
      </c>
      <c r="C43" s="154">
        <f>D43*10/$D$73</f>
        <v>-1</v>
      </c>
      <c r="D43" s="696">
        <f>MIN(SUM(E43:F43),10)</f>
        <v>-1</v>
      </c>
      <c r="E43" s="57">
        <v>-2</v>
      </c>
      <c r="F43" s="689">
        <f>SUM(G43:J43)</f>
        <v>1</v>
      </c>
      <c r="G43" s="1060">
        <v>1</v>
      </c>
      <c r="H43" s="1061"/>
      <c r="I43" s="1061"/>
      <c r="J43" s="1062"/>
      <c r="K43" s="727">
        <v>0.24369358591770451</v>
      </c>
      <c r="L43" s="365"/>
      <c r="M43" s="33">
        <v>19</v>
      </c>
      <c r="N43" s="1210">
        <v>14</v>
      </c>
      <c r="O43" s="682">
        <v>45</v>
      </c>
      <c r="P43" s="33">
        <v>40</v>
      </c>
      <c r="Q43" s="1210">
        <v>56</v>
      </c>
      <c r="R43" s="33">
        <v>9</v>
      </c>
      <c r="S43" s="86"/>
      <c r="T43" s="33">
        <v>29</v>
      </c>
      <c r="U43" s="1210">
        <v>28</v>
      </c>
      <c r="V43" s="682">
        <v>28</v>
      </c>
      <c r="W43" s="33">
        <v>15</v>
      </c>
      <c r="X43" s="53"/>
      <c r="Y43" s="26"/>
      <c r="Z43" s="26"/>
      <c r="AA43" s="26"/>
    </row>
    <row r="44" spans="1:27" ht="19" thickBot="1" x14ac:dyDescent="0.5">
      <c r="A44" s="248" t="s">
        <v>104</v>
      </c>
      <c r="B44" s="33">
        <f>RANK(C44,C$7:C$71,0)</f>
        <v>31</v>
      </c>
      <c r="C44" s="154">
        <f>D44*10/$D$73</f>
        <v>-1</v>
      </c>
      <c r="D44" s="696">
        <f>MIN(SUM(E44:F44),10)</f>
        <v>-1</v>
      </c>
      <c r="E44" s="57">
        <v>-2</v>
      </c>
      <c r="F44" s="689">
        <f>SUM(G44:J44)</f>
        <v>1</v>
      </c>
      <c r="G44" s="1060">
        <v>1</v>
      </c>
      <c r="H44" s="1061"/>
      <c r="I44" s="1061"/>
      <c r="J44" s="1062"/>
      <c r="K44" s="243">
        <v>0.28646484987276499</v>
      </c>
      <c r="L44" s="365"/>
      <c r="M44" s="33">
        <v>49</v>
      </c>
      <c r="N44" s="1210">
        <v>40</v>
      </c>
      <c r="O44" s="682">
        <v>53</v>
      </c>
      <c r="P44" s="33">
        <v>40</v>
      </c>
      <c r="Q44" s="1210">
        <v>55</v>
      </c>
      <c r="R44" s="33">
        <v>33</v>
      </c>
      <c r="S44" s="86"/>
      <c r="T44" s="33">
        <v>13</v>
      </c>
      <c r="U44" s="1210">
        <v>12</v>
      </c>
      <c r="V44" s="682">
        <v>26</v>
      </c>
      <c r="W44" s="33">
        <v>15</v>
      </c>
      <c r="X44" s="53"/>
      <c r="Y44" s="26"/>
      <c r="Z44" s="26"/>
      <c r="AA44" s="26"/>
    </row>
    <row r="45" spans="1:27" ht="19" thickBot="1" x14ac:dyDescent="0.5">
      <c r="A45" s="248" t="s">
        <v>105</v>
      </c>
      <c r="B45" s="33">
        <f>RANK(C45,C$7:C$71,0)</f>
        <v>31</v>
      </c>
      <c r="C45" s="154">
        <f>D45*10/$D$73</f>
        <v>-1</v>
      </c>
      <c r="D45" s="696">
        <f>MIN(SUM(E45:F45),10)</f>
        <v>-1</v>
      </c>
      <c r="E45" s="57">
        <v>-2</v>
      </c>
      <c r="F45" s="689">
        <f>SUM(G45:J45)</f>
        <v>1</v>
      </c>
      <c r="G45" s="1063">
        <v>1</v>
      </c>
      <c r="H45" s="1064"/>
      <c r="I45" s="1064"/>
      <c r="J45" s="1065"/>
      <c r="K45" s="243">
        <v>4.9193614523713909E-2</v>
      </c>
      <c r="L45" s="365"/>
      <c r="M45" s="33">
        <v>28</v>
      </c>
      <c r="N45" s="1210">
        <v>19</v>
      </c>
      <c r="O45" s="682">
        <v>23</v>
      </c>
      <c r="P45" s="33">
        <v>40</v>
      </c>
      <c r="Q45" s="1210">
        <v>20</v>
      </c>
      <c r="R45" s="33">
        <v>19</v>
      </c>
      <c r="S45" s="86"/>
      <c r="T45" s="33">
        <v>16</v>
      </c>
      <c r="U45" s="1210">
        <v>16</v>
      </c>
      <c r="V45" s="682">
        <v>16</v>
      </c>
      <c r="W45" s="33">
        <v>15</v>
      </c>
      <c r="X45" s="53"/>
      <c r="Y45" s="26"/>
      <c r="Z45" s="26"/>
      <c r="AA45" s="26"/>
    </row>
    <row r="46" spans="1:27" ht="19" thickBot="1" x14ac:dyDescent="0.5">
      <c r="A46" s="248" t="s">
        <v>333</v>
      </c>
      <c r="B46" s="33">
        <f>RANK(C46,C$7:C$71,0)</f>
        <v>31</v>
      </c>
      <c r="C46" s="154">
        <f>D46*10/$D$73</f>
        <v>-1</v>
      </c>
      <c r="D46" s="696">
        <f>MIN(SUM(E46:F46),10)</f>
        <v>-1</v>
      </c>
      <c r="E46" s="57">
        <v>-2</v>
      </c>
      <c r="F46" s="689">
        <f>SUM(G46:J46)</f>
        <v>1</v>
      </c>
      <c r="G46" s="1060">
        <v>1</v>
      </c>
      <c r="H46" s="1061"/>
      <c r="I46" s="1061"/>
      <c r="J46" s="1062"/>
      <c r="K46" s="243">
        <v>8.6897705889580221E-2</v>
      </c>
      <c r="L46" s="365"/>
      <c r="M46" s="33">
        <v>58</v>
      </c>
      <c r="N46" s="1210">
        <v>49</v>
      </c>
      <c r="O46" s="682">
        <v>47</v>
      </c>
      <c r="P46" s="33">
        <v>32</v>
      </c>
      <c r="Q46" s="1210">
        <v>40</v>
      </c>
      <c r="R46" s="33">
        <v>48</v>
      </c>
      <c r="S46" s="86"/>
      <c r="T46" s="33">
        <v>34</v>
      </c>
      <c r="U46" s="1210">
        <v>33</v>
      </c>
      <c r="V46" s="682">
        <v>25</v>
      </c>
      <c r="W46" s="33">
        <v>15</v>
      </c>
      <c r="X46" s="53"/>
      <c r="Y46" s="26"/>
      <c r="Z46" s="26"/>
      <c r="AA46" s="26"/>
    </row>
    <row r="47" spans="1:27" ht="19" thickBot="1" x14ac:dyDescent="0.5">
      <c r="A47" s="248" t="s">
        <v>15</v>
      </c>
      <c r="B47" s="33">
        <f>RANK(C47,C$7:C$71,0)</f>
        <v>31</v>
      </c>
      <c r="C47" s="154">
        <f>D47*10/$D$73</f>
        <v>-1</v>
      </c>
      <c r="D47" s="696">
        <f>MIN(SUM(E47:F47),10)</f>
        <v>-1</v>
      </c>
      <c r="E47" s="57">
        <v>-2</v>
      </c>
      <c r="F47" s="689">
        <f>SUM(G47:J47)</f>
        <v>1</v>
      </c>
      <c r="G47" s="1060"/>
      <c r="H47" s="1061">
        <v>1</v>
      </c>
      <c r="I47" s="1061"/>
      <c r="J47" s="1062"/>
      <c r="K47" s="243">
        <v>6.6738094230503642E-2</v>
      </c>
      <c r="L47" s="365"/>
      <c r="M47" s="33">
        <v>38</v>
      </c>
      <c r="N47" s="1210">
        <v>34</v>
      </c>
      <c r="O47" s="682">
        <v>31</v>
      </c>
      <c r="P47" s="33">
        <v>40</v>
      </c>
      <c r="Q47" s="1210">
        <v>23</v>
      </c>
      <c r="R47" s="33">
        <v>54</v>
      </c>
      <c r="S47" s="86"/>
      <c r="T47" s="33">
        <v>38</v>
      </c>
      <c r="U47" s="1210">
        <v>37</v>
      </c>
      <c r="V47" s="682">
        <v>17</v>
      </c>
      <c r="W47" s="33">
        <v>15</v>
      </c>
      <c r="X47" s="53"/>
      <c r="Y47" s="26"/>
      <c r="Z47" s="26"/>
      <c r="AA47" s="26"/>
    </row>
    <row r="48" spans="1:27" ht="19" thickBot="1" x14ac:dyDescent="0.5">
      <c r="A48" s="248" t="s">
        <v>152</v>
      </c>
      <c r="B48" s="33">
        <f>RANK(C48,C$7:C$71,0)</f>
        <v>31</v>
      </c>
      <c r="C48" s="154">
        <f>D48*10/$D$73</f>
        <v>-1</v>
      </c>
      <c r="D48" s="696">
        <f>MIN(SUM(E48:F48),10)</f>
        <v>-1</v>
      </c>
      <c r="E48" s="57">
        <v>-2</v>
      </c>
      <c r="F48" s="689">
        <f>SUM(G48:J48)</f>
        <v>1</v>
      </c>
      <c r="G48" s="1060">
        <v>1</v>
      </c>
      <c r="H48" s="1061"/>
      <c r="I48" s="1061"/>
      <c r="J48" s="1062"/>
      <c r="K48" s="240">
        <v>8.383752225220599E-2</v>
      </c>
      <c r="L48" s="365"/>
      <c r="M48" s="33">
        <v>39</v>
      </c>
      <c r="N48" s="1210">
        <v>43</v>
      </c>
      <c r="O48" s="682">
        <v>28</v>
      </c>
      <c r="P48" s="33">
        <v>19</v>
      </c>
      <c r="Q48" s="1210">
        <v>26</v>
      </c>
      <c r="R48" s="33">
        <v>58</v>
      </c>
      <c r="S48" s="86"/>
      <c r="T48" s="33">
        <v>44</v>
      </c>
      <c r="U48" s="1210">
        <v>38</v>
      </c>
      <c r="V48" s="682">
        <v>28</v>
      </c>
      <c r="W48" s="33">
        <v>15</v>
      </c>
      <c r="X48" s="53"/>
      <c r="Y48" s="26"/>
      <c r="Z48" s="26"/>
      <c r="AA48" s="26"/>
    </row>
    <row r="49" spans="1:27" ht="19" thickBot="1" x14ac:dyDescent="0.5">
      <c r="A49" s="248" t="s">
        <v>18</v>
      </c>
      <c r="B49" s="33">
        <f>RANK(C49,C$7:C$71,0)</f>
        <v>31</v>
      </c>
      <c r="C49" s="154">
        <f>D49*10/$D$73</f>
        <v>-1</v>
      </c>
      <c r="D49" s="696">
        <f>MIN(SUM(E49:F49),10)</f>
        <v>-1</v>
      </c>
      <c r="E49" s="57">
        <v>-2</v>
      </c>
      <c r="F49" s="689">
        <f>SUM(G49:J49)</f>
        <v>1</v>
      </c>
      <c r="G49" s="1063">
        <v>1</v>
      </c>
      <c r="H49" s="1064"/>
      <c r="I49" s="1064"/>
      <c r="J49" s="1065"/>
      <c r="K49" s="243">
        <v>2.5987261222789031E-2</v>
      </c>
      <c r="L49" s="365"/>
      <c r="M49" s="33">
        <v>42</v>
      </c>
      <c r="N49" s="1210">
        <v>33</v>
      </c>
      <c r="O49" s="682">
        <v>42</v>
      </c>
      <c r="P49" s="33">
        <v>39</v>
      </c>
      <c r="Q49" s="1210">
        <v>27</v>
      </c>
      <c r="R49" s="33">
        <v>52</v>
      </c>
      <c r="S49" s="86"/>
      <c r="T49" s="33">
        <v>36</v>
      </c>
      <c r="U49" s="1210">
        <v>35</v>
      </c>
      <c r="V49" s="682">
        <v>24</v>
      </c>
      <c r="W49" s="33">
        <v>15</v>
      </c>
      <c r="X49" s="53"/>
      <c r="Y49" s="26"/>
      <c r="Z49" s="26"/>
      <c r="AA49" s="26"/>
    </row>
    <row r="50" spans="1:27" ht="19" thickBot="1" x14ac:dyDescent="0.5">
      <c r="A50" s="621" t="s">
        <v>328</v>
      </c>
      <c r="B50" s="33">
        <f>RANK(C50,C$7:C$71,0)</f>
        <v>31</v>
      </c>
      <c r="C50" s="154">
        <f>D50*10/$D$73</f>
        <v>-1</v>
      </c>
      <c r="D50" s="696">
        <f>MIN(SUM(E50:F50),10)</f>
        <v>-1</v>
      </c>
      <c r="E50" s="57">
        <v>-2</v>
      </c>
      <c r="F50" s="689">
        <f>SUM(G50:J50)</f>
        <v>1</v>
      </c>
      <c r="G50" s="1060">
        <v>1</v>
      </c>
      <c r="H50" s="1061"/>
      <c r="I50" s="1061"/>
      <c r="J50" s="1062"/>
      <c r="K50" s="242">
        <v>0.16044782663656584</v>
      </c>
      <c r="L50" s="365"/>
      <c r="M50" s="33">
        <v>53</v>
      </c>
      <c r="N50" s="1210">
        <v>61</v>
      </c>
      <c r="O50" s="682">
        <v>37</v>
      </c>
      <c r="P50" s="33">
        <v>25</v>
      </c>
      <c r="Q50" s="1210">
        <v>37</v>
      </c>
      <c r="R50" s="33">
        <v>40</v>
      </c>
      <c r="S50" s="86"/>
      <c r="T50" s="33">
        <v>44</v>
      </c>
      <c r="U50" s="1210">
        <v>38</v>
      </c>
      <c r="V50" s="682">
        <v>28</v>
      </c>
      <c r="W50" s="33">
        <v>15</v>
      </c>
      <c r="X50" s="53"/>
      <c r="Y50" s="26"/>
      <c r="Z50" s="26"/>
      <c r="AA50" s="26"/>
    </row>
    <row r="51" spans="1:27" ht="19" thickBot="1" x14ac:dyDescent="0.5">
      <c r="A51" s="248" t="s">
        <v>10</v>
      </c>
      <c r="B51" s="33">
        <f>RANK(C51,C$7:C$71,0)</f>
        <v>45</v>
      </c>
      <c r="C51" s="154">
        <f>D51*10/$D$73</f>
        <v>-2</v>
      </c>
      <c r="D51" s="696">
        <f>MIN(SUM(E51:F51),10)</f>
        <v>-2</v>
      </c>
      <c r="E51" s="57">
        <v>-2</v>
      </c>
      <c r="F51" s="689">
        <f>SUM(G51:J51)</f>
        <v>0</v>
      </c>
      <c r="G51" s="1060"/>
      <c r="H51" s="1061"/>
      <c r="I51" s="1061"/>
      <c r="J51" s="1062"/>
      <c r="K51" s="240">
        <v>6.5121891241924107E-2</v>
      </c>
      <c r="L51" s="365"/>
      <c r="M51" s="33">
        <v>25</v>
      </c>
      <c r="N51" s="1210">
        <v>42</v>
      </c>
      <c r="O51" s="682">
        <v>17</v>
      </c>
      <c r="P51" s="33">
        <v>18</v>
      </c>
      <c r="Q51" s="1210">
        <v>17</v>
      </c>
      <c r="R51" s="33">
        <v>51</v>
      </c>
      <c r="S51" s="86"/>
      <c r="T51" s="33">
        <v>41</v>
      </c>
      <c r="U51" s="1210">
        <v>38</v>
      </c>
      <c r="V51" s="682">
        <v>21</v>
      </c>
      <c r="W51" s="33">
        <v>15</v>
      </c>
      <c r="X51" s="53"/>
      <c r="Y51" s="26"/>
      <c r="Z51" s="26"/>
      <c r="AA51" s="26"/>
    </row>
    <row r="52" spans="1:27" ht="19" thickBot="1" x14ac:dyDescent="0.5">
      <c r="A52" s="248" t="s">
        <v>97</v>
      </c>
      <c r="B52" s="33">
        <f>RANK(C52,C$7:C$71,0)</f>
        <v>45</v>
      </c>
      <c r="C52" s="154">
        <f>D52*10/$D$73</f>
        <v>-2</v>
      </c>
      <c r="D52" s="696">
        <f>MIN(SUM(E52:F52),10)</f>
        <v>-2</v>
      </c>
      <c r="E52" s="57">
        <v>-2</v>
      </c>
      <c r="F52" s="689">
        <f>SUM(G52:J52)</f>
        <v>0</v>
      </c>
      <c r="G52" s="1060"/>
      <c r="H52" s="1061"/>
      <c r="I52" s="1061"/>
      <c r="J52" s="1062"/>
      <c r="K52" s="243">
        <v>8.0507201318508387E-2</v>
      </c>
      <c r="L52" s="365"/>
      <c r="M52" s="33">
        <v>33</v>
      </c>
      <c r="N52" s="1210">
        <v>25</v>
      </c>
      <c r="O52" s="682">
        <v>44</v>
      </c>
      <c r="P52" s="33">
        <v>33</v>
      </c>
      <c r="Q52" s="1210">
        <v>21</v>
      </c>
      <c r="R52" s="33">
        <v>35</v>
      </c>
      <c r="S52" s="86"/>
      <c r="T52" s="33">
        <v>35</v>
      </c>
      <c r="U52" s="1210">
        <v>34</v>
      </c>
      <c r="V52" s="682">
        <v>28</v>
      </c>
      <c r="W52" s="33">
        <v>15</v>
      </c>
      <c r="X52" s="53"/>
      <c r="Y52" s="26"/>
      <c r="Z52" s="26"/>
      <c r="AA52" s="26"/>
    </row>
    <row r="53" spans="1:27" ht="19" thickBot="1" x14ac:dyDescent="0.5">
      <c r="A53" s="248" t="s">
        <v>5</v>
      </c>
      <c r="B53" s="33">
        <f>RANK(C53,C$7:C$71,0)</f>
        <v>45</v>
      </c>
      <c r="C53" s="154">
        <f>D53*10/$D$73</f>
        <v>-2</v>
      </c>
      <c r="D53" s="696">
        <f>MIN(SUM(E53:F53),10)</f>
        <v>-2</v>
      </c>
      <c r="E53" s="57">
        <v>-2</v>
      </c>
      <c r="F53" s="689">
        <f>SUM(G53:J53)</f>
        <v>0</v>
      </c>
      <c r="G53" s="1060"/>
      <c r="H53" s="1061"/>
      <c r="I53" s="1061"/>
      <c r="J53" s="1062"/>
      <c r="K53" s="240">
        <v>0.47565054839679438</v>
      </c>
      <c r="L53" s="365"/>
      <c r="M53" s="33">
        <v>8</v>
      </c>
      <c r="N53" s="1210">
        <v>13</v>
      </c>
      <c r="O53" s="682">
        <v>7</v>
      </c>
      <c r="P53" s="33">
        <v>36</v>
      </c>
      <c r="Q53" s="1210">
        <v>44</v>
      </c>
      <c r="R53" s="33">
        <v>4</v>
      </c>
      <c r="S53" s="86"/>
      <c r="T53" s="33">
        <v>2</v>
      </c>
      <c r="U53" s="1210">
        <v>5</v>
      </c>
      <c r="V53" s="682">
        <v>1</v>
      </c>
      <c r="W53" s="33">
        <v>1</v>
      </c>
      <c r="X53" s="53"/>
      <c r="Y53" s="26"/>
      <c r="Z53" s="26"/>
      <c r="AA53" s="26"/>
    </row>
    <row r="54" spans="1:27" ht="19" thickBot="1" x14ac:dyDescent="0.5">
      <c r="A54" s="248" t="s">
        <v>85</v>
      </c>
      <c r="B54" s="33">
        <f>RANK(C54,C$7:C$71,0)</f>
        <v>45</v>
      </c>
      <c r="C54" s="154">
        <f>D54*10/$D$73</f>
        <v>-2</v>
      </c>
      <c r="D54" s="696">
        <f>MIN(SUM(E54:F54),10)</f>
        <v>-2</v>
      </c>
      <c r="E54" s="57">
        <v>-2</v>
      </c>
      <c r="F54" s="689">
        <f>SUM(G54:J54)</f>
        <v>0</v>
      </c>
      <c r="G54" s="1060"/>
      <c r="H54" s="1061"/>
      <c r="I54" s="1061"/>
      <c r="J54" s="1062"/>
      <c r="K54" s="240">
        <v>0.39707633459391667</v>
      </c>
      <c r="L54" s="365"/>
      <c r="M54" s="33">
        <v>40</v>
      </c>
      <c r="N54" s="1210">
        <v>30</v>
      </c>
      <c r="O54" s="682">
        <v>57</v>
      </c>
      <c r="P54" s="33">
        <v>40</v>
      </c>
      <c r="Q54" s="1210">
        <v>49</v>
      </c>
      <c r="R54" s="33">
        <v>26</v>
      </c>
      <c r="S54" s="86"/>
      <c r="T54" s="33">
        <v>7</v>
      </c>
      <c r="U54" s="1210">
        <v>7</v>
      </c>
      <c r="V54" s="682">
        <v>28</v>
      </c>
      <c r="W54" s="33">
        <v>15</v>
      </c>
      <c r="X54" s="53"/>
      <c r="Y54" s="26"/>
      <c r="Z54" s="26"/>
      <c r="AA54" s="26"/>
    </row>
    <row r="55" spans="1:27" ht="19" thickBot="1" x14ac:dyDescent="0.5">
      <c r="A55" s="248" t="s">
        <v>91</v>
      </c>
      <c r="B55" s="33">
        <f>RANK(C55,C$7:C$71,0)</f>
        <v>45</v>
      </c>
      <c r="C55" s="154">
        <f>D55*10/$D$73</f>
        <v>-2</v>
      </c>
      <c r="D55" s="696">
        <f>MIN(SUM(E55:F55),10)</f>
        <v>-2</v>
      </c>
      <c r="E55" s="57">
        <v>-2</v>
      </c>
      <c r="F55" s="689">
        <f>SUM(G55:J55)</f>
        <v>0</v>
      </c>
      <c r="G55" s="1060"/>
      <c r="H55" s="1061"/>
      <c r="I55" s="1061"/>
      <c r="J55" s="1062"/>
      <c r="K55" s="240">
        <v>0.26611620301441985</v>
      </c>
      <c r="L55" s="365"/>
      <c r="M55" s="33">
        <v>14</v>
      </c>
      <c r="N55" s="1210">
        <v>9</v>
      </c>
      <c r="O55" s="682">
        <v>30</v>
      </c>
      <c r="P55" s="33">
        <v>34</v>
      </c>
      <c r="Q55" s="1210">
        <v>10</v>
      </c>
      <c r="R55" s="33">
        <v>24</v>
      </c>
      <c r="S55" s="86"/>
      <c r="T55" s="33">
        <v>27</v>
      </c>
      <c r="U55" s="1210">
        <v>27</v>
      </c>
      <c r="V55" s="682">
        <v>28</v>
      </c>
      <c r="W55" s="33">
        <v>15</v>
      </c>
      <c r="X55" s="53"/>
      <c r="Y55" s="26"/>
      <c r="Z55" s="26"/>
      <c r="AA55" s="26"/>
    </row>
    <row r="56" spans="1:27" ht="19" thickBot="1" x14ac:dyDescent="0.5">
      <c r="A56" s="248" t="s">
        <v>6</v>
      </c>
      <c r="B56" s="33">
        <f>RANK(C56,C$7:C$71,0)</f>
        <v>45</v>
      </c>
      <c r="C56" s="154">
        <f>D56*10/$D$73</f>
        <v>-2</v>
      </c>
      <c r="D56" s="696">
        <f>MIN(SUM(E56:F56),10)</f>
        <v>-2</v>
      </c>
      <c r="E56" s="57">
        <v>-2</v>
      </c>
      <c r="F56" s="689">
        <f>SUM(G56:J56)</f>
        <v>0</v>
      </c>
      <c r="G56" s="1060"/>
      <c r="H56" s="1061"/>
      <c r="I56" s="1061"/>
      <c r="J56" s="1062"/>
      <c r="K56" s="240">
        <v>0.11429106980584661</v>
      </c>
      <c r="L56" s="365"/>
      <c r="M56" s="33">
        <v>3</v>
      </c>
      <c r="N56" s="1210">
        <v>3</v>
      </c>
      <c r="O56" s="682">
        <v>3</v>
      </c>
      <c r="P56" s="33">
        <v>5</v>
      </c>
      <c r="Q56" s="1210">
        <v>2</v>
      </c>
      <c r="R56" s="33">
        <v>37</v>
      </c>
      <c r="S56" s="86"/>
      <c r="T56" s="33">
        <v>42</v>
      </c>
      <c r="U56" s="1210">
        <v>38</v>
      </c>
      <c r="V56" s="682">
        <v>23</v>
      </c>
      <c r="W56" s="33">
        <v>15</v>
      </c>
      <c r="X56" s="53"/>
      <c r="Y56" s="26"/>
      <c r="Z56" s="26"/>
      <c r="AA56" s="26"/>
    </row>
    <row r="57" spans="1:27" ht="19" thickBot="1" x14ac:dyDescent="0.5">
      <c r="A57" s="248" t="s">
        <v>16</v>
      </c>
      <c r="B57" s="33">
        <f>RANK(C57,C$7:C$71,0)</f>
        <v>45</v>
      </c>
      <c r="C57" s="154">
        <f>D57*10/$D$73</f>
        <v>-2</v>
      </c>
      <c r="D57" s="696">
        <f>MIN(SUM(E57:F57),10)</f>
        <v>-2</v>
      </c>
      <c r="E57" s="57">
        <v>-2</v>
      </c>
      <c r="F57" s="689">
        <f>SUM(G57:J57)</f>
        <v>0</v>
      </c>
      <c r="G57" s="1063"/>
      <c r="H57" s="1064"/>
      <c r="I57" s="1064"/>
      <c r="J57" s="1065"/>
      <c r="K57" s="240">
        <v>2.698435004869788E-2</v>
      </c>
      <c r="L57" s="365"/>
      <c r="M57" s="33">
        <v>27</v>
      </c>
      <c r="N57" s="1210">
        <v>24</v>
      </c>
      <c r="O57" s="682">
        <v>20</v>
      </c>
      <c r="P57" s="33">
        <v>26</v>
      </c>
      <c r="Q57" s="1210">
        <v>18</v>
      </c>
      <c r="R57" s="33">
        <v>41</v>
      </c>
      <c r="S57" s="86"/>
      <c r="T57" s="33">
        <v>43</v>
      </c>
      <c r="U57" s="1210">
        <v>38</v>
      </c>
      <c r="V57" s="682">
        <v>27</v>
      </c>
      <c r="W57" s="33">
        <v>15</v>
      </c>
      <c r="X57" s="53"/>
      <c r="Y57" s="26"/>
      <c r="Z57" s="26"/>
      <c r="AA57" s="26"/>
    </row>
    <row r="58" spans="1:27" ht="19" thickBot="1" x14ac:dyDescent="0.5">
      <c r="A58" s="248" t="s">
        <v>101</v>
      </c>
      <c r="B58" s="33">
        <f>RANK(C58,C$7:C$71,0)</f>
        <v>45</v>
      </c>
      <c r="C58" s="154">
        <f>D58*10/$D$73</f>
        <v>-2</v>
      </c>
      <c r="D58" s="696">
        <f>MIN(SUM(E58:F58),10)</f>
        <v>-2</v>
      </c>
      <c r="E58" s="57">
        <v>-2</v>
      </c>
      <c r="F58" s="689">
        <f>SUM(G58:J58)</f>
        <v>0</v>
      </c>
      <c r="G58" s="1063"/>
      <c r="H58" s="1064"/>
      <c r="I58" s="1064"/>
      <c r="J58" s="1065"/>
      <c r="K58" s="243">
        <v>0.46031877280029482</v>
      </c>
      <c r="L58" s="365"/>
      <c r="M58" s="33">
        <v>61</v>
      </c>
      <c r="N58" s="1210">
        <v>51</v>
      </c>
      <c r="O58" s="682">
        <v>57</v>
      </c>
      <c r="P58" s="33">
        <v>40</v>
      </c>
      <c r="Q58" s="1210">
        <v>53</v>
      </c>
      <c r="R58" s="33">
        <v>49</v>
      </c>
      <c r="S58" s="86"/>
      <c r="T58" s="33">
        <v>21</v>
      </c>
      <c r="U58" s="1210">
        <v>19</v>
      </c>
      <c r="V58" s="682">
        <v>28</v>
      </c>
      <c r="W58" s="33">
        <v>15</v>
      </c>
      <c r="X58" s="53"/>
      <c r="Y58" s="26"/>
      <c r="Z58" s="26"/>
      <c r="AA58" s="26"/>
    </row>
    <row r="59" spans="1:27" ht="19" thickBot="1" x14ac:dyDescent="0.5">
      <c r="A59" s="248" t="s">
        <v>95</v>
      </c>
      <c r="B59" s="33">
        <f>RANK(C59,C$7:C$71,0)</f>
        <v>45</v>
      </c>
      <c r="C59" s="154">
        <f>D59*10/$D$73</f>
        <v>-2</v>
      </c>
      <c r="D59" s="696">
        <f>MIN(SUM(E59:F59),10)</f>
        <v>-2</v>
      </c>
      <c r="E59" s="57">
        <v>-2</v>
      </c>
      <c r="F59" s="689">
        <f>SUM(G59:J59)</f>
        <v>0</v>
      </c>
      <c r="G59" s="1063"/>
      <c r="H59" s="1064"/>
      <c r="I59" s="1064"/>
      <c r="J59" s="1065"/>
      <c r="K59" s="727">
        <v>0.24106038415645215</v>
      </c>
      <c r="L59" s="365"/>
      <c r="M59" s="33">
        <v>44</v>
      </c>
      <c r="N59" s="1210">
        <v>35</v>
      </c>
      <c r="O59" s="682">
        <v>50</v>
      </c>
      <c r="P59" s="33">
        <v>37</v>
      </c>
      <c r="Q59" s="1210">
        <v>42</v>
      </c>
      <c r="R59" s="33">
        <v>27</v>
      </c>
      <c r="S59" s="86"/>
      <c r="T59" s="33">
        <v>17</v>
      </c>
      <c r="U59" s="1210">
        <v>17</v>
      </c>
      <c r="V59" s="682">
        <v>28</v>
      </c>
      <c r="W59" s="33">
        <v>15</v>
      </c>
      <c r="X59" s="53"/>
      <c r="Y59" s="26"/>
      <c r="Z59" s="26"/>
      <c r="AA59" s="26"/>
    </row>
    <row r="60" spans="1:27" ht="19" thickBot="1" x14ac:dyDescent="0.5">
      <c r="A60" s="248" t="s">
        <v>96</v>
      </c>
      <c r="B60" s="33">
        <f>RANK(C60,C$7:C$71,0)</f>
        <v>45</v>
      </c>
      <c r="C60" s="154">
        <f>D60*10/$D$73</f>
        <v>-2</v>
      </c>
      <c r="D60" s="696">
        <f>MIN(SUM(E60:F60),10)</f>
        <v>-2</v>
      </c>
      <c r="E60" s="57">
        <v>-2</v>
      </c>
      <c r="F60" s="689">
        <f>SUM(G60:J60)</f>
        <v>0</v>
      </c>
      <c r="G60" s="1063"/>
      <c r="H60" s="1064"/>
      <c r="I60" s="1064"/>
      <c r="J60" s="1065"/>
      <c r="K60" s="727">
        <v>7.83218754078394E-2</v>
      </c>
      <c r="L60" s="365"/>
      <c r="M60" s="33">
        <v>52</v>
      </c>
      <c r="N60" s="1210">
        <v>44</v>
      </c>
      <c r="O60" s="682">
        <v>40</v>
      </c>
      <c r="P60" s="33">
        <v>30</v>
      </c>
      <c r="Q60" s="1210">
        <v>34</v>
      </c>
      <c r="R60" s="33">
        <v>47</v>
      </c>
      <c r="S60" s="86"/>
      <c r="T60" s="33">
        <v>33</v>
      </c>
      <c r="U60" s="1210">
        <v>32</v>
      </c>
      <c r="V60" s="682">
        <v>28</v>
      </c>
      <c r="W60" s="33">
        <v>15</v>
      </c>
      <c r="X60" s="53"/>
      <c r="Y60" s="26"/>
      <c r="Z60" s="26"/>
      <c r="AA60" s="26"/>
    </row>
    <row r="61" spans="1:27" ht="19" thickBot="1" x14ac:dyDescent="0.5">
      <c r="A61" s="248" t="s">
        <v>103</v>
      </c>
      <c r="B61" s="33">
        <f>RANK(C61,C$7:C$71,0)</f>
        <v>45</v>
      </c>
      <c r="C61" s="154">
        <f>D61*10/$D$73</f>
        <v>-2</v>
      </c>
      <c r="D61" s="696">
        <f>MIN(SUM(E61:F61),10)</f>
        <v>-2</v>
      </c>
      <c r="E61" s="57">
        <v>-2</v>
      </c>
      <c r="F61" s="689">
        <f>SUM(G61:J61)</f>
        <v>0</v>
      </c>
      <c r="G61" s="1060"/>
      <c r="H61" s="1061"/>
      <c r="I61" s="1061"/>
      <c r="J61" s="1062"/>
      <c r="K61" s="725">
        <v>0.42483677379153378</v>
      </c>
      <c r="L61" s="365"/>
      <c r="M61" s="33">
        <v>65</v>
      </c>
      <c r="N61" s="1210">
        <v>57</v>
      </c>
      <c r="O61" s="682">
        <v>57</v>
      </c>
      <c r="P61" s="33">
        <v>40</v>
      </c>
      <c r="Q61" s="1210">
        <v>56</v>
      </c>
      <c r="R61" s="33">
        <v>59</v>
      </c>
      <c r="S61" s="86"/>
      <c r="T61" s="33">
        <v>26</v>
      </c>
      <c r="U61" s="1210">
        <v>26</v>
      </c>
      <c r="V61" s="682">
        <v>28</v>
      </c>
      <c r="W61" s="33">
        <v>15</v>
      </c>
      <c r="X61" s="53"/>
      <c r="Y61" s="26"/>
      <c r="Z61" s="26"/>
      <c r="AA61" s="26"/>
    </row>
    <row r="62" spans="1:27" ht="19" thickBot="1" x14ac:dyDescent="0.5">
      <c r="A62" s="248" t="s">
        <v>231</v>
      </c>
      <c r="B62" s="33">
        <f>RANK(C62,C$7:C$71,0)</f>
        <v>45</v>
      </c>
      <c r="C62" s="154">
        <f>D62*10/$D$73</f>
        <v>-2</v>
      </c>
      <c r="D62" s="696">
        <f>MIN(SUM(E62:F62),10)</f>
        <v>-2</v>
      </c>
      <c r="E62" s="57">
        <v>-2</v>
      </c>
      <c r="F62" s="689">
        <f>SUM(G62:J62)</f>
        <v>0</v>
      </c>
      <c r="G62" s="1063"/>
      <c r="H62" s="1064"/>
      <c r="I62" s="1064"/>
      <c r="J62" s="1065"/>
      <c r="K62" s="243">
        <v>0.20487476422530079</v>
      </c>
      <c r="L62" s="365"/>
      <c r="M62" s="33">
        <v>47</v>
      </c>
      <c r="N62" s="1210">
        <v>39</v>
      </c>
      <c r="O62" s="682">
        <v>57</v>
      </c>
      <c r="P62" s="33">
        <v>40</v>
      </c>
      <c r="Q62" s="1210">
        <v>56</v>
      </c>
      <c r="R62" s="33">
        <v>31</v>
      </c>
      <c r="S62" s="86"/>
      <c r="T62" s="33">
        <v>24</v>
      </c>
      <c r="U62" s="1210">
        <v>22</v>
      </c>
      <c r="V62" s="682">
        <v>28</v>
      </c>
      <c r="W62" s="33">
        <v>15</v>
      </c>
      <c r="X62" s="53"/>
      <c r="Y62" s="26"/>
      <c r="Z62" s="26"/>
      <c r="AA62" s="26"/>
    </row>
    <row r="63" spans="1:27" ht="19" thickBot="1" x14ac:dyDescent="0.5">
      <c r="A63" s="248" t="s">
        <v>316</v>
      </c>
      <c r="B63" s="33">
        <f>RANK(C63,C$7:C$71,0)</f>
        <v>45</v>
      </c>
      <c r="C63" s="154">
        <f>D63*10/$D$73</f>
        <v>-2</v>
      </c>
      <c r="D63" s="696">
        <f>MIN(SUM(E63:F63),10)</f>
        <v>-2</v>
      </c>
      <c r="E63" s="57">
        <v>-2</v>
      </c>
      <c r="F63" s="689">
        <f>SUM(G63:J63)</f>
        <v>0</v>
      </c>
      <c r="G63" s="1060"/>
      <c r="H63" s="1061"/>
      <c r="I63" s="1061"/>
      <c r="J63" s="1062"/>
      <c r="K63" s="243">
        <v>0.15282783083846155</v>
      </c>
      <c r="L63" s="365"/>
      <c r="M63" s="33">
        <v>50</v>
      </c>
      <c r="N63" s="1210">
        <v>41</v>
      </c>
      <c r="O63" s="682">
        <v>57</v>
      </c>
      <c r="P63" s="33">
        <v>40</v>
      </c>
      <c r="Q63" s="1210">
        <v>46</v>
      </c>
      <c r="R63" s="33">
        <v>34</v>
      </c>
      <c r="S63" s="86"/>
      <c r="T63" s="33">
        <v>44</v>
      </c>
      <c r="U63" s="1210">
        <v>38</v>
      </c>
      <c r="V63" s="682">
        <v>28</v>
      </c>
      <c r="W63" s="33">
        <v>15</v>
      </c>
      <c r="X63" s="53"/>
      <c r="Y63" s="26"/>
      <c r="Z63" s="26"/>
      <c r="AA63" s="26"/>
    </row>
    <row r="64" spans="1:27" ht="19" thickBot="1" x14ac:dyDescent="0.5">
      <c r="A64" s="248" t="s">
        <v>84</v>
      </c>
      <c r="B64" s="33">
        <f>RANK(C64,C$7:C$71,0)</f>
        <v>45</v>
      </c>
      <c r="C64" s="154">
        <f>D64*10/$D$73</f>
        <v>-2</v>
      </c>
      <c r="D64" s="696">
        <f>MIN(SUM(E64:F64),10)</f>
        <v>-2</v>
      </c>
      <c r="E64" s="57">
        <v>-2</v>
      </c>
      <c r="F64" s="689">
        <f>SUM(G64:J64)</f>
        <v>0</v>
      </c>
      <c r="G64" s="1063"/>
      <c r="H64" s="1064"/>
      <c r="I64" s="1064"/>
      <c r="J64" s="1065"/>
      <c r="K64" s="240">
        <v>0.29028792959608174</v>
      </c>
      <c r="L64" s="365"/>
      <c r="M64" s="33">
        <v>6</v>
      </c>
      <c r="N64" s="1210">
        <v>5</v>
      </c>
      <c r="O64" s="682">
        <v>6</v>
      </c>
      <c r="P64" s="33">
        <v>6</v>
      </c>
      <c r="Q64" s="1210">
        <v>6</v>
      </c>
      <c r="R64" s="33">
        <v>3</v>
      </c>
      <c r="S64" s="86"/>
      <c r="T64" s="33">
        <v>1</v>
      </c>
      <c r="U64" s="1210">
        <v>1</v>
      </c>
      <c r="V64" s="682">
        <v>2</v>
      </c>
      <c r="W64" s="33">
        <v>2</v>
      </c>
      <c r="X64" s="53"/>
      <c r="Y64" s="26"/>
      <c r="Z64" s="26"/>
      <c r="AA64" s="26"/>
    </row>
    <row r="65" spans="1:27" ht="19" thickBot="1" x14ac:dyDescent="0.5">
      <c r="A65" s="248" t="s">
        <v>92</v>
      </c>
      <c r="B65" s="33">
        <f>RANK(C65,C$7:C$71,0)</f>
        <v>45</v>
      </c>
      <c r="C65" s="154">
        <f>D65*10/$D$73</f>
        <v>-2</v>
      </c>
      <c r="D65" s="696">
        <f>MIN(SUM(E65:F65),10)</f>
        <v>-2</v>
      </c>
      <c r="E65" s="57">
        <v>-2</v>
      </c>
      <c r="F65" s="689">
        <f>SUM(G65:J65)</f>
        <v>0</v>
      </c>
      <c r="G65" s="1060"/>
      <c r="H65" s="1061"/>
      <c r="I65" s="1061"/>
      <c r="J65" s="1062"/>
      <c r="K65" s="240">
        <v>0.41040898364337347</v>
      </c>
      <c r="L65" s="365"/>
      <c r="M65" s="33">
        <v>12</v>
      </c>
      <c r="N65" s="1210">
        <v>20</v>
      </c>
      <c r="O65" s="682">
        <v>9</v>
      </c>
      <c r="P65" s="33">
        <v>7</v>
      </c>
      <c r="Q65" s="1210">
        <v>9</v>
      </c>
      <c r="R65" s="33">
        <v>25</v>
      </c>
      <c r="S65" s="86"/>
      <c r="T65" s="33">
        <v>40</v>
      </c>
      <c r="U65" s="1210">
        <v>38</v>
      </c>
      <c r="V65" s="682">
        <v>19</v>
      </c>
      <c r="W65" s="33">
        <v>15</v>
      </c>
      <c r="X65" s="53"/>
      <c r="Y65" s="26"/>
      <c r="Z65" s="26"/>
      <c r="AA65" s="26"/>
    </row>
    <row r="66" spans="1:27" ht="19" thickBot="1" x14ac:dyDescent="0.5">
      <c r="A66" s="248" t="s">
        <v>81</v>
      </c>
      <c r="B66" s="33">
        <f>RANK(C66,C$7:C$71,0)</f>
        <v>45</v>
      </c>
      <c r="C66" s="154">
        <f>D66*10/$D$73</f>
        <v>-2</v>
      </c>
      <c r="D66" s="696">
        <f>MIN(SUM(E66:F66),10)</f>
        <v>-2</v>
      </c>
      <c r="E66" s="57">
        <v>-2</v>
      </c>
      <c r="F66" s="689">
        <f>SUM(G66:J66)</f>
        <v>0</v>
      </c>
      <c r="G66" s="1060"/>
      <c r="H66" s="1061"/>
      <c r="I66" s="1061"/>
      <c r="J66" s="1062"/>
      <c r="K66" s="240">
        <v>9.7564396560046743E-2</v>
      </c>
      <c r="L66" s="365"/>
      <c r="M66" s="33">
        <v>10</v>
      </c>
      <c r="N66" s="1210">
        <v>7</v>
      </c>
      <c r="O66" s="682">
        <v>12</v>
      </c>
      <c r="P66" s="33">
        <v>23</v>
      </c>
      <c r="Q66" s="1210">
        <v>8</v>
      </c>
      <c r="R66" s="33">
        <v>15</v>
      </c>
      <c r="S66" s="86"/>
      <c r="T66" s="33">
        <v>44</v>
      </c>
      <c r="U66" s="1210">
        <v>38</v>
      </c>
      <c r="V66" s="682">
        <v>28</v>
      </c>
      <c r="W66" s="33">
        <v>15</v>
      </c>
      <c r="X66" s="53"/>
      <c r="Y66" s="26"/>
      <c r="Z66" s="26"/>
      <c r="AA66" s="26"/>
    </row>
    <row r="67" spans="1:27" ht="19" thickBot="1" x14ac:dyDescent="0.5">
      <c r="A67" s="248" t="s">
        <v>332</v>
      </c>
      <c r="B67" s="33">
        <f>RANK(C67,C$7:C$71,0)</f>
        <v>45</v>
      </c>
      <c r="C67" s="154">
        <f>D67*10/$D$73</f>
        <v>-2</v>
      </c>
      <c r="D67" s="696">
        <f>MIN(SUM(E67:F67),10)</f>
        <v>-2</v>
      </c>
      <c r="E67" s="57">
        <v>-2</v>
      </c>
      <c r="F67" s="689">
        <f>SUM(G67:J67)</f>
        <v>0</v>
      </c>
      <c r="G67" s="1060"/>
      <c r="H67" s="1061"/>
      <c r="I67" s="1061"/>
      <c r="J67" s="1062"/>
      <c r="K67" s="243">
        <v>0.32749789131860879</v>
      </c>
      <c r="L67" s="365"/>
      <c r="M67" s="33">
        <v>15</v>
      </c>
      <c r="N67" s="1210">
        <v>22</v>
      </c>
      <c r="O67" s="682">
        <v>10</v>
      </c>
      <c r="P67" s="33">
        <v>17</v>
      </c>
      <c r="Q67" s="1210">
        <v>11</v>
      </c>
      <c r="R67" s="33">
        <v>53</v>
      </c>
      <c r="S67" s="86"/>
      <c r="T67" s="33">
        <v>44</v>
      </c>
      <c r="U67" s="1210">
        <v>38</v>
      </c>
      <c r="V67" s="682">
        <v>28</v>
      </c>
      <c r="W67" s="33">
        <v>15</v>
      </c>
      <c r="X67" s="53"/>
      <c r="Y67" s="26"/>
      <c r="Z67" s="26"/>
      <c r="AA67" s="26"/>
    </row>
    <row r="68" spans="1:27" ht="19" thickBot="1" x14ac:dyDescent="0.5">
      <c r="A68" s="248" t="s">
        <v>323</v>
      </c>
      <c r="B68" s="33">
        <f>RANK(C68,C$7:C$71,0)</f>
        <v>45</v>
      </c>
      <c r="C68" s="154">
        <f>D68*10/$D$73</f>
        <v>-2</v>
      </c>
      <c r="D68" s="696">
        <f>MIN(SUM(E68:F68),10)</f>
        <v>-2</v>
      </c>
      <c r="E68" s="57">
        <v>-2</v>
      </c>
      <c r="F68" s="689">
        <f>SUM(G68:J68)</f>
        <v>0</v>
      </c>
      <c r="G68" s="1060"/>
      <c r="H68" s="1061"/>
      <c r="I68" s="1061"/>
      <c r="J68" s="1062"/>
      <c r="K68" s="243">
        <v>0.33911093189033981</v>
      </c>
      <c r="L68" s="365"/>
      <c r="M68" s="33">
        <v>57</v>
      </c>
      <c r="N68" s="1210">
        <v>47</v>
      </c>
      <c r="O68" s="682">
        <v>56</v>
      </c>
      <c r="P68" s="33">
        <v>40</v>
      </c>
      <c r="Q68" s="1210">
        <v>56</v>
      </c>
      <c r="R68" s="33">
        <v>42</v>
      </c>
      <c r="S68" s="86"/>
      <c r="T68" s="33">
        <v>44</v>
      </c>
      <c r="U68" s="1210">
        <v>38</v>
      </c>
      <c r="V68" s="682">
        <v>28</v>
      </c>
      <c r="W68" s="33">
        <v>15</v>
      </c>
      <c r="X68" s="53"/>
      <c r="Y68" s="26"/>
      <c r="Z68" s="26"/>
      <c r="AA68" s="26"/>
    </row>
    <row r="69" spans="1:27" ht="19" thickBot="1" x14ac:dyDescent="0.5">
      <c r="A69" s="248" t="s">
        <v>86</v>
      </c>
      <c r="B69" s="33">
        <f>RANK(C69,C$7:C$71,0)</f>
        <v>45</v>
      </c>
      <c r="C69" s="154">
        <f>D69*10/$D$73</f>
        <v>-2</v>
      </c>
      <c r="D69" s="696">
        <f>MIN(SUM(E69:F69),10)</f>
        <v>-2</v>
      </c>
      <c r="E69" s="57">
        <v>-2</v>
      </c>
      <c r="F69" s="689">
        <f>SUM(G69:J69)</f>
        <v>0</v>
      </c>
      <c r="G69" s="1063"/>
      <c r="H69" s="1064"/>
      <c r="I69" s="1064"/>
      <c r="J69" s="1065"/>
      <c r="K69" s="240">
        <v>0.25521759342018541</v>
      </c>
      <c r="L69" s="365"/>
      <c r="M69" s="33">
        <v>1</v>
      </c>
      <c r="N69" s="1210">
        <v>1</v>
      </c>
      <c r="O69" s="682">
        <v>1</v>
      </c>
      <c r="P69" s="33">
        <v>1</v>
      </c>
      <c r="Q69" s="1210">
        <v>3</v>
      </c>
      <c r="R69" s="33">
        <v>1</v>
      </c>
      <c r="S69" s="86"/>
      <c r="T69" s="33">
        <v>31</v>
      </c>
      <c r="U69" s="1210">
        <v>38</v>
      </c>
      <c r="V69" s="682">
        <v>14</v>
      </c>
      <c r="W69" s="33">
        <v>15</v>
      </c>
      <c r="X69" s="53"/>
      <c r="Y69" s="26"/>
      <c r="Z69" s="26"/>
      <c r="AA69" s="26"/>
    </row>
    <row r="70" spans="1:27" ht="19" thickBot="1" x14ac:dyDescent="0.5">
      <c r="A70" s="1496" t="s">
        <v>82</v>
      </c>
      <c r="B70" s="33">
        <f>RANK(C70,C$7:C$71,0)</f>
        <v>45</v>
      </c>
      <c r="C70" s="154">
        <f>D70*10/$D$73</f>
        <v>-2</v>
      </c>
      <c r="D70" s="696">
        <f>MIN(SUM(E70:F70),10)</f>
        <v>-2</v>
      </c>
      <c r="E70" s="641">
        <v>-2</v>
      </c>
      <c r="F70" s="689">
        <f>SUM(G70:J70)</f>
        <v>0</v>
      </c>
      <c r="G70" s="1066"/>
      <c r="H70" s="1067"/>
      <c r="I70" s="1067"/>
      <c r="J70" s="1068"/>
      <c r="K70" s="1457">
        <v>0.34962131635024629</v>
      </c>
      <c r="L70" s="365"/>
      <c r="M70" s="33">
        <v>5</v>
      </c>
      <c r="N70" s="1210">
        <v>2</v>
      </c>
      <c r="O70" s="682">
        <v>8</v>
      </c>
      <c r="P70" s="33">
        <v>8</v>
      </c>
      <c r="Q70" s="1210">
        <v>7</v>
      </c>
      <c r="R70" s="33">
        <v>2</v>
      </c>
      <c r="S70" s="86"/>
      <c r="T70" s="33">
        <v>44</v>
      </c>
      <c r="U70" s="1210">
        <v>38</v>
      </c>
      <c r="V70" s="682">
        <v>28</v>
      </c>
      <c r="W70" s="33">
        <v>15</v>
      </c>
      <c r="X70" s="53"/>
      <c r="Y70" s="26"/>
      <c r="Z70" s="26"/>
      <c r="AA70" s="26"/>
    </row>
    <row r="71" spans="1:27" ht="19" thickBot="1" x14ac:dyDescent="0.5">
      <c r="A71" s="249" t="s">
        <v>109</v>
      </c>
      <c r="B71" s="914">
        <f>RANK(C71,C$7:C$71,0)</f>
        <v>45</v>
      </c>
      <c r="C71" s="953">
        <f>D71*10/$D$73</f>
        <v>-2</v>
      </c>
      <c r="D71" s="696">
        <f>MIN(SUM(E71:F71),10)</f>
        <v>-2</v>
      </c>
      <c r="E71" s="58">
        <v>-2</v>
      </c>
      <c r="F71" s="1073">
        <f>SUM(G71:J71)</f>
        <v>0</v>
      </c>
      <c r="G71" s="1069"/>
      <c r="H71" s="1070"/>
      <c r="I71" s="1070"/>
      <c r="J71" s="1071"/>
      <c r="K71" s="1458">
        <v>0.26003083032733448</v>
      </c>
      <c r="L71" s="365"/>
      <c r="M71" s="33">
        <v>56</v>
      </c>
      <c r="N71" s="1210">
        <v>45</v>
      </c>
      <c r="O71" s="682">
        <v>57</v>
      </c>
      <c r="P71" s="33">
        <v>40</v>
      </c>
      <c r="Q71" s="1210">
        <v>56</v>
      </c>
      <c r="R71" s="33">
        <v>39</v>
      </c>
      <c r="S71" s="86"/>
      <c r="T71" s="33">
        <v>22</v>
      </c>
      <c r="U71" s="1210">
        <v>20</v>
      </c>
      <c r="V71" s="682">
        <v>28</v>
      </c>
      <c r="W71" s="33">
        <v>15</v>
      </c>
      <c r="X71" s="53"/>
      <c r="Y71" s="26"/>
      <c r="Z71" s="26"/>
      <c r="AA71" s="26"/>
    </row>
    <row r="72" spans="1:27" x14ac:dyDescent="0.45">
      <c r="F72" s="29"/>
      <c r="L72" s="26"/>
      <c r="M72" s="29"/>
      <c r="N72" s="25"/>
      <c r="O72" s="25"/>
      <c r="P72" s="25"/>
      <c r="Q72" s="26"/>
      <c r="R72" s="25"/>
      <c r="S72" s="26"/>
      <c r="T72" s="85"/>
      <c r="U72" s="85"/>
      <c r="V72" s="85"/>
      <c r="W72" s="85"/>
      <c r="X72" s="53"/>
      <c r="Y72" s="26"/>
      <c r="Z72" s="26"/>
      <c r="AA72" s="26"/>
    </row>
    <row r="73" spans="1:27" x14ac:dyDescent="0.45">
      <c r="D73" s="695">
        <f>MAX(D7:D71)</f>
        <v>10</v>
      </c>
      <c r="F73" s="29"/>
      <c r="G73" s="654"/>
      <c r="H73" s="654"/>
      <c r="I73" s="654"/>
      <c r="J73" s="654"/>
      <c r="K73" s="654"/>
      <c r="L73" s="148"/>
      <c r="M73" s="54"/>
      <c r="N73" s="85"/>
      <c r="O73" s="85"/>
      <c r="P73" s="85"/>
      <c r="Q73" s="53"/>
      <c r="R73" s="85"/>
      <c r="S73" s="53"/>
      <c r="T73" s="85"/>
      <c r="U73" s="85"/>
      <c r="V73" s="85"/>
      <c r="W73" s="85"/>
      <c r="X73" s="53"/>
      <c r="Y73" s="26"/>
      <c r="Z73" s="26"/>
      <c r="AA73" s="26"/>
    </row>
    <row r="74" spans="1:27" x14ac:dyDescent="0.45">
      <c r="F74" s="29"/>
      <c r="G74" s="654"/>
      <c r="H74" s="654"/>
      <c r="I74" s="654"/>
      <c r="J74" s="654"/>
      <c r="K74" s="654"/>
      <c r="L74" s="148"/>
      <c r="M74" s="54"/>
      <c r="N74" s="85"/>
      <c r="O74" s="85"/>
      <c r="P74" s="85"/>
      <c r="Q74" s="53"/>
      <c r="R74" s="85"/>
      <c r="S74" s="53"/>
      <c r="T74" s="85"/>
      <c r="U74" s="85"/>
      <c r="V74" s="85"/>
      <c r="W74" s="85"/>
      <c r="X74" s="53"/>
      <c r="Y74" s="26"/>
      <c r="Z74" s="26"/>
      <c r="AA74" s="26"/>
    </row>
    <row r="75" spans="1:27" x14ac:dyDescent="0.45">
      <c r="F75" s="29"/>
      <c r="G75" s="655"/>
      <c r="H75" s="655"/>
      <c r="I75" s="655"/>
      <c r="J75" s="655"/>
      <c r="K75" s="655"/>
      <c r="L75" s="53"/>
      <c r="M75" s="54"/>
      <c r="N75" s="85"/>
      <c r="O75" s="85"/>
      <c r="P75" s="85"/>
      <c r="Q75" s="53"/>
      <c r="R75" s="85"/>
      <c r="S75" s="53"/>
      <c r="T75" s="85"/>
      <c r="U75" s="85"/>
      <c r="V75" s="85"/>
      <c r="W75" s="85"/>
      <c r="X75" s="53"/>
      <c r="Y75" s="26"/>
      <c r="Z75" s="26"/>
      <c r="AA75" s="26"/>
    </row>
    <row r="76" spans="1:27" x14ac:dyDescent="0.45">
      <c r="A76" s="7"/>
      <c r="B76" s="1"/>
      <c r="C76" s="26"/>
      <c r="D76" s="26"/>
      <c r="E76" s="53"/>
      <c r="F76" s="29"/>
      <c r="G76" s="654"/>
      <c r="H76" s="654"/>
      <c r="I76" s="654"/>
      <c r="J76" s="654"/>
      <c r="K76" s="654"/>
      <c r="L76" s="683"/>
      <c r="M76" s="53"/>
      <c r="N76" s="53"/>
      <c r="O76" s="53"/>
      <c r="P76" s="53"/>
      <c r="Q76" s="53"/>
      <c r="R76" s="53"/>
      <c r="S76" s="53"/>
      <c r="T76" s="85"/>
      <c r="U76" s="85"/>
      <c r="V76" s="85"/>
      <c r="W76" s="85"/>
      <c r="X76" s="53"/>
      <c r="Y76" s="26"/>
      <c r="Z76" s="26"/>
      <c r="AA76" s="26"/>
    </row>
    <row r="77" spans="1:27" x14ac:dyDescent="0.45">
      <c r="F77" s="29"/>
      <c r="J77" s="7"/>
      <c r="L77" s="53"/>
      <c r="M77" s="54"/>
      <c r="N77" s="85"/>
      <c r="O77" s="85"/>
      <c r="P77" s="85"/>
      <c r="Q77" s="53"/>
      <c r="R77" s="85"/>
      <c r="S77" s="53"/>
      <c r="T77" s="85"/>
      <c r="U77" s="85"/>
      <c r="V77" s="85"/>
      <c r="W77" s="85"/>
      <c r="X77" s="53"/>
      <c r="Y77" s="26"/>
      <c r="Z77" s="26"/>
      <c r="AA77" s="26"/>
    </row>
    <row r="78" spans="1:27" x14ac:dyDescent="0.45">
      <c r="F78" s="29"/>
      <c r="L78" s="26"/>
      <c r="M78" s="29"/>
      <c r="N78" s="25"/>
      <c r="O78" s="25"/>
      <c r="P78" s="25"/>
      <c r="Q78" s="26"/>
      <c r="R78" s="25"/>
      <c r="S78" s="26"/>
      <c r="T78" s="85"/>
      <c r="U78" s="85"/>
      <c r="V78" s="85"/>
      <c r="W78" s="85"/>
      <c r="X78" s="53"/>
      <c r="Y78" s="26"/>
      <c r="Z78" s="26"/>
      <c r="AA78" s="26"/>
    </row>
    <row r="79" spans="1:27" x14ac:dyDescent="0.45">
      <c r="F79" s="29"/>
      <c r="L79" s="26"/>
      <c r="M79" s="29"/>
      <c r="N79" s="25"/>
      <c r="O79" s="25"/>
      <c r="P79" s="25"/>
      <c r="Q79" s="26"/>
      <c r="R79" s="25"/>
      <c r="S79" s="26"/>
      <c r="T79" s="85"/>
      <c r="U79" s="85"/>
      <c r="V79" s="85"/>
      <c r="W79" s="85"/>
      <c r="X79" s="53"/>
      <c r="Y79" s="26"/>
      <c r="Z79" s="26"/>
      <c r="AA79" s="26"/>
    </row>
    <row r="80" spans="1:27" x14ac:dyDescent="0.45">
      <c r="F80" s="29"/>
      <c r="L80" s="26"/>
      <c r="M80" s="29"/>
      <c r="N80" s="25"/>
      <c r="O80" s="25"/>
      <c r="P80" s="25"/>
      <c r="Q80" s="26"/>
      <c r="R80" s="25"/>
      <c r="S80" s="26"/>
      <c r="T80" s="85"/>
      <c r="U80" s="85"/>
      <c r="V80" s="85"/>
      <c r="W80" s="85"/>
      <c r="X80" s="53"/>
      <c r="Y80" s="26"/>
      <c r="Z80" s="26"/>
      <c r="AA80" s="26"/>
    </row>
    <row r="81" spans="6:27" x14ac:dyDescent="0.45">
      <c r="F81" s="29"/>
      <c r="L81" s="26"/>
      <c r="M81" s="29"/>
      <c r="N81" s="25"/>
      <c r="O81" s="25"/>
      <c r="P81" s="25"/>
      <c r="Q81" s="26"/>
      <c r="R81" s="25"/>
      <c r="S81" s="26"/>
      <c r="T81" s="85"/>
      <c r="U81" s="85"/>
      <c r="V81" s="85"/>
      <c r="W81" s="85"/>
      <c r="X81" s="53"/>
      <c r="Y81" s="26"/>
      <c r="Z81" s="26"/>
      <c r="AA81" s="26"/>
    </row>
    <row r="82" spans="6:27" x14ac:dyDescent="0.45">
      <c r="F82" s="29"/>
      <c r="L82" s="26"/>
      <c r="M82" s="29"/>
      <c r="N82" s="25"/>
      <c r="O82" s="25"/>
      <c r="P82" s="25"/>
      <c r="Q82" s="26"/>
      <c r="R82" s="25"/>
      <c r="S82" s="26"/>
      <c r="T82" s="85"/>
      <c r="U82" s="85"/>
      <c r="V82" s="85"/>
      <c r="W82" s="85"/>
      <c r="X82" s="53"/>
      <c r="Y82" s="26"/>
      <c r="Z82" s="26"/>
      <c r="AA82" s="26"/>
    </row>
    <row r="83" spans="6:27" x14ac:dyDescent="0.45">
      <c r="F83" s="29"/>
      <c r="L83" s="26"/>
      <c r="M83" s="29"/>
      <c r="N83" s="25"/>
      <c r="O83" s="25"/>
      <c r="P83" s="25"/>
      <c r="Q83" s="26"/>
      <c r="R83" s="25"/>
      <c r="S83" s="26"/>
      <c r="T83" s="85"/>
      <c r="U83" s="85"/>
      <c r="V83" s="85"/>
      <c r="W83" s="85"/>
      <c r="X83" s="53"/>
      <c r="Y83" s="26"/>
      <c r="Z83" s="26"/>
      <c r="AA83" s="26"/>
    </row>
    <row r="84" spans="6:27" x14ac:dyDescent="0.45">
      <c r="F84" s="29"/>
      <c r="L84" s="26"/>
      <c r="M84" s="29"/>
      <c r="N84" s="25"/>
      <c r="O84" s="25"/>
      <c r="P84" s="25"/>
      <c r="Q84" s="26"/>
      <c r="R84" s="25"/>
      <c r="S84" s="26"/>
      <c r="T84" s="85"/>
      <c r="U84" s="85"/>
      <c r="V84" s="85"/>
      <c r="W84" s="85"/>
      <c r="X84" s="53"/>
      <c r="Y84" s="26"/>
      <c r="Z84" s="26"/>
      <c r="AA84" s="26"/>
    </row>
    <row r="85" spans="6:27" x14ac:dyDescent="0.45">
      <c r="F85" s="29"/>
      <c r="L85" s="26"/>
      <c r="M85" s="29"/>
      <c r="N85" s="25"/>
      <c r="O85" s="25"/>
      <c r="P85" s="25"/>
      <c r="Q85" s="26"/>
      <c r="R85" s="25"/>
      <c r="S85" s="26"/>
      <c r="T85" s="85"/>
      <c r="U85" s="85"/>
      <c r="V85" s="85"/>
      <c r="W85" s="85"/>
      <c r="X85" s="53"/>
      <c r="Y85" s="26"/>
      <c r="Z85" s="26"/>
      <c r="AA85" s="26"/>
    </row>
    <row r="86" spans="6:27" x14ac:dyDescent="0.45">
      <c r="F86" s="29"/>
      <c r="L86" s="26"/>
      <c r="M86" s="29"/>
      <c r="N86" s="25"/>
      <c r="O86" s="25"/>
      <c r="P86" s="25"/>
      <c r="Q86" s="26"/>
      <c r="R86" s="25"/>
      <c r="S86" s="26"/>
      <c r="T86" s="85"/>
      <c r="U86" s="85"/>
      <c r="V86" s="85"/>
      <c r="W86" s="85"/>
      <c r="X86" s="53"/>
      <c r="Y86" s="26"/>
      <c r="Z86" s="26"/>
      <c r="AA86" s="26"/>
    </row>
    <row r="87" spans="6:27" x14ac:dyDescent="0.45">
      <c r="F87" s="29"/>
      <c r="L87" s="26"/>
      <c r="M87" s="29"/>
      <c r="N87" s="25"/>
      <c r="O87" s="25"/>
      <c r="P87" s="25"/>
      <c r="Q87" s="26"/>
      <c r="R87" s="25"/>
      <c r="S87" s="26"/>
      <c r="T87" s="85"/>
      <c r="U87" s="85"/>
      <c r="V87" s="85"/>
      <c r="W87" s="85"/>
      <c r="X87" s="53"/>
      <c r="Y87" s="26"/>
      <c r="Z87" s="26"/>
      <c r="AA87" s="26"/>
    </row>
    <row r="88" spans="6:27" x14ac:dyDescent="0.45">
      <c r="F88" s="29"/>
      <c r="L88" s="26"/>
      <c r="M88" s="29"/>
      <c r="N88" s="25"/>
      <c r="O88" s="25"/>
      <c r="P88" s="25"/>
      <c r="Q88" s="26"/>
      <c r="R88" s="25"/>
      <c r="S88" s="26"/>
      <c r="T88" s="85"/>
      <c r="U88" s="85"/>
      <c r="V88" s="85"/>
      <c r="W88" s="85"/>
      <c r="X88" s="53"/>
      <c r="Y88" s="26"/>
      <c r="Z88" s="26"/>
      <c r="AA88" s="26"/>
    </row>
    <row r="89" spans="6:27" x14ac:dyDescent="0.45">
      <c r="F89" s="29"/>
      <c r="L89" s="26"/>
      <c r="M89" s="29"/>
      <c r="N89" s="25"/>
      <c r="O89" s="25"/>
      <c r="P89" s="25"/>
      <c r="Q89" s="26"/>
      <c r="R89" s="25"/>
      <c r="S89" s="26"/>
      <c r="T89" s="85"/>
      <c r="U89" s="85"/>
      <c r="V89" s="85"/>
      <c r="W89" s="85"/>
      <c r="X89" s="53"/>
      <c r="Y89" s="26"/>
      <c r="Z89" s="26"/>
      <c r="AA89" s="26"/>
    </row>
    <row r="90" spans="6:27" x14ac:dyDescent="0.45">
      <c r="F90" s="29"/>
      <c r="L90" s="26"/>
      <c r="M90" s="29"/>
      <c r="N90" s="25"/>
      <c r="O90" s="25"/>
      <c r="P90" s="25"/>
      <c r="Q90" s="26"/>
      <c r="R90" s="25"/>
      <c r="S90" s="26"/>
      <c r="T90" s="85"/>
      <c r="U90" s="85"/>
      <c r="V90" s="85"/>
      <c r="W90" s="85"/>
      <c r="X90" s="53"/>
      <c r="Y90" s="26"/>
      <c r="Z90" s="26"/>
      <c r="AA90" s="26"/>
    </row>
    <row r="91" spans="6:27" x14ac:dyDescent="0.45">
      <c r="F91" s="29"/>
      <c r="L91" s="26"/>
      <c r="M91" s="29"/>
      <c r="N91" s="25"/>
      <c r="O91" s="25"/>
      <c r="P91" s="25"/>
      <c r="Q91" s="26"/>
      <c r="R91" s="25"/>
      <c r="S91" s="26"/>
      <c r="T91" s="85"/>
      <c r="U91" s="85"/>
      <c r="V91" s="85"/>
      <c r="W91" s="85"/>
      <c r="X91" s="53"/>
      <c r="Y91" s="26"/>
      <c r="Z91" s="26"/>
      <c r="AA91" s="26"/>
    </row>
    <row r="92" spans="6:27" x14ac:dyDescent="0.45">
      <c r="F92" s="29"/>
      <c r="L92" s="26"/>
      <c r="M92" s="29"/>
      <c r="N92" s="25"/>
      <c r="O92" s="25"/>
      <c r="P92" s="25"/>
      <c r="Q92" s="26"/>
      <c r="R92" s="25"/>
      <c r="S92" s="26"/>
      <c r="T92" s="85"/>
      <c r="U92" s="85"/>
      <c r="V92" s="85"/>
      <c r="W92" s="85"/>
      <c r="X92" s="53"/>
      <c r="Y92" s="26"/>
      <c r="Z92" s="26"/>
      <c r="AA92" s="26"/>
    </row>
    <row r="93" spans="6:27" x14ac:dyDescent="0.45">
      <c r="F93" s="29"/>
      <c r="L93" s="26"/>
      <c r="M93" s="29"/>
      <c r="N93" s="25"/>
      <c r="O93" s="25"/>
      <c r="P93" s="25"/>
      <c r="Q93" s="26"/>
      <c r="R93" s="25"/>
      <c r="S93" s="26"/>
      <c r="T93" s="85"/>
      <c r="U93" s="85"/>
      <c r="V93" s="85"/>
      <c r="W93" s="85"/>
      <c r="X93" s="53"/>
      <c r="Y93" s="26"/>
      <c r="Z93" s="26"/>
      <c r="AA93" s="26"/>
    </row>
    <row r="94" spans="6:27" x14ac:dyDescent="0.45">
      <c r="F94" s="29"/>
      <c r="L94" s="26"/>
      <c r="M94" s="29"/>
      <c r="N94" s="25"/>
      <c r="O94" s="25"/>
      <c r="P94" s="25"/>
      <c r="Q94" s="26"/>
      <c r="R94" s="25"/>
      <c r="S94" s="26"/>
      <c r="T94" s="85"/>
      <c r="U94" s="85"/>
      <c r="V94" s="85"/>
      <c r="W94" s="85"/>
      <c r="X94" s="53"/>
      <c r="Y94" s="26"/>
      <c r="Z94" s="26"/>
      <c r="AA94" s="26"/>
    </row>
    <row r="95" spans="6:27" x14ac:dyDescent="0.45">
      <c r="F95" s="29"/>
      <c r="L95" s="26"/>
      <c r="M95" s="29"/>
      <c r="N95" s="25"/>
      <c r="O95" s="25"/>
      <c r="P95" s="25"/>
      <c r="Q95" s="26"/>
      <c r="R95" s="25"/>
      <c r="S95" s="26"/>
      <c r="T95" s="85"/>
      <c r="U95" s="85"/>
      <c r="V95" s="85"/>
      <c r="W95" s="85"/>
      <c r="X95" s="53"/>
      <c r="Y95" s="26"/>
      <c r="Z95" s="26"/>
      <c r="AA95" s="26"/>
    </row>
    <row r="96" spans="6:27" x14ac:dyDescent="0.45">
      <c r="F96" s="29"/>
      <c r="L96" s="26"/>
      <c r="M96" s="29"/>
      <c r="N96" s="25"/>
      <c r="O96" s="25"/>
      <c r="P96" s="25"/>
      <c r="Q96" s="26"/>
      <c r="R96" s="25"/>
      <c r="S96" s="26"/>
      <c r="T96" s="85"/>
      <c r="U96" s="85"/>
      <c r="V96" s="85"/>
      <c r="W96" s="85"/>
      <c r="X96" s="53"/>
      <c r="Y96" s="26"/>
      <c r="Z96" s="26"/>
      <c r="AA96" s="26"/>
    </row>
    <row r="97" spans="6:27" x14ac:dyDescent="0.45">
      <c r="F97" s="29"/>
      <c r="L97" s="26"/>
      <c r="M97" s="29"/>
      <c r="N97" s="25"/>
      <c r="O97" s="25"/>
      <c r="P97" s="25"/>
      <c r="Q97" s="26"/>
      <c r="R97" s="25"/>
      <c r="S97" s="26"/>
      <c r="T97" s="85"/>
      <c r="U97" s="85"/>
      <c r="V97" s="85"/>
      <c r="W97" s="85"/>
      <c r="X97" s="53"/>
      <c r="Y97" s="26"/>
      <c r="Z97" s="26"/>
      <c r="AA97" s="26"/>
    </row>
    <row r="98" spans="6:27" x14ac:dyDescent="0.45">
      <c r="F98" s="29"/>
      <c r="L98" s="26"/>
      <c r="M98" s="29"/>
      <c r="N98" s="25"/>
      <c r="O98" s="25"/>
      <c r="P98" s="25"/>
      <c r="Q98" s="26"/>
      <c r="R98" s="25"/>
      <c r="S98" s="26"/>
      <c r="T98" s="85"/>
      <c r="U98" s="85"/>
      <c r="V98" s="85"/>
      <c r="W98" s="85"/>
      <c r="X98" s="53"/>
      <c r="Y98" s="26"/>
      <c r="Z98" s="26"/>
      <c r="AA98" s="26"/>
    </row>
    <row r="99" spans="6:27" x14ac:dyDescent="0.45">
      <c r="F99" s="29"/>
      <c r="L99" s="26"/>
      <c r="M99" s="29"/>
      <c r="N99" s="25"/>
      <c r="O99" s="25"/>
      <c r="P99" s="25"/>
      <c r="Q99" s="26"/>
      <c r="R99" s="25"/>
      <c r="S99" s="26"/>
      <c r="T99" s="85"/>
      <c r="U99" s="85"/>
      <c r="V99" s="85"/>
      <c r="W99" s="85"/>
      <c r="X99" s="53"/>
      <c r="Y99" s="26"/>
      <c r="Z99" s="26"/>
      <c r="AA99" s="26"/>
    </row>
    <row r="100" spans="6:27" x14ac:dyDescent="0.45">
      <c r="F100" s="29"/>
      <c r="L100" s="26"/>
      <c r="M100" s="29"/>
      <c r="N100" s="25"/>
      <c r="O100" s="25"/>
      <c r="P100" s="25"/>
      <c r="Q100" s="26"/>
      <c r="R100" s="25"/>
      <c r="S100" s="26"/>
      <c r="T100" s="85"/>
      <c r="U100" s="85"/>
      <c r="V100" s="85"/>
      <c r="W100" s="85"/>
      <c r="X100" s="53"/>
      <c r="Y100" s="26"/>
      <c r="Z100" s="26"/>
      <c r="AA100" s="26"/>
    </row>
    <row r="101" spans="6:27" x14ac:dyDescent="0.45">
      <c r="F101" s="29"/>
      <c r="L101" s="26"/>
      <c r="M101" s="29"/>
      <c r="N101" s="25"/>
      <c r="O101" s="25"/>
      <c r="P101" s="25"/>
      <c r="Q101" s="26"/>
      <c r="R101" s="25"/>
      <c r="S101" s="26"/>
      <c r="T101" s="85"/>
      <c r="U101" s="85"/>
      <c r="V101" s="85"/>
      <c r="W101" s="85"/>
      <c r="X101" s="53"/>
      <c r="Y101" s="26"/>
      <c r="Z101" s="26"/>
      <c r="AA101" s="26"/>
    </row>
    <row r="102" spans="6:27" x14ac:dyDescent="0.45">
      <c r="F102" s="29"/>
      <c r="L102" s="26"/>
      <c r="M102" s="29"/>
      <c r="N102" s="25"/>
      <c r="O102" s="25"/>
      <c r="P102" s="25"/>
      <c r="Q102" s="26"/>
      <c r="R102" s="25"/>
      <c r="S102" s="26"/>
      <c r="T102" s="85"/>
      <c r="U102" s="85"/>
      <c r="V102" s="85"/>
      <c r="W102" s="85"/>
      <c r="X102" s="53"/>
      <c r="Y102" s="26"/>
      <c r="Z102" s="26"/>
      <c r="AA102" s="26"/>
    </row>
    <row r="103" spans="6:27" x14ac:dyDescent="0.45">
      <c r="F103" s="29"/>
      <c r="L103" s="26"/>
      <c r="M103" s="29"/>
      <c r="N103" s="25"/>
      <c r="O103" s="25"/>
      <c r="P103" s="25"/>
      <c r="Q103" s="26"/>
      <c r="R103" s="25"/>
      <c r="S103" s="26"/>
      <c r="T103" s="85"/>
      <c r="U103" s="85"/>
      <c r="V103" s="85"/>
      <c r="W103" s="85"/>
      <c r="X103" s="53"/>
      <c r="Y103" s="26"/>
      <c r="Z103" s="26"/>
      <c r="AA103" s="26"/>
    </row>
    <row r="104" spans="6:27" x14ac:dyDescent="0.45">
      <c r="F104" s="29"/>
      <c r="L104" s="26"/>
      <c r="M104" s="29"/>
      <c r="N104" s="25"/>
      <c r="O104" s="25"/>
      <c r="P104" s="25"/>
      <c r="Q104" s="26"/>
      <c r="R104" s="25"/>
      <c r="S104" s="26"/>
      <c r="T104" s="85"/>
      <c r="U104" s="85"/>
      <c r="V104" s="85"/>
      <c r="W104" s="85"/>
      <c r="X104" s="53"/>
      <c r="Y104" s="26"/>
      <c r="Z104" s="26"/>
      <c r="AA104" s="26"/>
    </row>
    <row r="105" spans="6:27" x14ac:dyDescent="0.45">
      <c r="T105" s="85"/>
      <c r="U105" s="85"/>
      <c r="V105" s="85"/>
      <c r="W105" s="85"/>
    </row>
  </sheetData>
  <sortState xmlns:xlrd2="http://schemas.microsoft.com/office/spreadsheetml/2017/richdata2" ref="A7:W71">
    <sortCondition ref="B7:B71"/>
  </sortState>
  <mergeCells count="5">
    <mergeCell ref="D5:F5"/>
    <mergeCell ref="G5:G6"/>
    <mergeCell ref="H5:H6"/>
    <mergeCell ref="I5:I6"/>
    <mergeCell ref="J5:J6"/>
  </mergeCells>
  <conditionalFormatting sqref="S7:S7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B71">
    <cfRule type="colorScale" priority="15">
      <colorScale>
        <cfvo type="min"/>
        <cfvo type="percentile" val="50"/>
        <cfvo type="max"/>
        <color rgb="FF55A424"/>
        <color theme="0"/>
        <color rgb="FFE4389A"/>
      </colorScale>
    </cfRule>
  </conditionalFormatting>
  <conditionalFormatting sqref="C7:C71">
    <cfRule type="colorScale" priority="14">
      <colorScale>
        <cfvo type="min"/>
        <cfvo type="percentile" val="50"/>
        <cfvo type="max"/>
        <color rgb="FFE4389A"/>
        <color theme="0"/>
        <color rgb="FF55A424"/>
      </colorScale>
    </cfRule>
  </conditionalFormatting>
  <conditionalFormatting sqref="M7:M71">
    <cfRule type="colorScale" priority="13">
      <colorScale>
        <cfvo type="min"/>
        <cfvo type="percentile" val="50"/>
        <cfvo type="max"/>
        <color rgb="FF55A424"/>
        <color theme="0"/>
        <color rgb="FFE4389A"/>
      </colorScale>
    </cfRule>
  </conditionalFormatting>
  <conditionalFormatting sqref="O7:O71">
    <cfRule type="colorScale" priority="11">
      <colorScale>
        <cfvo type="min"/>
        <cfvo type="percentile" val="50"/>
        <cfvo type="max"/>
        <color rgb="FF55A424"/>
        <color theme="0"/>
        <color rgb="FFE4389A"/>
      </colorScale>
    </cfRule>
  </conditionalFormatting>
  <conditionalFormatting sqref="N7:N71">
    <cfRule type="colorScale" priority="10">
      <colorScale>
        <cfvo type="min"/>
        <cfvo type="percentile" val="50"/>
        <cfvo type="max"/>
        <color rgb="FF55A424"/>
        <color theme="0"/>
        <color rgb="FFE4389A"/>
      </colorScale>
    </cfRule>
  </conditionalFormatting>
  <conditionalFormatting sqref="P7:P71">
    <cfRule type="colorScale" priority="9">
      <colorScale>
        <cfvo type="min"/>
        <cfvo type="percentile" val="50"/>
        <cfvo type="max"/>
        <color rgb="FF55A424"/>
        <color theme="0"/>
        <color rgb="FFE4389A"/>
      </colorScale>
    </cfRule>
  </conditionalFormatting>
  <conditionalFormatting sqref="Q7:Q71">
    <cfRule type="colorScale" priority="8">
      <colorScale>
        <cfvo type="min"/>
        <cfvo type="percentile" val="50"/>
        <cfvo type="max"/>
        <color rgb="FF55A424"/>
        <color theme="0"/>
        <color rgb="FFE4389A"/>
      </colorScale>
    </cfRule>
  </conditionalFormatting>
  <conditionalFormatting sqref="R7:R71">
    <cfRule type="colorScale" priority="7">
      <colorScale>
        <cfvo type="min"/>
        <cfvo type="percentile" val="50"/>
        <cfvo type="max"/>
        <color rgb="FF55A424"/>
        <color theme="0"/>
        <color rgb="FFE4389A"/>
      </colorScale>
    </cfRule>
  </conditionalFormatting>
  <conditionalFormatting sqref="T7:T71">
    <cfRule type="colorScale" priority="6">
      <colorScale>
        <cfvo type="min"/>
        <cfvo type="percentile" val="50"/>
        <cfvo type="max"/>
        <color rgb="FF55A424"/>
        <color theme="0"/>
        <color rgb="FFE4389A"/>
      </colorScale>
    </cfRule>
  </conditionalFormatting>
  <conditionalFormatting sqref="U7:U71">
    <cfRule type="colorScale" priority="5">
      <colorScale>
        <cfvo type="min"/>
        <cfvo type="percentile" val="50"/>
        <cfvo type="max"/>
        <color rgb="FF55A424"/>
        <color theme="0"/>
        <color rgb="FFE4389A"/>
      </colorScale>
    </cfRule>
  </conditionalFormatting>
  <conditionalFormatting sqref="V7:V71">
    <cfRule type="colorScale" priority="4">
      <colorScale>
        <cfvo type="min"/>
        <cfvo type="percentile" val="50"/>
        <cfvo type="max"/>
        <color rgb="FF55A424"/>
        <color theme="0"/>
        <color rgb="FFE4389A"/>
      </colorScale>
    </cfRule>
  </conditionalFormatting>
  <conditionalFormatting sqref="W7:W71">
    <cfRule type="colorScale" priority="3">
      <colorScale>
        <cfvo type="min"/>
        <cfvo type="percentile" val="50"/>
        <cfvo type="max"/>
        <color rgb="FF55A424"/>
        <color theme="0"/>
        <color rgb="FFE4389A"/>
      </colorScale>
    </cfRule>
  </conditionalFormatting>
  <conditionalFormatting sqref="K7:K71">
    <cfRule type="cellIs" dxfId="15" priority="2" operator="greaterThan">
      <formula>1</formula>
    </cfRule>
  </conditionalFormatting>
  <conditionalFormatting sqref="K7:K71">
    <cfRule type="colorScale" priority="1">
      <colorScale>
        <cfvo type="min"/>
        <cfvo type="percentile" val="50"/>
        <cfvo type="max"/>
        <color rgb="FFE4389A"/>
        <color theme="0"/>
        <color rgb="FF55A424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>
    <tabColor theme="0"/>
  </sheetPr>
  <dimension ref="A1:O92"/>
  <sheetViews>
    <sheetView zoomScale="85" zoomScaleNormal="85" workbookViewId="0">
      <selection activeCell="J58" sqref="J58"/>
    </sheetView>
  </sheetViews>
  <sheetFormatPr defaultRowHeight="14.5" x14ac:dyDescent="0.35"/>
  <cols>
    <col min="1" max="1" width="41.36328125" style="18" customWidth="1"/>
    <col min="2" max="2" width="13.36328125" customWidth="1"/>
  </cols>
  <sheetData>
    <row r="1" spans="1:15" ht="21" x14ac:dyDescent="0.5">
      <c r="A1" s="83" t="s">
        <v>119</v>
      </c>
      <c r="B1" s="131"/>
      <c r="C1" s="131"/>
      <c r="D1" s="826"/>
      <c r="E1" s="826"/>
      <c r="F1" s="826"/>
      <c r="G1" s="826"/>
      <c r="H1" s="826"/>
      <c r="I1" s="826"/>
      <c r="J1" s="826"/>
      <c r="K1" s="826"/>
      <c r="L1" s="826"/>
      <c r="M1" s="826"/>
      <c r="N1" s="826"/>
      <c r="O1" s="826"/>
    </row>
    <row r="2" spans="1:15" ht="21" x14ac:dyDescent="0.5">
      <c r="A2" s="83"/>
      <c r="B2" s="131"/>
      <c r="C2" s="131"/>
      <c r="D2" s="826"/>
      <c r="E2" s="826"/>
      <c r="F2" s="826"/>
      <c r="G2" s="826"/>
      <c r="H2" s="826"/>
      <c r="I2" s="826"/>
      <c r="J2" s="826"/>
      <c r="K2" s="826"/>
      <c r="L2" s="826"/>
      <c r="M2" s="826"/>
      <c r="N2" s="826"/>
      <c r="O2" s="826"/>
    </row>
    <row r="3" spans="1:15" s="1" customFormat="1" ht="18.5" x14ac:dyDescent="0.45">
      <c r="A3" s="268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</row>
    <row r="4" spans="1:15" s="1" customFormat="1" ht="18.5" x14ac:dyDescent="0.45">
      <c r="A4" s="27"/>
      <c r="B4" s="152" t="s">
        <v>67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15" s="1" customFormat="1" ht="18.5" x14ac:dyDescent="0.45">
      <c r="A5" s="27"/>
      <c r="B5" s="152" t="s">
        <v>54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</row>
    <row r="6" spans="1:15" s="1" customFormat="1" ht="19" thickBot="1" x14ac:dyDescent="0.5">
      <c r="A6" s="77" t="s">
        <v>4</v>
      </c>
      <c r="B6" s="153" t="s">
        <v>2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</row>
    <row r="7" spans="1:15" s="1" customFormat="1" ht="18.5" x14ac:dyDescent="0.45">
      <c r="A7" s="122" t="s">
        <v>10</v>
      </c>
      <c r="B7" s="926">
        <v>0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</row>
    <row r="8" spans="1:15" s="1" customFormat="1" ht="18.5" x14ac:dyDescent="0.45">
      <c r="A8" s="150" t="s">
        <v>148</v>
      </c>
      <c r="B8" s="905">
        <v>0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</row>
    <row r="9" spans="1:15" s="1" customFormat="1" ht="18.5" x14ac:dyDescent="0.45">
      <c r="A9" s="150" t="s">
        <v>97</v>
      </c>
      <c r="B9" s="905">
        <v>0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</row>
    <row r="10" spans="1:15" s="1" customFormat="1" ht="18.5" x14ac:dyDescent="0.45">
      <c r="A10" s="150" t="s">
        <v>98</v>
      </c>
      <c r="B10" s="905">
        <v>0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</row>
    <row r="11" spans="1:15" s="1" customFormat="1" ht="18.5" x14ac:dyDescent="0.45">
      <c r="A11" s="70" t="s">
        <v>5</v>
      </c>
      <c r="B11" s="905">
        <v>0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</row>
    <row r="12" spans="1:15" s="1" customFormat="1" ht="18.5" x14ac:dyDescent="0.45">
      <c r="A12" s="150" t="s">
        <v>149</v>
      </c>
      <c r="B12" s="905">
        <v>0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</row>
    <row r="13" spans="1:15" s="1" customFormat="1" ht="18.5" x14ac:dyDescent="0.45">
      <c r="A13" s="150" t="s">
        <v>233</v>
      </c>
      <c r="B13" s="905">
        <v>0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</row>
    <row r="14" spans="1:15" s="1" customFormat="1" ht="18.5" x14ac:dyDescent="0.45">
      <c r="A14" s="70" t="s">
        <v>89</v>
      </c>
      <c r="B14" s="905">
        <v>0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</row>
    <row r="15" spans="1:15" s="1" customFormat="1" ht="18.5" x14ac:dyDescent="0.45">
      <c r="A15" s="150" t="s">
        <v>99</v>
      </c>
      <c r="B15" s="905">
        <v>0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</row>
    <row r="16" spans="1:15" s="1" customFormat="1" ht="18.5" x14ac:dyDescent="0.45">
      <c r="A16" s="150" t="s">
        <v>9</v>
      </c>
      <c r="B16" s="905">
        <v>0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</row>
    <row r="17" spans="1:15" s="1" customFormat="1" ht="18.5" x14ac:dyDescent="0.45">
      <c r="A17" s="70" t="s">
        <v>85</v>
      </c>
      <c r="B17" s="905">
        <v>0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</row>
    <row r="18" spans="1:15" s="1" customFormat="1" ht="18.5" x14ac:dyDescent="0.45">
      <c r="A18" s="70" t="s">
        <v>14</v>
      </c>
      <c r="B18" s="905">
        <v>0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</row>
    <row r="19" spans="1:15" s="1" customFormat="1" ht="18.5" x14ac:dyDescent="0.45">
      <c r="A19" s="70" t="s">
        <v>91</v>
      </c>
      <c r="B19" s="905">
        <v>0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</row>
    <row r="20" spans="1:15" s="1" customFormat="1" ht="18.5" x14ac:dyDescent="0.45">
      <c r="A20" s="150" t="s">
        <v>94</v>
      </c>
      <c r="B20" s="905">
        <v>0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</row>
    <row r="21" spans="1:15" s="1" customFormat="1" ht="18.5" x14ac:dyDescent="0.45">
      <c r="A21" s="150" t="s">
        <v>100</v>
      </c>
      <c r="B21" s="905">
        <v>0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</row>
    <row r="22" spans="1:15" s="1" customFormat="1" ht="18.5" x14ac:dyDescent="0.45">
      <c r="A22" s="70" t="s">
        <v>87</v>
      </c>
      <c r="B22" s="905">
        <v>0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</row>
    <row r="23" spans="1:15" s="1" customFormat="1" ht="18.5" x14ac:dyDescent="0.45">
      <c r="A23" s="70" t="s">
        <v>22</v>
      </c>
      <c r="B23" s="905">
        <v>0</v>
      </c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</row>
    <row r="24" spans="1:15" s="1" customFormat="1" ht="18.5" x14ac:dyDescent="0.45">
      <c r="A24" s="70" t="s">
        <v>13</v>
      </c>
      <c r="B24" s="905">
        <v>0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</row>
    <row r="25" spans="1:15" s="1" customFormat="1" ht="18.5" x14ac:dyDescent="0.45">
      <c r="A25" s="70" t="s">
        <v>6</v>
      </c>
      <c r="B25" s="905">
        <v>0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</row>
    <row r="26" spans="1:15" s="1" customFormat="1" ht="18.5" x14ac:dyDescent="0.45">
      <c r="A26" s="70" t="s">
        <v>16</v>
      </c>
      <c r="B26" s="905">
        <v>0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</row>
    <row r="27" spans="1:15" s="1" customFormat="1" ht="18.5" x14ac:dyDescent="0.45">
      <c r="A27" s="150" t="s">
        <v>101</v>
      </c>
      <c r="B27" s="905">
        <v>0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</row>
    <row r="28" spans="1:15" s="1" customFormat="1" ht="18.5" x14ac:dyDescent="0.45">
      <c r="A28" s="150" t="s">
        <v>23</v>
      </c>
      <c r="B28" s="905">
        <v>0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</row>
    <row r="29" spans="1:15" s="1" customFormat="1" ht="18.5" x14ac:dyDescent="0.45">
      <c r="A29" s="150" t="s">
        <v>300</v>
      </c>
      <c r="B29" s="905">
        <v>0</v>
      </c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</row>
    <row r="30" spans="1:15" s="1" customFormat="1" ht="18.5" x14ac:dyDescent="0.45">
      <c r="A30" s="150" t="s">
        <v>102</v>
      </c>
      <c r="B30" s="905">
        <v>0</v>
      </c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</row>
    <row r="31" spans="1:15" s="1" customFormat="1" ht="18.5" x14ac:dyDescent="0.45">
      <c r="A31" s="150" t="s">
        <v>95</v>
      </c>
      <c r="B31" s="905">
        <v>0</v>
      </c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</row>
    <row r="32" spans="1:15" s="1" customFormat="1" ht="18.5" x14ac:dyDescent="0.45">
      <c r="A32" s="150" t="s">
        <v>96</v>
      </c>
      <c r="B32" s="905">
        <v>0</v>
      </c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</row>
    <row r="33" spans="1:15" s="1" customFormat="1" ht="18.5" x14ac:dyDescent="0.45">
      <c r="A33" s="150" t="s">
        <v>103</v>
      </c>
      <c r="B33" s="905">
        <v>0</v>
      </c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</row>
    <row r="34" spans="1:15" s="1" customFormat="1" ht="18.5" x14ac:dyDescent="0.45">
      <c r="A34" s="150" t="s">
        <v>242</v>
      </c>
      <c r="B34" s="905">
        <v>0</v>
      </c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</row>
    <row r="35" spans="1:15" s="1" customFormat="1" ht="18.5" x14ac:dyDescent="0.45">
      <c r="A35" s="150" t="s">
        <v>231</v>
      </c>
      <c r="B35" s="905">
        <v>0</v>
      </c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</row>
    <row r="36" spans="1:15" s="1" customFormat="1" ht="18.5" x14ac:dyDescent="0.45">
      <c r="A36" s="150" t="s">
        <v>316</v>
      </c>
      <c r="B36" s="905">
        <v>0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</row>
    <row r="37" spans="1:15" s="1" customFormat="1" ht="18.5" x14ac:dyDescent="0.45">
      <c r="A37" s="70" t="s">
        <v>84</v>
      </c>
      <c r="B37" s="905">
        <v>0</v>
      </c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</row>
    <row r="38" spans="1:15" s="1" customFormat="1" ht="18.5" x14ac:dyDescent="0.45">
      <c r="A38" s="71" t="s">
        <v>92</v>
      </c>
      <c r="B38" s="905">
        <v>0</v>
      </c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</row>
    <row r="39" spans="1:15" s="1" customFormat="1" ht="18.5" x14ac:dyDescent="0.45">
      <c r="A39" s="70" t="s">
        <v>81</v>
      </c>
      <c r="B39" s="905">
        <v>0</v>
      </c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</row>
    <row r="40" spans="1:15" s="1" customFormat="1" ht="18.5" x14ac:dyDescent="0.45">
      <c r="A40" s="150" t="s">
        <v>104</v>
      </c>
      <c r="B40" s="905">
        <v>0</v>
      </c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</row>
    <row r="41" spans="1:15" s="1" customFormat="1" ht="18.5" x14ac:dyDescent="0.45">
      <c r="A41" s="70" t="s">
        <v>88</v>
      </c>
      <c r="B41" s="905">
        <v>0</v>
      </c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</row>
    <row r="42" spans="1:15" s="1" customFormat="1" ht="18.5" x14ac:dyDescent="0.45">
      <c r="A42" s="70" t="s">
        <v>243</v>
      </c>
      <c r="B42" s="905">
        <v>0</v>
      </c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</row>
    <row r="43" spans="1:15" s="1" customFormat="1" ht="18.5" x14ac:dyDescent="0.45">
      <c r="A43" s="150" t="s">
        <v>105</v>
      </c>
      <c r="B43" s="905">
        <v>0</v>
      </c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</row>
    <row r="44" spans="1:15" s="1" customFormat="1" ht="18.5" x14ac:dyDescent="0.45">
      <c r="A44" s="150" t="s">
        <v>235</v>
      </c>
      <c r="B44" s="905">
        <v>0</v>
      </c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</row>
    <row r="45" spans="1:15" s="1" customFormat="1" ht="18.5" x14ac:dyDescent="0.45">
      <c r="A45" s="70" t="s">
        <v>7</v>
      </c>
      <c r="B45" s="905">
        <v>0</v>
      </c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</row>
    <row r="46" spans="1:15" s="1" customFormat="1" ht="18.5" x14ac:dyDescent="0.45">
      <c r="A46" s="150" t="s">
        <v>106</v>
      </c>
      <c r="B46" s="905">
        <v>4</v>
      </c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</row>
    <row r="47" spans="1:15" s="1" customFormat="1" ht="18.5" x14ac:dyDescent="0.45">
      <c r="A47" s="150" t="s">
        <v>107</v>
      </c>
      <c r="B47" s="905">
        <v>0</v>
      </c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</row>
    <row r="48" spans="1:15" s="1" customFormat="1" ht="18.5" x14ac:dyDescent="0.45">
      <c r="A48" s="150" t="s">
        <v>321</v>
      </c>
      <c r="B48" s="905">
        <v>0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</row>
    <row r="49" spans="1:15" s="1" customFormat="1" ht="18.5" x14ac:dyDescent="0.45">
      <c r="A49" s="150" t="s">
        <v>11</v>
      </c>
      <c r="B49" s="905">
        <v>0</v>
      </c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</row>
    <row r="50" spans="1:15" s="1" customFormat="1" ht="18.5" x14ac:dyDescent="0.45">
      <c r="A50" s="150" t="s">
        <v>20</v>
      </c>
      <c r="B50" s="905">
        <v>0</v>
      </c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</row>
    <row r="51" spans="1:15" s="1" customFormat="1" ht="18.5" x14ac:dyDescent="0.45">
      <c r="A51" s="150" t="s">
        <v>322</v>
      </c>
      <c r="B51" s="905">
        <v>0</v>
      </c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</row>
    <row r="52" spans="1:15" s="1" customFormat="1" ht="18.5" x14ac:dyDescent="0.45">
      <c r="A52" s="150" t="s">
        <v>323</v>
      </c>
      <c r="B52" s="905">
        <v>0</v>
      </c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</row>
    <row r="53" spans="1:15" s="1" customFormat="1" ht="18.5" x14ac:dyDescent="0.45">
      <c r="A53" s="150" t="s">
        <v>296</v>
      </c>
      <c r="B53" s="905">
        <v>0</v>
      </c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</row>
    <row r="54" spans="1:15" s="1" customFormat="1" ht="18.5" x14ac:dyDescent="0.45">
      <c r="A54" s="71" t="s">
        <v>86</v>
      </c>
      <c r="B54" s="905">
        <v>0</v>
      </c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</row>
    <row r="55" spans="1:15" s="1" customFormat="1" ht="18.5" x14ac:dyDescent="0.45">
      <c r="A55" s="150" t="s">
        <v>15</v>
      </c>
      <c r="B55" s="905">
        <v>0</v>
      </c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</row>
    <row r="56" spans="1:15" s="1" customFormat="1" ht="18.5" x14ac:dyDescent="0.45">
      <c r="A56" s="150" t="s">
        <v>150</v>
      </c>
      <c r="B56" s="905">
        <v>0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</row>
    <row r="57" spans="1:15" s="1" customFormat="1" ht="18.5" x14ac:dyDescent="0.45">
      <c r="A57" s="150" t="s">
        <v>108</v>
      </c>
      <c r="B57" s="905">
        <v>0</v>
      </c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</row>
    <row r="58" spans="1:15" s="1" customFormat="1" ht="18.5" x14ac:dyDescent="0.45">
      <c r="A58" s="70" t="s">
        <v>82</v>
      </c>
      <c r="B58" s="905">
        <v>0</v>
      </c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</row>
    <row r="59" spans="1:15" s="1" customFormat="1" ht="18.5" x14ac:dyDescent="0.45">
      <c r="A59" s="70" t="s">
        <v>324</v>
      </c>
      <c r="B59" s="905">
        <v>0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</row>
    <row r="60" spans="1:15" s="1" customFormat="1" ht="18.5" x14ac:dyDescent="0.45">
      <c r="A60" s="150" t="s">
        <v>109</v>
      </c>
      <c r="B60" s="905">
        <v>0</v>
      </c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</row>
    <row r="61" spans="1:15" s="1" customFormat="1" ht="18.5" x14ac:dyDescent="0.45">
      <c r="A61" s="150" t="s">
        <v>152</v>
      </c>
      <c r="B61" s="905">
        <v>0</v>
      </c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</row>
    <row r="62" spans="1:15" s="1" customFormat="1" ht="18.5" x14ac:dyDescent="0.45">
      <c r="A62" s="150" t="s">
        <v>110</v>
      </c>
      <c r="B62" s="905">
        <v>0</v>
      </c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</row>
    <row r="63" spans="1:15" s="1" customFormat="1" ht="18.5" x14ac:dyDescent="0.45">
      <c r="A63" s="70" t="s">
        <v>18</v>
      </c>
      <c r="B63" s="905">
        <v>0</v>
      </c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</row>
    <row r="64" spans="1:15" s="1" customFormat="1" ht="18.5" x14ac:dyDescent="0.45">
      <c r="A64" s="150" t="s">
        <v>111</v>
      </c>
      <c r="B64" s="905">
        <v>0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</row>
    <row r="65" spans="1:15" s="1" customFormat="1" ht="18.5" x14ac:dyDescent="0.45">
      <c r="A65" s="150" t="s">
        <v>325</v>
      </c>
      <c r="B65" s="905">
        <v>0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</row>
    <row r="66" spans="1:15" s="1" customFormat="1" ht="18.5" x14ac:dyDescent="0.45">
      <c r="A66" s="150" t="s">
        <v>232</v>
      </c>
      <c r="B66" s="905">
        <v>0</v>
      </c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</row>
    <row r="67" spans="1:15" s="1" customFormat="1" ht="18.5" x14ac:dyDescent="0.45">
      <c r="A67" s="150" t="s">
        <v>252</v>
      </c>
      <c r="B67" s="905">
        <v>0</v>
      </c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</row>
    <row r="68" spans="1:15" s="1" customFormat="1" ht="18.5" x14ac:dyDescent="0.45">
      <c r="A68" s="70" t="s">
        <v>93</v>
      </c>
      <c r="B68" s="905">
        <v>0</v>
      </c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</row>
    <row r="69" spans="1:15" s="1" customFormat="1" ht="18.5" x14ac:dyDescent="0.45">
      <c r="A69" s="70" t="s">
        <v>153</v>
      </c>
      <c r="B69" s="905">
        <v>6</v>
      </c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</row>
    <row r="70" spans="1:15" s="1" customFormat="1" ht="18.5" x14ac:dyDescent="0.45">
      <c r="A70" s="640" t="s">
        <v>328</v>
      </c>
      <c r="B70" s="905">
        <v>0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</row>
    <row r="71" spans="1:15" s="1" customFormat="1" ht="19" thickBot="1" x14ac:dyDescent="0.5">
      <c r="A71" s="123" t="s">
        <v>154</v>
      </c>
      <c r="B71" s="915">
        <v>0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</row>
    <row r="72" spans="1:15" s="1" customFormat="1" ht="18.5" x14ac:dyDescent="0.45">
      <c r="A72" s="302"/>
      <c r="B72" s="131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</row>
    <row r="73" spans="1:15" x14ac:dyDescent="0.35">
      <c r="A73" s="302"/>
      <c r="B73" s="131"/>
      <c r="C73" s="131"/>
      <c r="D73" s="826"/>
      <c r="E73" s="826"/>
      <c r="F73" s="826"/>
      <c r="G73" s="826"/>
      <c r="H73" s="826"/>
      <c r="I73" s="826"/>
      <c r="J73" s="826"/>
      <c r="K73" s="826"/>
      <c r="L73" s="826"/>
      <c r="M73" s="826"/>
      <c r="N73" s="826"/>
      <c r="O73" s="826"/>
    </row>
    <row r="74" spans="1:15" x14ac:dyDescent="0.35">
      <c r="A74" s="302"/>
      <c r="B74" s="131"/>
      <c r="C74" s="131"/>
      <c r="D74" s="826"/>
      <c r="E74" s="826"/>
      <c r="F74" s="826"/>
      <c r="G74" s="826"/>
      <c r="H74" s="826"/>
      <c r="I74" s="826"/>
      <c r="J74" s="826"/>
      <c r="K74" s="826"/>
      <c r="L74" s="826"/>
      <c r="M74" s="826"/>
      <c r="N74" s="826"/>
      <c r="O74" s="826"/>
    </row>
    <row r="75" spans="1:15" x14ac:dyDescent="0.35">
      <c r="A75" s="302"/>
      <c r="B75" s="131"/>
      <c r="C75" s="131"/>
      <c r="D75" s="826"/>
      <c r="E75" s="826"/>
      <c r="F75" s="826"/>
      <c r="G75" s="826"/>
      <c r="H75" s="826"/>
      <c r="I75" s="826"/>
      <c r="J75" s="826"/>
      <c r="K75" s="826"/>
      <c r="L75" s="826"/>
      <c r="M75" s="826"/>
      <c r="N75" s="826"/>
      <c r="O75" s="826"/>
    </row>
    <row r="76" spans="1:15" x14ac:dyDescent="0.35">
      <c r="A76" s="302"/>
      <c r="B76" s="131"/>
      <c r="C76" s="131"/>
      <c r="D76" s="826"/>
      <c r="E76" s="826"/>
      <c r="F76" s="826"/>
      <c r="G76" s="826"/>
      <c r="H76" s="826"/>
      <c r="I76" s="826"/>
      <c r="J76" s="826"/>
      <c r="K76" s="826"/>
      <c r="L76" s="826"/>
      <c r="M76" s="826"/>
      <c r="N76" s="826"/>
      <c r="O76" s="826"/>
    </row>
    <row r="77" spans="1:15" x14ac:dyDescent="0.35">
      <c r="A77" s="302"/>
      <c r="B77" s="131"/>
      <c r="C77" s="131"/>
      <c r="D77" s="826"/>
      <c r="E77" s="826"/>
      <c r="F77" s="826"/>
      <c r="G77" s="826"/>
      <c r="H77" s="826"/>
      <c r="I77" s="826"/>
      <c r="J77" s="826"/>
      <c r="K77" s="826"/>
      <c r="L77" s="826"/>
      <c r="M77" s="826"/>
      <c r="N77" s="826"/>
      <c r="O77" s="826"/>
    </row>
    <row r="78" spans="1:15" x14ac:dyDescent="0.35">
      <c r="A78" s="831"/>
      <c r="B78" s="826"/>
      <c r="C78" s="826"/>
      <c r="D78" s="826"/>
      <c r="E78" s="826"/>
      <c r="F78" s="826"/>
      <c r="G78" s="826"/>
      <c r="H78" s="826"/>
      <c r="I78" s="826"/>
      <c r="J78" s="826"/>
      <c r="K78" s="826"/>
      <c r="L78" s="826"/>
      <c r="M78" s="826"/>
      <c r="N78" s="826"/>
      <c r="O78" s="826"/>
    </row>
    <row r="79" spans="1:15" x14ac:dyDescent="0.35">
      <c r="A79" s="831"/>
      <c r="B79" s="826"/>
      <c r="C79" s="826"/>
      <c r="D79" s="826"/>
      <c r="E79" s="826"/>
      <c r="F79" s="826"/>
      <c r="G79" s="826"/>
      <c r="H79" s="826"/>
      <c r="I79" s="826"/>
      <c r="J79" s="826"/>
      <c r="K79" s="826"/>
      <c r="L79" s="826"/>
      <c r="M79" s="826"/>
      <c r="N79" s="826"/>
      <c r="O79" s="826"/>
    </row>
    <row r="80" spans="1:15" x14ac:dyDescent="0.35">
      <c r="A80" s="831"/>
      <c r="B80" s="826"/>
      <c r="C80" s="826"/>
      <c r="D80" s="826"/>
      <c r="E80" s="826"/>
      <c r="F80" s="826"/>
      <c r="G80" s="826"/>
      <c r="H80" s="826"/>
      <c r="I80" s="826"/>
      <c r="J80" s="826"/>
      <c r="K80" s="826"/>
      <c r="L80" s="826"/>
      <c r="M80" s="826"/>
      <c r="N80" s="826"/>
      <c r="O80" s="826"/>
    </row>
    <row r="81" spans="1:15" x14ac:dyDescent="0.35">
      <c r="A81" s="831"/>
      <c r="B81" s="826"/>
      <c r="C81" s="826"/>
      <c r="D81" s="826"/>
      <c r="E81" s="826"/>
      <c r="F81" s="826"/>
      <c r="G81" s="826"/>
      <c r="H81" s="826"/>
      <c r="I81" s="826"/>
      <c r="J81" s="826"/>
      <c r="K81" s="826"/>
      <c r="L81" s="826"/>
      <c r="M81" s="826"/>
      <c r="N81" s="826"/>
      <c r="O81" s="826"/>
    </row>
    <row r="82" spans="1:15" x14ac:dyDescent="0.35">
      <c r="A82" s="831"/>
      <c r="B82" s="826"/>
      <c r="C82" s="826"/>
      <c r="D82" s="826"/>
      <c r="E82" s="826"/>
      <c r="F82" s="826"/>
      <c r="G82" s="826"/>
      <c r="H82" s="826"/>
      <c r="I82" s="826"/>
      <c r="J82" s="826"/>
      <c r="K82" s="826"/>
      <c r="L82" s="826"/>
      <c r="M82" s="826"/>
      <c r="N82" s="826"/>
      <c r="O82" s="826"/>
    </row>
    <row r="83" spans="1:15" x14ac:dyDescent="0.35">
      <c r="A83" s="831"/>
      <c r="B83" s="826"/>
      <c r="C83" s="826"/>
      <c r="D83" s="826"/>
      <c r="E83" s="826"/>
      <c r="F83" s="826"/>
      <c r="G83" s="826"/>
      <c r="H83" s="826"/>
      <c r="I83" s="826"/>
      <c r="J83" s="826"/>
      <c r="K83" s="826"/>
      <c r="L83" s="826"/>
      <c r="M83" s="826"/>
      <c r="N83" s="826"/>
      <c r="O83" s="826"/>
    </row>
    <row r="84" spans="1:15" x14ac:dyDescent="0.35">
      <c r="A84" s="831"/>
      <c r="B84" s="826"/>
      <c r="C84" s="826"/>
      <c r="D84" s="826"/>
      <c r="E84" s="826"/>
      <c r="F84" s="826"/>
      <c r="G84" s="826"/>
      <c r="H84" s="826"/>
      <c r="I84" s="826"/>
      <c r="J84" s="826"/>
      <c r="K84" s="826"/>
      <c r="L84" s="826"/>
      <c r="M84" s="826"/>
      <c r="N84" s="826"/>
      <c r="O84" s="826"/>
    </row>
    <row r="85" spans="1:15" x14ac:dyDescent="0.35">
      <c r="A85" s="831"/>
      <c r="B85" s="826"/>
      <c r="C85" s="826"/>
      <c r="D85" s="826"/>
      <c r="E85" s="826"/>
      <c r="F85" s="826"/>
      <c r="G85" s="826"/>
      <c r="H85" s="826"/>
      <c r="I85" s="826"/>
      <c r="J85" s="826"/>
      <c r="K85" s="826"/>
      <c r="L85" s="826"/>
      <c r="M85" s="826"/>
      <c r="N85" s="826"/>
      <c r="O85" s="826"/>
    </row>
    <row r="86" spans="1:15" x14ac:dyDescent="0.35">
      <c r="A86" s="831"/>
      <c r="B86" s="826"/>
      <c r="C86" s="826"/>
      <c r="D86" s="826"/>
      <c r="E86" s="826"/>
      <c r="F86" s="826"/>
      <c r="G86" s="826"/>
      <c r="H86" s="826"/>
      <c r="I86" s="826"/>
      <c r="J86" s="826"/>
      <c r="K86" s="826"/>
      <c r="L86" s="826"/>
      <c r="M86" s="826"/>
      <c r="N86" s="826"/>
      <c r="O86" s="826"/>
    </row>
    <row r="87" spans="1:15" x14ac:dyDescent="0.35">
      <c r="A87" s="831"/>
      <c r="B87" s="826"/>
      <c r="C87" s="826"/>
      <c r="D87" s="826"/>
      <c r="E87" s="826"/>
      <c r="F87" s="826"/>
      <c r="G87" s="826"/>
      <c r="H87" s="826"/>
      <c r="I87" s="826"/>
      <c r="J87" s="826"/>
      <c r="K87" s="826"/>
      <c r="L87" s="826"/>
      <c r="M87" s="826"/>
      <c r="N87" s="826"/>
      <c r="O87" s="826"/>
    </row>
    <row r="88" spans="1:15" x14ac:dyDescent="0.35">
      <c r="A88" s="831"/>
      <c r="B88" s="826"/>
      <c r="C88" s="826"/>
      <c r="D88" s="826"/>
      <c r="E88" s="826"/>
      <c r="F88" s="826"/>
      <c r="G88" s="826"/>
      <c r="H88" s="826"/>
      <c r="I88" s="826"/>
      <c r="J88" s="826"/>
      <c r="K88" s="826"/>
      <c r="L88" s="826"/>
      <c r="M88" s="826"/>
      <c r="N88" s="826"/>
      <c r="O88" s="826"/>
    </row>
    <row r="89" spans="1:15" x14ac:dyDescent="0.35">
      <c r="A89" s="831"/>
      <c r="B89" s="826"/>
      <c r="C89" s="826"/>
      <c r="D89" s="826"/>
      <c r="E89" s="826"/>
      <c r="F89" s="826"/>
      <c r="G89" s="826"/>
      <c r="H89" s="826"/>
      <c r="I89" s="826"/>
      <c r="J89" s="826"/>
      <c r="K89" s="826"/>
      <c r="L89" s="826"/>
      <c r="M89" s="826"/>
      <c r="N89" s="826"/>
      <c r="O89" s="826"/>
    </row>
    <row r="90" spans="1:15" x14ac:dyDescent="0.35">
      <c r="A90" s="831"/>
      <c r="B90" s="826"/>
      <c r="C90" s="826"/>
      <c r="D90" s="826"/>
      <c r="E90" s="826"/>
      <c r="F90" s="826"/>
      <c r="G90" s="826"/>
      <c r="H90" s="826"/>
      <c r="I90" s="826"/>
      <c r="J90" s="826"/>
      <c r="K90" s="826"/>
      <c r="L90" s="826"/>
      <c r="M90" s="826"/>
      <c r="N90" s="826"/>
      <c r="O90" s="826"/>
    </row>
    <row r="91" spans="1:15" x14ac:dyDescent="0.35">
      <c r="A91" s="831"/>
      <c r="B91" s="826"/>
      <c r="C91" s="826"/>
      <c r="D91" s="826"/>
      <c r="E91" s="826"/>
      <c r="F91" s="826"/>
      <c r="G91" s="826"/>
      <c r="H91" s="826"/>
      <c r="I91" s="826"/>
      <c r="J91" s="826"/>
      <c r="K91" s="826"/>
      <c r="L91" s="826"/>
      <c r="M91" s="826"/>
      <c r="N91" s="826"/>
      <c r="O91" s="826"/>
    </row>
    <row r="92" spans="1:15" x14ac:dyDescent="0.35">
      <c r="A92" s="831"/>
      <c r="B92" s="826"/>
      <c r="C92" s="826"/>
      <c r="D92" s="826"/>
      <c r="E92" s="826"/>
      <c r="F92" s="826"/>
      <c r="G92" s="826"/>
      <c r="H92" s="826"/>
      <c r="I92" s="826"/>
      <c r="J92" s="826"/>
      <c r="K92" s="826"/>
      <c r="L92" s="826"/>
      <c r="M92" s="826"/>
      <c r="N92" s="826"/>
      <c r="O92" s="826"/>
    </row>
  </sheetData>
  <sortState xmlns:xlrd2="http://schemas.microsoft.com/office/spreadsheetml/2017/richdata2" ref="A6:B62">
    <sortCondition descending="1" ref="B6"/>
  </sortState>
  <conditionalFormatting sqref="B7:B71">
    <cfRule type="cellIs" dxfId="14" priority="1" operator="greaterThan">
      <formula>0</formula>
    </cfRule>
    <cfRule type="cellIs" dxfId="13" priority="2" stopIfTrue="1" operator="equal">
      <formula>0</formula>
    </cfRule>
    <cfRule type="colorScale" priority="3">
      <colorScale>
        <cfvo type="min"/>
        <cfvo type="percentile" val="50"/>
        <cfvo type="max"/>
        <color rgb="FFE4389A"/>
        <color theme="0"/>
        <color rgb="FF55A424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>
    <tabColor theme="0"/>
  </sheetPr>
  <dimension ref="A1:P98"/>
  <sheetViews>
    <sheetView zoomScale="90" zoomScaleNormal="90" workbookViewId="0">
      <pane ySplit="6" topLeftCell="A7" activePane="bottomLeft" state="frozen"/>
      <selection pane="bottomLeft" activeCell="A7" sqref="A7"/>
    </sheetView>
  </sheetViews>
  <sheetFormatPr defaultColWidth="8.90625" defaultRowHeight="15.5" x14ac:dyDescent="0.35"/>
  <cols>
    <col min="1" max="1" width="38" style="65" customWidth="1"/>
    <col min="2" max="3" width="10.81640625" style="20" customWidth="1"/>
    <col min="4" max="6" width="13.36328125" style="60" customWidth="1"/>
    <col min="7" max="7" width="13.36328125" style="61" customWidth="1"/>
    <col min="8" max="8" width="13.36328125" style="60" customWidth="1"/>
    <col min="9" max="9" width="4.90625" style="306" customWidth="1"/>
    <col min="10" max="10" width="7.36328125" style="339" customWidth="1"/>
    <col min="11" max="11" width="23.81640625" style="339" customWidth="1"/>
    <col min="12" max="12" width="5" style="61" customWidth="1"/>
    <col min="13" max="16384" width="8.90625" style="61"/>
  </cols>
  <sheetData>
    <row r="1" spans="1:16" ht="21" x14ac:dyDescent="0.5">
      <c r="A1" s="337" t="s">
        <v>120</v>
      </c>
      <c r="B1" s="306"/>
      <c r="C1" s="306"/>
      <c r="D1" s="338"/>
      <c r="E1" s="338"/>
      <c r="F1" s="338"/>
      <c r="G1" s="339"/>
      <c r="H1" s="338"/>
      <c r="K1" s="340"/>
      <c r="L1" s="339"/>
      <c r="M1" s="339"/>
      <c r="N1" s="339"/>
      <c r="O1" s="339"/>
      <c r="P1" s="339"/>
    </row>
    <row r="2" spans="1:16" ht="18.5" x14ac:dyDescent="0.45">
      <c r="A2" s="341" t="s">
        <v>260</v>
      </c>
      <c r="B2" s="306"/>
      <c r="C2" s="343"/>
      <c r="D2" s="342"/>
      <c r="E2" s="342"/>
      <c r="F2" s="342"/>
      <c r="G2" s="26"/>
      <c r="H2" s="342"/>
      <c r="L2" s="339"/>
      <c r="M2" s="339"/>
      <c r="N2" s="339"/>
      <c r="O2" s="339"/>
      <c r="P2" s="339"/>
    </row>
    <row r="3" spans="1:16" ht="18.5" x14ac:dyDescent="0.45">
      <c r="A3" s="344" t="s">
        <v>336</v>
      </c>
      <c r="B3" s="306"/>
      <c r="C3" s="343"/>
      <c r="D3" s="342"/>
      <c r="E3" s="342"/>
      <c r="F3" s="342"/>
      <c r="G3" s="26"/>
      <c r="H3" s="342"/>
      <c r="L3" s="339"/>
      <c r="M3" s="339"/>
      <c r="N3" s="339"/>
      <c r="O3" s="339"/>
      <c r="P3" s="339"/>
    </row>
    <row r="4" spans="1:16" ht="18.5" x14ac:dyDescent="0.45">
      <c r="A4" s="405"/>
      <c r="B4" s="964"/>
      <c r="C4" s="1218"/>
      <c r="D4" s="626" t="s">
        <v>298</v>
      </c>
      <c r="E4" s="1219"/>
      <c r="F4" s="1219"/>
      <c r="G4" s="53"/>
      <c r="H4" s="1219"/>
      <c r="I4" s="964"/>
      <c r="L4" s="339"/>
      <c r="M4" s="339"/>
      <c r="N4" s="339"/>
      <c r="O4" s="339"/>
      <c r="P4" s="339"/>
    </row>
    <row r="5" spans="1:16" ht="18.5" x14ac:dyDescent="0.45">
      <c r="A5" s="622"/>
      <c r="B5" s="1244" t="s">
        <v>446</v>
      </c>
      <c r="C5" s="1244"/>
      <c r="D5" s="626" t="s">
        <v>297</v>
      </c>
      <c r="E5" s="626" t="s">
        <v>299</v>
      </c>
      <c r="F5" s="626" t="s">
        <v>338</v>
      </c>
      <c r="G5" s="156" t="s">
        <v>69</v>
      </c>
      <c r="H5" s="626" t="s">
        <v>68</v>
      </c>
      <c r="L5" s="339"/>
      <c r="M5" s="339"/>
      <c r="N5" s="339"/>
      <c r="O5" s="339"/>
      <c r="P5" s="339"/>
    </row>
    <row r="6" spans="1:16" ht="19" thickBot="1" x14ac:dyDescent="0.5">
      <c r="A6" s="623" t="s">
        <v>4</v>
      </c>
      <c r="B6" s="624" t="s">
        <v>3</v>
      </c>
      <c r="C6" s="625" t="s">
        <v>2</v>
      </c>
      <c r="D6" s="456" t="s">
        <v>261</v>
      </c>
      <c r="E6" s="456" t="s">
        <v>262</v>
      </c>
      <c r="F6" s="456" t="s">
        <v>339</v>
      </c>
      <c r="G6" s="32" t="s">
        <v>2</v>
      </c>
      <c r="H6" s="456" t="s">
        <v>340</v>
      </c>
      <c r="L6" s="339"/>
      <c r="M6" s="339"/>
      <c r="N6" s="339"/>
      <c r="O6" s="339"/>
      <c r="P6" s="339"/>
    </row>
    <row r="7" spans="1:16" ht="18.5" x14ac:dyDescent="0.45">
      <c r="A7" s="1476" t="s">
        <v>106</v>
      </c>
      <c r="B7" s="164">
        <v>1</v>
      </c>
      <c r="C7" s="925">
        <v>7</v>
      </c>
      <c r="D7" s="393">
        <v>0.25651947487157201</v>
      </c>
      <c r="E7" s="451">
        <v>0.4</v>
      </c>
      <c r="F7" s="662">
        <v>0.25</v>
      </c>
      <c r="G7" s="961">
        <v>2.2200000000000002</v>
      </c>
      <c r="H7" s="668">
        <v>-1</v>
      </c>
      <c r="I7" s="335"/>
      <c r="L7" s="339"/>
      <c r="M7" s="339"/>
      <c r="N7" s="339"/>
      <c r="O7" s="339"/>
      <c r="P7" s="339"/>
    </row>
    <row r="8" spans="1:16" ht="18.5" x14ac:dyDescent="0.45">
      <c r="A8" s="150" t="s">
        <v>97</v>
      </c>
      <c r="B8" s="33">
        <v>2</v>
      </c>
      <c r="C8" s="154">
        <v>6</v>
      </c>
      <c r="D8" s="237"/>
      <c r="E8" s="452">
        <v>0.4</v>
      </c>
      <c r="F8" s="663">
        <v>0.25</v>
      </c>
      <c r="G8" s="962">
        <v>2.02</v>
      </c>
      <c r="H8" s="669">
        <v>0</v>
      </c>
      <c r="I8" s="335"/>
      <c r="L8" s="339"/>
      <c r="M8" s="339"/>
      <c r="N8" s="339"/>
      <c r="O8" s="339"/>
      <c r="P8" s="339"/>
    </row>
    <row r="9" spans="1:16" ht="18.5" x14ac:dyDescent="0.45">
      <c r="A9" s="150" t="s">
        <v>316</v>
      </c>
      <c r="B9" s="33">
        <v>2</v>
      </c>
      <c r="C9" s="154">
        <v>6</v>
      </c>
      <c r="D9" s="237"/>
      <c r="E9" s="453">
        <v>0.4</v>
      </c>
      <c r="F9" s="664">
        <v>0.25</v>
      </c>
      <c r="G9" s="962">
        <v>2</v>
      </c>
      <c r="H9" s="670">
        <v>0</v>
      </c>
      <c r="I9" s="335"/>
      <c r="L9" s="339"/>
      <c r="M9" s="339"/>
      <c r="N9" s="339"/>
      <c r="O9" s="339"/>
      <c r="P9" s="339"/>
    </row>
    <row r="10" spans="1:16" ht="20.399999999999999" customHeight="1" x14ac:dyDescent="0.45">
      <c r="A10" s="150" t="s">
        <v>107</v>
      </c>
      <c r="B10" s="33">
        <v>2</v>
      </c>
      <c r="C10" s="154">
        <v>6</v>
      </c>
      <c r="D10" s="237"/>
      <c r="E10" s="452">
        <v>0.4</v>
      </c>
      <c r="F10" s="663">
        <v>0.25</v>
      </c>
      <c r="G10" s="962">
        <v>2.02</v>
      </c>
      <c r="H10" s="669">
        <v>0</v>
      </c>
      <c r="I10" s="335"/>
      <c r="L10" s="339"/>
      <c r="M10" s="339"/>
      <c r="N10" s="339"/>
      <c r="O10" s="339"/>
      <c r="P10" s="339"/>
    </row>
    <row r="11" spans="1:16" ht="20.399999999999999" customHeight="1" x14ac:dyDescent="0.45">
      <c r="A11" s="150" t="s">
        <v>321</v>
      </c>
      <c r="B11" s="33">
        <v>2</v>
      </c>
      <c r="C11" s="154">
        <v>6</v>
      </c>
      <c r="D11" s="237"/>
      <c r="E11" s="452">
        <v>0.4</v>
      </c>
      <c r="F11" s="663">
        <v>0.25</v>
      </c>
      <c r="G11" s="962">
        <v>2.16</v>
      </c>
      <c r="H11" s="669">
        <v>0</v>
      </c>
      <c r="I11" s="335"/>
      <c r="J11" s="26"/>
      <c r="K11" s="26"/>
      <c r="L11" s="339"/>
      <c r="M11" s="339"/>
      <c r="N11" s="339"/>
      <c r="O11" s="339"/>
      <c r="P11" s="339"/>
    </row>
    <row r="12" spans="1:16" ht="20.399999999999999" customHeight="1" x14ac:dyDescent="0.45">
      <c r="A12" s="150" t="s">
        <v>322</v>
      </c>
      <c r="B12" s="33">
        <v>2</v>
      </c>
      <c r="C12" s="154">
        <v>6</v>
      </c>
      <c r="D12" s="237"/>
      <c r="E12" s="452">
        <v>0.4</v>
      </c>
      <c r="F12" s="663">
        <v>0.25</v>
      </c>
      <c r="G12" s="962">
        <v>2.09</v>
      </c>
      <c r="H12" s="669">
        <v>0</v>
      </c>
      <c r="I12" s="335"/>
      <c r="J12" s="954"/>
      <c r="K12" s="26"/>
      <c r="L12" s="339"/>
      <c r="M12" s="339"/>
      <c r="N12" s="339"/>
      <c r="O12" s="339"/>
      <c r="P12" s="339"/>
    </row>
    <row r="13" spans="1:16" ht="20.399999999999999" customHeight="1" x14ac:dyDescent="0.45">
      <c r="A13" s="150" t="s">
        <v>108</v>
      </c>
      <c r="B13" s="33">
        <v>2</v>
      </c>
      <c r="C13" s="154">
        <v>6</v>
      </c>
      <c r="D13" s="237"/>
      <c r="E13" s="452">
        <v>0.4</v>
      </c>
      <c r="F13" s="663">
        <v>0.25</v>
      </c>
      <c r="G13" s="962">
        <v>2.25</v>
      </c>
      <c r="H13" s="669">
        <v>0</v>
      </c>
      <c r="I13" s="335"/>
      <c r="J13" s="955"/>
      <c r="K13" s="956"/>
      <c r="L13" s="339"/>
      <c r="M13" s="339"/>
      <c r="N13" s="339"/>
      <c r="O13" s="339"/>
      <c r="P13" s="339"/>
    </row>
    <row r="14" spans="1:16" ht="18.5" x14ac:dyDescent="0.45">
      <c r="A14" s="70" t="s">
        <v>324</v>
      </c>
      <c r="B14" s="33">
        <v>2</v>
      </c>
      <c r="C14" s="154">
        <v>6</v>
      </c>
      <c r="D14" s="237"/>
      <c r="E14" s="452">
        <v>0.4</v>
      </c>
      <c r="F14" s="663">
        <v>0.25</v>
      </c>
      <c r="G14" s="962">
        <v>2.2000000000000002</v>
      </c>
      <c r="H14" s="669">
        <v>0</v>
      </c>
      <c r="I14" s="335"/>
      <c r="J14" s="955"/>
      <c r="K14" s="956"/>
      <c r="L14" s="339"/>
      <c r="M14" s="339"/>
      <c r="N14" s="339"/>
      <c r="O14" s="339"/>
      <c r="P14" s="339"/>
    </row>
    <row r="15" spans="1:16" ht="18.5" x14ac:dyDescent="0.45">
      <c r="A15" s="150" t="s">
        <v>109</v>
      </c>
      <c r="B15" s="33">
        <v>2</v>
      </c>
      <c r="C15" s="154">
        <v>6</v>
      </c>
      <c r="D15" s="237"/>
      <c r="E15" s="452">
        <v>0.4</v>
      </c>
      <c r="F15" s="663">
        <v>0.25</v>
      </c>
      <c r="G15" s="962">
        <v>2.1</v>
      </c>
      <c r="H15" s="669">
        <v>0</v>
      </c>
      <c r="I15" s="335"/>
      <c r="J15" s="955"/>
      <c r="K15" s="956"/>
      <c r="L15" s="339"/>
      <c r="M15" s="339"/>
      <c r="N15" s="339"/>
      <c r="O15" s="339"/>
      <c r="P15" s="339"/>
    </row>
    <row r="16" spans="1:16" ht="18.5" x14ac:dyDescent="0.45">
      <c r="A16" s="150" t="s">
        <v>100</v>
      </c>
      <c r="B16" s="33">
        <v>10</v>
      </c>
      <c r="C16" s="154">
        <v>5</v>
      </c>
      <c r="D16" s="237">
        <v>0.34160293309992001</v>
      </c>
      <c r="E16" s="452">
        <v>0.4</v>
      </c>
      <c r="F16" s="663">
        <v>0.25</v>
      </c>
      <c r="G16" s="962">
        <v>2.27</v>
      </c>
      <c r="H16" s="669">
        <v>0</v>
      </c>
      <c r="I16" s="335"/>
      <c r="J16" s="955"/>
      <c r="K16" s="956"/>
      <c r="L16" s="339"/>
      <c r="M16" s="339"/>
      <c r="N16" s="339"/>
      <c r="O16" s="339"/>
      <c r="P16" s="339"/>
    </row>
    <row r="17" spans="1:16" ht="18.5" x14ac:dyDescent="0.45">
      <c r="A17" s="150" t="s">
        <v>95</v>
      </c>
      <c r="B17" s="33">
        <v>10</v>
      </c>
      <c r="C17" s="154">
        <v>5</v>
      </c>
      <c r="D17" s="447">
        <v>0.35</v>
      </c>
      <c r="E17" s="452">
        <v>0.4</v>
      </c>
      <c r="F17" s="663">
        <v>0.25</v>
      </c>
      <c r="G17" s="962">
        <v>1.98</v>
      </c>
      <c r="H17" s="669">
        <v>0</v>
      </c>
      <c r="I17" s="335"/>
      <c r="J17" s="26"/>
      <c r="K17" s="26"/>
      <c r="L17" s="339"/>
      <c r="M17" s="339"/>
      <c r="N17" s="339"/>
      <c r="O17" s="339"/>
      <c r="P17" s="339"/>
    </row>
    <row r="18" spans="1:16" ht="18.5" x14ac:dyDescent="0.45">
      <c r="A18" s="150" t="s">
        <v>235</v>
      </c>
      <c r="B18" s="33">
        <v>10</v>
      </c>
      <c r="C18" s="154">
        <v>5</v>
      </c>
      <c r="D18" s="237">
        <v>0.34383328873892799</v>
      </c>
      <c r="E18" s="452">
        <v>0.4</v>
      </c>
      <c r="F18" s="663">
        <v>0.25</v>
      </c>
      <c r="G18" s="962">
        <v>2.13</v>
      </c>
      <c r="H18" s="669">
        <v>0</v>
      </c>
      <c r="I18" s="335"/>
      <c r="J18" s="26"/>
      <c r="K18" s="26"/>
      <c r="L18" s="339"/>
      <c r="M18" s="339"/>
      <c r="N18" s="339"/>
      <c r="O18" s="339"/>
      <c r="P18" s="339"/>
    </row>
    <row r="19" spans="1:16" ht="18.5" x14ac:dyDescent="0.45">
      <c r="A19" s="70" t="s">
        <v>153</v>
      </c>
      <c r="B19" s="33">
        <v>10</v>
      </c>
      <c r="C19" s="154">
        <v>5</v>
      </c>
      <c r="D19" s="447">
        <v>0.28000000000000003</v>
      </c>
      <c r="E19" s="452">
        <v>0.4</v>
      </c>
      <c r="F19" s="663">
        <v>0.25</v>
      </c>
      <c r="G19" s="962">
        <v>2</v>
      </c>
      <c r="H19" s="669">
        <v>1</v>
      </c>
      <c r="I19" s="335"/>
      <c r="L19" s="339"/>
      <c r="M19" s="339"/>
      <c r="N19" s="339"/>
      <c r="O19" s="339"/>
      <c r="P19" s="339"/>
    </row>
    <row r="20" spans="1:16" ht="18" customHeight="1" x14ac:dyDescent="0.45">
      <c r="A20" s="70" t="s">
        <v>5</v>
      </c>
      <c r="B20" s="33">
        <v>14</v>
      </c>
      <c r="C20" s="154">
        <v>4</v>
      </c>
      <c r="D20" s="238">
        <v>0.43</v>
      </c>
      <c r="E20" s="452">
        <v>0.4</v>
      </c>
      <c r="F20" s="663">
        <v>0.25</v>
      </c>
      <c r="G20" s="962">
        <v>1.94</v>
      </c>
      <c r="H20" s="669">
        <v>0</v>
      </c>
      <c r="I20" s="335"/>
      <c r="J20" s="26"/>
      <c r="K20" s="26"/>
      <c r="L20" s="339"/>
      <c r="M20" s="339"/>
      <c r="N20" s="339"/>
      <c r="O20" s="339"/>
      <c r="P20" s="339"/>
    </row>
    <row r="21" spans="1:16" ht="20.399999999999999" customHeight="1" x14ac:dyDescent="0.45">
      <c r="A21" s="150" t="s">
        <v>149</v>
      </c>
      <c r="B21" s="33">
        <v>14</v>
      </c>
      <c r="C21" s="154">
        <v>4</v>
      </c>
      <c r="D21" s="237">
        <v>0.39</v>
      </c>
      <c r="E21" s="454">
        <v>0.4</v>
      </c>
      <c r="F21" s="665">
        <v>0.25</v>
      </c>
      <c r="G21" s="962">
        <v>2.08</v>
      </c>
      <c r="H21" s="671">
        <v>0</v>
      </c>
      <c r="I21" s="335"/>
      <c r="J21" s="26"/>
      <c r="K21" s="26"/>
      <c r="L21" s="339"/>
      <c r="M21" s="339"/>
      <c r="N21" s="339"/>
      <c r="O21" s="339"/>
      <c r="P21" s="339"/>
    </row>
    <row r="22" spans="1:16" ht="18.5" x14ac:dyDescent="0.45">
      <c r="A22" s="150" t="s">
        <v>233</v>
      </c>
      <c r="B22" s="33">
        <v>14</v>
      </c>
      <c r="C22" s="154">
        <v>4</v>
      </c>
      <c r="D22" s="237">
        <v>0.42</v>
      </c>
      <c r="E22" s="452">
        <v>0.4</v>
      </c>
      <c r="F22" s="663">
        <v>0.25</v>
      </c>
      <c r="G22" s="962">
        <v>2.0099999999999998</v>
      </c>
      <c r="H22" s="669">
        <v>0</v>
      </c>
      <c r="I22" s="335"/>
      <c r="J22" s="26"/>
      <c r="K22" s="346"/>
      <c r="L22" s="339"/>
      <c r="M22" s="339"/>
      <c r="N22" s="339"/>
      <c r="O22" s="339"/>
      <c r="P22" s="339"/>
    </row>
    <row r="23" spans="1:16" ht="18.5" x14ac:dyDescent="0.45">
      <c r="A23" s="150" t="s">
        <v>99</v>
      </c>
      <c r="B23" s="33">
        <v>14</v>
      </c>
      <c r="C23" s="154">
        <v>4</v>
      </c>
      <c r="D23" s="237">
        <v>0.43</v>
      </c>
      <c r="E23" s="452">
        <v>0.4</v>
      </c>
      <c r="F23" s="663">
        <v>0.25</v>
      </c>
      <c r="G23" s="962">
        <v>1.99</v>
      </c>
      <c r="H23" s="669">
        <v>0</v>
      </c>
      <c r="I23" s="335"/>
      <c r="J23" s="26"/>
      <c r="K23" s="346"/>
      <c r="L23" s="339"/>
      <c r="M23" s="339"/>
      <c r="N23" s="339"/>
      <c r="O23" s="339"/>
      <c r="P23" s="339"/>
    </row>
    <row r="24" spans="1:16" ht="18.5" x14ac:dyDescent="0.45">
      <c r="A24" s="70" t="s">
        <v>13</v>
      </c>
      <c r="B24" s="33">
        <v>14</v>
      </c>
      <c r="C24" s="154">
        <v>4</v>
      </c>
      <c r="D24" s="237">
        <v>0.4</v>
      </c>
      <c r="E24" s="452">
        <v>0.4</v>
      </c>
      <c r="F24" s="663">
        <v>0.25</v>
      </c>
      <c r="G24" s="962">
        <v>1.92</v>
      </c>
      <c r="H24" s="669">
        <v>0</v>
      </c>
      <c r="I24" s="335"/>
      <c r="J24" s="957"/>
      <c r="K24" s="958"/>
      <c r="L24" s="339"/>
      <c r="M24" s="339"/>
      <c r="N24" s="339"/>
      <c r="O24" s="339"/>
      <c r="P24" s="339"/>
    </row>
    <row r="25" spans="1:16" ht="18.5" x14ac:dyDescent="0.45">
      <c r="A25" s="150" t="s">
        <v>101</v>
      </c>
      <c r="B25" s="33">
        <v>14</v>
      </c>
      <c r="C25" s="154">
        <v>4</v>
      </c>
      <c r="D25" s="237"/>
      <c r="E25" s="452">
        <v>0.4</v>
      </c>
      <c r="F25" s="663">
        <v>0.25</v>
      </c>
      <c r="G25" s="962">
        <v>1.97</v>
      </c>
      <c r="H25" s="669">
        <v>0</v>
      </c>
      <c r="I25" s="335"/>
      <c r="L25" s="339"/>
      <c r="M25" s="339"/>
      <c r="N25" s="339"/>
      <c r="O25" s="339"/>
      <c r="P25" s="339"/>
    </row>
    <row r="26" spans="1:16" ht="18.5" x14ac:dyDescent="0.45">
      <c r="A26" s="150" t="s">
        <v>300</v>
      </c>
      <c r="B26" s="33">
        <v>14</v>
      </c>
      <c r="C26" s="154">
        <v>4</v>
      </c>
      <c r="D26" s="237">
        <v>0.44</v>
      </c>
      <c r="E26" s="452">
        <v>0.4</v>
      </c>
      <c r="F26" s="663">
        <v>0.25</v>
      </c>
      <c r="G26" s="962">
        <v>1.73</v>
      </c>
      <c r="H26" s="669">
        <v>0</v>
      </c>
      <c r="I26" s="335"/>
      <c r="L26" s="339"/>
      <c r="M26" s="339"/>
      <c r="N26" s="339"/>
      <c r="O26" s="339"/>
      <c r="P26" s="339"/>
    </row>
    <row r="27" spans="1:16" ht="18.5" x14ac:dyDescent="0.45">
      <c r="A27" s="150" t="s">
        <v>102</v>
      </c>
      <c r="B27" s="33">
        <v>14</v>
      </c>
      <c r="C27" s="154">
        <v>4</v>
      </c>
      <c r="D27" s="447"/>
      <c r="E27" s="452">
        <v>0.4</v>
      </c>
      <c r="F27" s="663">
        <v>0.25</v>
      </c>
      <c r="G27" s="962">
        <v>1.89</v>
      </c>
      <c r="H27" s="669">
        <v>0</v>
      </c>
      <c r="I27" s="335"/>
      <c r="J27" s="957"/>
      <c r="K27" s="956"/>
      <c r="L27" s="339"/>
      <c r="M27" s="339"/>
      <c r="N27" s="339"/>
      <c r="O27" s="339"/>
      <c r="P27" s="339"/>
    </row>
    <row r="28" spans="1:16" ht="18.5" x14ac:dyDescent="0.45">
      <c r="A28" s="150" t="s">
        <v>103</v>
      </c>
      <c r="B28" s="33">
        <v>14</v>
      </c>
      <c r="C28" s="154">
        <v>4</v>
      </c>
      <c r="D28" s="237"/>
      <c r="E28" s="452">
        <v>0.4</v>
      </c>
      <c r="F28" s="663">
        <v>0.25</v>
      </c>
      <c r="G28" s="962">
        <v>1.97</v>
      </c>
      <c r="H28" s="669">
        <v>0</v>
      </c>
      <c r="I28" s="335"/>
      <c r="J28" s="26"/>
      <c r="K28" s="26"/>
      <c r="L28" s="339"/>
      <c r="M28" s="339"/>
      <c r="N28" s="339"/>
      <c r="O28" s="339"/>
      <c r="P28" s="339"/>
    </row>
    <row r="29" spans="1:16" ht="18.5" x14ac:dyDescent="0.45">
      <c r="A29" s="150" t="s">
        <v>104</v>
      </c>
      <c r="B29" s="33">
        <v>14</v>
      </c>
      <c r="C29" s="154">
        <v>4</v>
      </c>
      <c r="D29" s="237"/>
      <c r="E29" s="452">
        <v>0.4</v>
      </c>
      <c r="F29" s="663">
        <v>0.25</v>
      </c>
      <c r="G29" s="962">
        <v>1.87</v>
      </c>
      <c r="H29" s="669">
        <v>0</v>
      </c>
      <c r="I29" s="335"/>
      <c r="J29" s="957"/>
      <c r="K29" s="959"/>
      <c r="L29" s="339"/>
      <c r="M29" s="339"/>
      <c r="N29" s="339"/>
      <c r="O29" s="339"/>
      <c r="P29" s="339"/>
    </row>
    <row r="30" spans="1:16" ht="18.5" x14ac:dyDescent="0.45">
      <c r="A30" s="150" t="s">
        <v>323</v>
      </c>
      <c r="B30" s="33">
        <v>14</v>
      </c>
      <c r="C30" s="154">
        <v>4</v>
      </c>
      <c r="D30" s="237"/>
      <c r="E30" s="452">
        <v>0.4</v>
      </c>
      <c r="F30" s="663">
        <v>0.25</v>
      </c>
      <c r="G30" s="962">
        <v>1.89</v>
      </c>
      <c r="H30" s="669">
        <v>0</v>
      </c>
      <c r="I30" s="335"/>
      <c r="J30" s="957"/>
      <c r="K30" s="956"/>
      <c r="L30" s="339"/>
      <c r="M30" s="339"/>
      <c r="N30" s="339"/>
      <c r="O30" s="339"/>
      <c r="P30" s="339"/>
    </row>
    <row r="31" spans="1:16" ht="18" customHeight="1" x14ac:dyDescent="0.45">
      <c r="A31" s="150" t="s">
        <v>110</v>
      </c>
      <c r="B31" s="33">
        <v>14</v>
      </c>
      <c r="C31" s="154">
        <v>4</v>
      </c>
      <c r="D31" s="237">
        <v>0.37463492155779698</v>
      </c>
      <c r="E31" s="452">
        <v>0.4</v>
      </c>
      <c r="F31" s="663">
        <v>0.25</v>
      </c>
      <c r="G31" s="962">
        <v>1.86</v>
      </c>
      <c r="H31" s="669">
        <v>0</v>
      </c>
      <c r="I31" s="335"/>
      <c r="J31" s="26"/>
      <c r="K31" s="26"/>
      <c r="L31" s="339"/>
      <c r="M31" s="339"/>
      <c r="N31" s="339"/>
      <c r="O31" s="339"/>
      <c r="P31" s="339"/>
    </row>
    <row r="32" spans="1:16" ht="20.399999999999999" customHeight="1" x14ac:dyDescent="0.45">
      <c r="A32" s="150" t="s">
        <v>325</v>
      </c>
      <c r="B32" s="33">
        <v>14</v>
      </c>
      <c r="C32" s="154">
        <v>4</v>
      </c>
      <c r="D32" s="237"/>
      <c r="E32" s="452">
        <v>0.4</v>
      </c>
      <c r="F32" s="663">
        <v>0.25</v>
      </c>
      <c r="G32" s="962">
        <v>1.8</v>
      </c>
      <c r="H32" s="669">
        <v>0</v>
      </c>
      <c r="I32" s="335"/>
      <c r="L32" s="339"/>
      <c r="M32" s="339"/>
      <c r="N32" s="339"/>
      <c r="O32" s="339"/>
      <c r="P32" s="339"/>
    </row>
    <row r="33" spans="1:16" ht="20.399999999999999" customHeight="1" x14ac:dyDescent="0.45">
      <c r="A33" s="70" t="s">
        <v>328</v>
      </c>
      <c r="B33" s="33">
        <v>14</v>
      </c>
      <c r="C33" s="154">
        <v>4</v>
      </c>
      <c r="D33" s="237"/>
      <c r="E33" s="452">
        <v>0.4</v>
      </c>
      <c r="F33" s="663">
        <v>0.25</v>
      </c>
      <c r="G33" s="962">
        <v>1.96</v>
      </c>
      <c r="H33" s="669">
        <v>0</v>
      </c>
      <c r="I33" s="335"/>
      <c r="J33" s="955"/>
      <c r="K33" s="956"/>
      <c r="L33" s="339"/>
      <c r="M33" s="339"/>
      <c r="N33" s="339"/>
      <c r="O33" s="339"/>
      <c r="P33" s="339"/>
    </row>
    <row r="34" spans="1:16" ht="18.5" x14ac:dyDescent="0.45">
      <c r="A34" s="70" t="s">
        <v>89</v>
      </c>
      <c r="B34" s="33">
        <v>28</v>
      </c>
      <c r="C34" s="154">
        <v>3</v>
      </c>
      <c r="D34" s="237">
        <v>0.49</v>
      </c>
      <c r="E34" s="452">
        <v>0.4</v>
      </c>
      <c r="F34" s="663">
        <v>0.25</v>
      </c>
      <c r="G34" s="962">
        <v>1.93</v>
      </c>
      <c r="H34" s="669">
        <v>0</v>
      </c>
      <c r="J34" s="335"/>
      <c r="L34" s="339"/>
      <c r="M34" s="339"/>
      <c r="N34" s="339"/>
      <c r="O34" s="339"/>
      <c r="P34" s="339"/>
    </row>
    <row r="35" spans="1:16" ht="18.5" x14ac:dyDescent="0.45">
      <c r="A35" s="150" t="s">
        <v>9</v>
      </c>
      <c r="B35" s="33">
        <v>28</v>
      </c>
      <c r="C35" s="154">
        <v>3</v>
      </c>
      <c r="D35" s="238">
        <v>0.6</v>
      </c>
      <c r="E35" s="452">
        <v>0.4</v>
      </c>
      <c r="F35" s="663">
        <v>0.25</v>
      </c>
      <c r="G35" s="962">
        <v>1.48</v>
      </c>
      <c r="H35" s="669">
        <v>0</v>
      </c>
      <c r="I35" s="335"/>
      <c r="J35" s="26"/>
      <c r="K35" s="346"/>
      <c r="L35" s="339"/>
      <c r="M35" s="339"/>
      <c r="N35" s="339"/>
      <c r="O35" s="339"/>
      <c r="P35" s="339"/>
    </row>
    <row r="36" spans="1:16" ht="18.5" x14ac:dyDescent="0.45">
      <c r="A36" s="70" t="s">
        <v>85</v>
      </c>
      <c r="B36" s="33">
        <v>28</v>
      </c>
      <c r="C36" s="154">
        <v>3</v>
      </c>
      <c r="D36" s="447">
        <v>0.54</v>
      </c>
      <c r="E36" s="452">
        <v>0.4</v>
      </c>
      <c r="F36" s="663">
        <v>0.25</v>
      </c>
      <c r="G36" s="962">
        <v>1.41</v>
      </c>
      <c r="H36" s="669">
        <v>0</v>
      </c>
      <c r="I36" s="335"/>
      <c r="J36" s="26"/>
      <c r="K36" s="346"/>
      <c r="L36" s="339"/>
      <c r="M36" s="339"/>
      <c r="N36" s="339"/>
      <c r="O36" s="339"/>
      <c r="P36" s="339"/>
    </row>
    <row r="37" spans="1:16" ht="18.5" x14ac:dyDescent="0.45">
      <c r="A37" s="70" t="s">
        <v>14</v>
      </c>
      <c r="B37" s="33">
        <v>28</v>
      </c>
      <c r="C37" s="154">
        <v>3</v>
      </c>
      <c r="D37" s="237">
        <v>0.56999999999999995</v>
      </c>
      <c r="E37" s="452">
        <v>0.4</v>
      </c>
      <c r="F37" s="663">
        <v>0.25</v>
      </c>
      <c r="G37" s="962">
        <v>2.0099999999999998</v>
      </c>
      <c r="H37" s="669">
        <v>0</v>
      </c>
      <c r="I37" s="335"/>
      <c r="L37" s="339"/>
      <c r="M37" s="339"/>
      <c r="N37" s="339"/>
      <c r="O37" s="339"/>
      <c r="P37" s="339"/>
    </row>
    <row r="38" spans="1:16" ht="18.5" x14ac:dyDescent="0.45">
      <c r="A38" s="150" t="s">
        <v>94</v>
      </c>
      <c r="B38" s="33">
        <v>28</v>
      </c>
      <c r="C38" s="154">
        <v>3</v>
      </c>
      <c r="D38" s="238">
        <v>0.46</v>
      </c>
      <c r="E38" s="452">
        <v>0.4</v>
      </c>
      <c r="F38" s="663">
        <v>0.25</v>
      </c>
      <c r="G38" s="962">
        <v>2.23</v>
      </c>
      <c r="H38" s="669">
        <v>0</v>
      </c>
      <c r="I38" s="335"/>
      <c r="L38" s="339"/>
      <c r="M38" s="339"/>
      <c r="N38" s="339"/>
      <c r="O38" s="339"/>
      <c r="P38" s="339"/>
    </row>
    <row r="39" spans="1:16" ht="18.5" x14ac:dyDescent="0.45">
      <c r="A39" s="70" t="s">
        <v>87</v>
      </c>
      <c r="B39" s="33">
        <v>28</v>
      </c>
      <c r="C39" s="154">
        <v>3</v>
      </c>
      <c r="D39" s="239">
        <v>0.56999999999999995</v>
      </c>
      <c r="E39" s="452">
        <v>0.4</v>
      </c>
      <c r="F39" s="663">
        <v>0.25</v>
      </c>
      <c r="G39" s="962">
        <v>2.13</v>
      </c>
      <c r="H39" s="669">
        <v>0</v>
      </c>
      <c r="I39" s="335"/>
      <c r="L39" s="339"/>
      <c r="M39" s="339"/>
      <c r="N39" s="339"/>
      <c r="O39" s="339"/>
      <c r="P39" s="339"/>
    </row>
    <row r="40" spans="1:16" ht="18.5" x14ac:dyDescent="0.45">
      <c r="A40" s="70" t="s">
        <v>22</v>
      </c>
      <c r="B40" s="33">
        <v>28</v>
      </c>
      <c r="C40" s="154">
        <v>3</v>
      </c>
      <c r="D40" s="239"/>
      <c r="E40" s="452">
        <v>0.25</v>
      </c>
      <c r="F40" s="663">
        <v>0.125</v>
      </c>
      <c r="G40" s="962">
        <v>1.23</v>
      </c>
      <c r="H40" s="669">
        <v>0</v>
      </c>
      <c r="I40" s="335"/>
      <c r="J40" s="955"/>
      <c r="K40" s="958"/>
      <c r="L40" s="339"/>
      <c r="M40" s="339"/>
      <c r="N40" s="339"/>
      <c r="O40" s="339"/>
      <c r="P40" s="339"/>
    </row>
    <row r="41" spans="1:16" ht="18.5" x14ac:dyDescent="0.45">
      <c r="A41" s="150" t="s">
        <v>23</v>
      </c>
      <c r="B41" s="33">
        <v>28</v>
      </c>
      <c r="C41" s="154">
        <v>3</v>
      </c>
      <c r="D41" s="237" t="s">
        <v>164</v>
      </c>
      <c r="E41" s="452">
        <v>0.25</v>
      </c>
      <c r="F41" s="663">
        <v>0.125</v>
      </c>
      <c r="G41" s="962">
        <v>1.03</v>
      </c>
      <c r="H41" s="669">
        <v>0</v>
      </c>
      <c r="I41" s="335"/>
      <c r="L41" s="339"/>
      <c r="M41" s="339"/>
      <c r="N41" s="339"/>
      <c r="O41" s="339"/>
      <c r="P41" s="339"/>
    </row>
    <row r="42" spans="1:16" ht="18.5" x14ac:dyDescent="0.45">
      <c r="A42" s="150" t="s">
        <v>231</v>
      </c>
      <c r="B42" s="33">
        <v>28</v>
      </c>
      <c r="C42" s="154">
        <v>3</v>
      </c>
      <c r="D42" s="447"/>
      <c r="E42" s="452">
        <v>0.4</v>
      </c>
      <c r="F42" s="663">
        <v>0.25</v>
      </c>
      <c r="G42" s="962">
        <v>1.59</v>
      </c>
      <c r="H42" s="669">
        <v>0</v>
      </c>
      <c r="I42" s="335"/>
      <c r="L42" s="339"/>
      <c r="M42" s="339"/>
      <c r="N42" s="339"/>
      <c r="O42" s="339"/>
      <c r="P42" s="339"/>
    </row>
    <row r="43" spans="1:16" ht="18.5" x14ac:dyDescent="0.45">
      <c r="A43" s="70" t="s">
        <v>84</v>
      </c>
      <c r="B43" s="33">
        <v>28</v>
      </c>
      <c r="C43" s="154">
        <v>3</v>
      </c>
      <c r="D43" s="237">
        <v>0.49136535224317401</v>
      </c>
      <c r="E43" s="452">
        <v>0.4</v>
      </c>
      <c r="F43" s="663">
        <v>0.25</v>
      </c>
      <c r="G43" s="962">
        <v>1.55</v>
      </c>
      <c r="H43" s="669">
        <v>0</v>
      </c>
      <c r="I43" s="335"/>
      <c r="L43" s="339"/>
      <c r="M43" s="339"/>
      <c r="N43" s="339"/>
      <c r="O43" s="339"/>
      <c r="P43" s="339"/>
    </row>
    <row r="44" spans="1:16" ht="18.5" x14ac:dyDescent="0.45">
      <c r="A44" s="71" t="s">
        <v>92</v>
      </c>
      <c r="B44" s="33">
        <v>28</v>
      </c>
      <c r="C44" s="154">
        <v>3</v>
      </c>
      <c r="D44" s="237">
        <v>0.56999999999999995</v>
      </c>
      <c r="E44" s="452">
        <v>0.4</v>
      </c>
      <c r="F44" s="663">
        <v>0.25</v>
      </c>
      <c r="G44" s="962">
        <v>1.68</v>
      </c>
      <c r="H44" s="669">
        <v>0</v>
      </c>
      <c r="I44" s="335"/>
      <c r="L44" s="339"/>
      <c r="M44" s="339"/>
      <c r="N44" s="339"/>
      <c r="O44" s="339"/>
      <c r="P44" s="339"/>
    </row>
    <row r="45" spans="1:16" ht="18.5" x14ac:dyDescent="0.45">
      <c r="A45" s="70" t="s">
        <v>88</v>
      </c>
      <c r="B45" s="33">
        <v>28</v>
      </c>
      <c r="C45" s="154">
        <v>3</v>
      </c>
      <c r="D45" s="237"/>
      <c r="E45" s="452">
        <v>0.4</v>
      </c>
      <c r="F45" s="663">
        <v>0.25</v>
      </c>
      <c r="G45" s="962">
        <v>1.34</v>
      </c>
      <c r="H45" s="669">
        <v>0</v>
      </c>
      <c r="I45" s="335"/>
      <c r="L45" s="339"/>
      <c r="M45" s="339"/>
      <c r="N45" s="339"/>
      <c r="O45" s="339"/>
      <c r="P45" s="339"/>
    </row>
    <row r="46" spans="1:16" ht="18.5" x14ac:dyDescent="0.45">
      <c r="A46" s="150" t="s">
        <v>105</v>
      </c>
      <c r="B46" s="33">
        <v>28</v>
      </c>
      <c r="C46" s="154">
        <v>3</v>
      </c>
      <c r="D46" s="237"/>
      <c r="E46" s="452">
        <v>0.25</v>
      </c>
      <c r="F46" s="663">
        <v>0.125</v>
      </c>
      <c r="G46" s="962">
        <v>1.25</v>
      </c>
      <c r="H46" s="669">
        <v>0</v>
      </c>
      <c r="I46" s="335"/>
      <c r="J46" s="960"/>
      <c r="K46" s="26"/>
      <c r="L46" s="339"/>
      <c r="M46" s="339"/>
      <c r="N46" s="339"/>
      <c r="O46" s="339"/>
      <c r="P46" s="339"/>
    </row>
    <row r="47" spans="1:16" ht="18.5" x14ac:dyDescent="0.45">
      <c r="A47" s="150" t="s">
        <v>20</v>
      </c>
      <c r="B47" s="33">
        <v>28</v>
      </c>
      <c r="C47" s="154">
        <v>3</v>
      </c>
      <c r="D47" s="237"/>
      <c r="E47" s="452">
        <v>0.25</v>
      </c>
      <c r="F47" s="663">
        <v>0.125</v>
      </c>
      <c r="G47" s="962">
        <v>1.42</v>
      </c>
      <c r="H47" s="669">
        <v>0</v>
      </c>
      <c r="I47" s="335"/>
      <c r="J47" s="954"/>
      <c r="K47" s="26"/>
      <c r="L47" s="339"/>
      <c r="M47" s="339"/>
      <c r="N47" s="339"/>
      <c r="O47" s="339"/>
      <c r="P47" s="339"/>
    </row>
    <row r="48" spans="1:16" ht="18.5" x14ac:dyDescent="0.45">
      <c r="A48" s="150" t="s">
        <v>296</v>
      </c>
      <c r="B48" s="33">
        <v>28</v>
      </c>
      <c r="C48" s="154">
        <v>3</v>
      </c>
      <c r="D48" s="237">
        <v>0.47</v>
      </c>
      <c r="E48" s="452">
        <v>0.4</v>
      </c>
      <c r="F48" s="663">
        <v>0.25</v>
      </c>
      <c r="G48" s="962">
        <v>2.27</v>
      </c>
      <c r="H48" s="669">
        <v>0</v>
      </c>
      <c r="I48" s="335"/>
      <c r="J48" s="954"/>
      <c r="K48" s="26"/>
      <c r="L48" s="339"/>
      <c r="M48" s="339"/>
      <c r="N48" s="339"/>
      <c r="O48" s="339"/>
      <c r="P48" s="339"/>
    </row>
    <row r="49" spans="1:16" ht="18.5" x14ac:dyDescent="0.45">
      <c r="A49" s="71" t="s">
        <v>86</v>
      </c>
      <c r="B49" s="33">
        <v>28</v>
      </c>
      <c r="C49" s="154">
        <v>3</v>
      </c>
      <c r="D49" s="237">
        <v>0.57913782383419699</v>
      </c>
      <c r="E49" s="452">
        <v>0.4</v>
      </c>
      <c r="F49" s="663">
        <v>0.25</v>
      </c>
      <c r="G49" s="962">
        <v>1.64</v>
      </c>
      <c r="H49" s="669">
        <v>0</v>
      </c>
      <c r="I49" s="335"/>
      <c r="L49" s="339"/>
      <c r="M49" s="339"/>
      <c r="N49" s="339"/>
      <c r="O49" s="339"/>
      <c r="P49" s="339"/>
    </row>
    <row r="50" spans="1:16" ht="18.5" x14ac:dyDescent="0.45">
      <c r="A50" s="150" t="s">
        <v>15</v>
      </c>
      <c r="B50" s="33">
        <v>28</v>
      </c>
      <c r="C50" s="154">
        <v>3</v>
      </c>
      <c r="D50" s="237"/>
      <c r="E50" s="452">
        <v>0.25</v>
      </c>
      <c r="F50" s="663">
        <v>0.125</v>
      </c>
      <c r="G50" s="962">
        <v>1.23</v>
      </c>
      <c r="H50" s="669">
        <v>0</v>
      </c>
      <c r="I50" s="335"/>
      <c r="L50" s="339"/>
      <c r="M50" s="339"/>
      <c r="N50" s="339"/>
      <c r="O50" s="339"/>
      <c r="P50" s="339"/>
    </row>
    <row r="51" spans="1:16" ht="18.5" x14ac:dyDescent="0.45">
      <c r="A51" s="70" t="s">
        <v>18</v>
      </c>
      <c r="B51" s="33">
        <v>28</v>
      </c>
      <c r="C51" s="154">
        <v>3</v>
      </c>
      <c r="D51" s="237"/>
      <c r="E51" s="452">
        <v>0.4</v>
      </c>
      <c r="F51" s="663">
        <v>0.25</v>
      </c>
      <c r="G51" s="962">
        <v>1.02</v>
      </c>
      <c r="H51" s="669">
        <v>0</v>
      </c>
      <c r="I51" s="335"/>
      <c r="L51" s="339"/>
      <c r="M51" s="339"/>
      <c r="N51" s="339"/>
      <c r="O51" s="339"/>
      <c r="P51" s="339"/>
    </row>
    <row r="52" spans="1:16" ht="18.5" x14ac:dyDescent="0.45">
      <c r="A52" s="150" t="s">
        <v>111</v>
      </c>
      <c r="B52" s="33">
        <v>28</v>
      </c>
      <c r="C52" s="154">
        <v>3</v>
      </c>
      <c r="D52" s="237">
        <v>0.5</v>
      </c>
      <c r="E52" s="452">
        <v>0.4</v>
      </c>
      <c r="F52" s="663">
        <v>0.25</v>
      </c>
      <c r="G52" s="962">
        <v>2.09</v>
      </c>
      <c r="H52" s="669">
        <v>0</v>
      </c>
      <c r="I52" s="335"/>
      <c r="L52" s="339"/>
      <c r="M52" s="339"/>
      <c r="N52" s="339"/>
      <c r="O52" s="339"/>
      <c r="P52" s="339"/>
    </row>
    <row r="53" spans="1:16" ht="18.5" x14ac:dyDescent="0.45">
      <c r="A53" s="150" t="s">
        <v>232</v>
      </c>
      <c r="B53" s="33">
        <v>28</v>
      </c>
      <c r="C53" s="154">
        <v>3</v>
      </c>
      <c r="D53" s="237"/>
      <c r="E53" s="452">
        <v>0.4</v>
      </c>
      <c r="F53" s="663">
        <v>0.25</v>
      </c>
      <c r="G53" s="962">
        <v>1.73</v>
      </c>
      <c r="H53" s="669">
        <v>0</v>
      </c>
      <c r="I53" s="335"/>
      <c r="L53" s="339"/>
      <c r="M53" s="339"/>
      <c r="N53" s="339"/>
      <c r="O53" s="339"/>
      <c r="P53" s="339"/>
    </row>
    <row r="54" spans="1:16" ht="18.5" x14ac:dyDescent="0.45">
      <c r="A54" s="150" t="s">
        <v>252</v>
      </c>
      <c r="B54" s="33">
        <v>28</v>
      </c>
      <c r="C54" s="154">
        <v>3</v>
      </c>
      <c r="D54" s="237">
        <v>0.45638672070112202</v>
      </c>
      <c r="E54" s="452">
        <v>0.4</v>
      </c>
      <c r="F54" s="663">
        <v>0.25</v>
      </c>
      <c r="G54" s="962">
        <v>2.0499999999999998</v>
      </c>
      <c r="H54" s="669">
        <v>0</v>
      </c>
      <c r="I54" s="335"/>
      <c r="J54" s="955"/>
      <c r="K54" s="956"/>
      <c r="L54" s="339"/>
      <c r="M54" s="339"/>
      <c r="N54" s="339"/>
      <c r="O54" s="339"/>
      <c r="P54" s="339"/>
    </row>
    <row r="55" spans="1:16" ht="18.5" x14ac:dyDescent="0.45">
      <c r="A55" s="150" t="s">
        <v>148</v>
      </c>
      <c r="B55" s="33">
        <v>49</v>
      </c>
      <c r="C55" s="154">
        <v>2</v>
      </c>
      <c r="D55" s="237">
        <v>0.64</v>
      </c>
      <c r="E55" s="452">
        <v>0.4</v>
      </c>
      <c r="F55" s="663">
        <v>0.25</v>
      </c>
      <c r="G55" s="962">
        <v>2.1</v>
      </c>
      <c r="H55" s="669">
        <v>0</v>
      </c>
      <c r="I55" s="335"/>
      <c r="L55" s="339"/>
      <c r="M55" s="339"/>
      <c r="N55" s="339"/>
      <c r="O55" s="339"/>
      <c r="P55" s="339"/>
    </row>
    <row r="56" spans="1:16" ht="18.5" x14ac:dyDescent="0.45">
      <c r="A56" s="150" t="s">
        <v>98</v>
      </c>
      <c r="B56" s="33">
        <v>49</v>
      </c>
      <c r="C56" s="154">
        <v>2</v>
      </c>
      <c r="D56" s="447">
        <v>0.79</v>
      </c>
      <c r="E56" s="452">
        <v>0.4</v>
      </c>
      <c r="F56" s="663">
        <v>0.25</v>
      </c>
      <c r="G56" s="962">
        <v>1.99</v>
      </c>
      <c r="H56" s="669">
        <v>0</v>
      </c>
      <c r="I56" s="335"/>
      <c r="L56" s="339"/>
      <c r="M56" s="339"/>
      <c r="N56" s="339"/>
      <c r="O56" s="339"/>
      <c r="P56" s="339"/>
    </row>
    <row r="57" spans="1:16" ht="18" customHeight="1" x14ac:dyDescent="0.45">
      <c r="A57" s="70" t="s">
        <v>91</v>
      </c>
      <c r="B57" s="33">
        <v>49</v>
      </c>
      <c r="C57" s="154">
        <v>2</v>
      </c>
      <c r="D57" s="237">
        <v>0.69</v>
      </c>
      <c r="E57" s="452">
        <v>0.4</v>
      </c>
      <c r="F57" s="663">
        <v>0.25</v>
      </c>
      <c r="G57" s="962">
        <v>1.35</v>
      </c>
      <c r="H57" s="669">
        <v>0</v>
      </c>
      <c r="I57" s="335"/>
      <c r="J57" s="26"/>
      <c r="K57" s="26"/>
      <c r="L57" s="339"/>
      <c r="M57" s="339"/>
      <c r="N57" s="339"/>
      <c r="O57" s="339"/>
      <c r="P57" s="339"/>
    </row>
    <row r="58" spans="1:16" ht="18.5" x14ac:dyDescent="0.45">
      <c r="A58" s="70" t="s">
        <v>81</v>
      </c>
      <c r="B58" s="33">
        <v>49</v>
      </c>
      <c r="C58" s="154">
        <v>2</v>
      </c>
      <c r="D58" s="237">
        <v>0.75</v>
      </c>
      <c r="E58" s="452">
        <v>0.4</v>
      </c>
      <c r="F58" s="663">
        <v>0.25</v>
      </c>
      <c r="G58" s="962">
        <v>1.53</v>
      </c>
      <c r="H58" s="669">
        <v>0</v>
      </c>
      <c r="I58" s="335"/>
      <c r="L58" s="339"/>
      <c r="M58" s="339"/>
      <c r="N58" s="339"/>
      <c r="O58" s="339"/>
      <c r="P58" s="339"/>
    </row>
    <row r="59" spans="1:16" ht="18.5" x14ac:dyDescent="0.45">
      <c r="A59" s="70" t="s">
        <v>243</v>
      </c>
      <c r="B59" s="33">
        <v>49</v>
      </c>
      <c r="C59" s="154">
        <v>2</v>
      </c>
      <c r="D59" s="239">
        <v>0.77</v>
      </c>
      <c r="E59" s="452">
        <v>0.4</v>
      </c>
      <c r="F59" s="663">
        <v>0.25</v>
      </c>
      <c r="G59" s="962">
        <v>1.69</v>
      </c>
      <c r="H59" s="669">
        <v>0</v>
      </c>
      <c r="I59" s="335"/>
      <c r="L59" s="339"/>
      <c r="M59" s="339"/>
      <c r="N59" s="339"/>
      <c r="O59" s="339"/>
      <c r="P59" s="339"/>
    </row>
    <row r="60" spans="1:16" ht="18" customHeight="1" x14ac:dyDescent="0.45">
      <c r="A60" s="70" t="s">
        <v>7</v>
      </c>
      <c r="B60" s="33">
        <v>49</v>
      </c>
      <c r="C60" s="154">
        <v>2</v>
      </c>
      <c r="D60" s="64">
        <v>0.39</v>
      </c>
      <c r="E60" s="452">
        <v>0.25</v>
      </c>
      <c r="F60" s="663">
        <v>0.125</v>
      </c>
      <c r="G60" s="962">
        <v>1.94</v>
      </c>
      <c r="H60" s="669">
        <v>0</v>
      </c>
      <c r="I60" s="335"/>
      <c r="J60" s="26"/>
      <c r="K60" s="26"/>
      <c r="L60" s="339"/>
      <c r="M60" s="339"/>
      <c r="N60" s="339"/>
      <c r="O60" s="339"/>
      <c r="P60" s="339"/>
    </row>
    <row r="61" spans="1:16" ht="18.5" x14ac:dyDescent="0.45">
      <c r="A61" s="150" t="s">
        <v>150</v>
      </c>
      <c r="B61" s="33">
        <v>49</v>
      </c>
      <c r="C61" s="154">
        <v>2</v>
      </c>
      <c r="D61" s="447">
        <v>0.68</v>
      </c>
      <c r="E61" s="452">
        <v>0.4</v>
      </c>
      <c r="F61" s="663">
        <v>0.25</v>
      </c>
      <c r="G61" s="962">
        <v>2.0499999999999998</v>
      </c>
      <c r="H61" s="669">
        <v>0</v>
      </c>
      <c r="I61" s="335"/>
      <c r="L61" s="339"/>
      <c r="M61" s="339"/>
      <c r="N61" s="339"/>
      <c r="O61" s="339"/>
      <c r="P61" s="339"/>
    </row>
    <row r="62" spans="1:16" ht="18.5" x14ac:dyDescent="0.45">
      <c r="A62" s="70" t="s">
        <v>82</v>
      </c>
      <c r="B62" s="33">
        <v>49</v>
      </c>
      <c r="C62" s="154">
        <v>2</v>
      </c>
      <c r="D62" s="237">
        <v>0.74</v>
      </c>
      <c r="E62" s="452">
        <v>0.4</v>
      </c>
      <c r="F62" s="663">
        <v>0.25</v>
      </c>
      <c r="G62" s="962">
        <v>1.8</v>
      </c>
      <c r="H62" s="669">
        <v>0</v>
      </c>
      <c r="I62" s="335"/>
      <c r="J62" s="955"/>
      <c r="K62" s="956"/>
      <c r="L62" s="339"/>
      <c r="M62" s="339"/>
      <c r="N62" s="339"/>
      <c r="O62" s="339"/>
      <c r="P62" s="339"/>
    </row>
    <row r="63" spans="1:16" ht="18.5" x14ac:dyDescent="0.45">
      <c r="A63" s="150" t="s">
        <v>152</v>
      </c>
      <c r="B63" s="33">
        <v>49</v>
      </c>
      <c r="C63" s="154">
        <v>2</v>
      </c>
      <c r="D63" s="238">
        <v>0.66</v>
      </c>
      <c r="E63" s="452">
        <v>0.4</v>
      </c>
      <c r="F63" s="663">
        <v>0.25</v>
      </c>
      <c r="G63" s="962">
        <v>1.82</v>
      </c>
      <c r="H63" s="669">
        <v>0</v>
      </c>
      <c r="I63" s="335"/>
      <c r="L63" s="339"/>
      <c r="M63" s="339"/>
      <c r="N63" s="339"/>
      <c r="O63" s="339"/>
      <c r="P63" s="339"/>
    </row>
    <row r="64" spans="1:16" ht="18.5" x14ac:dyDescent="0.45">
      <c r="A64" s="70" t="s">
        <v>154</v>
      </c>
      <c r="B64" s="33">
        <v>49</v>
      </c>
      <c r="C64" s="154">
        <v>2</v>
      </c>
      <c r="D64" s="237">
        <v>0.75</v>
      </c>
      <c r="E64" s="452">
        <v>0.4</v>
      </c>
      <c r="F64" s="663">
        <v>0.25</v>
      </c>
      <c r="G64" s="962">
        <v>1.88</v>
      </c>
      <c r="H64" s="669">
        <v>0</v>
      </c>
      <c r="I64" s="335"/>
      <c r="L64" s="339"/>
      <c r="M64" s="339"/>
      <c r="N64" s="339"/>
      <c r="O64" s="339"/>
      <c r="P64" s="339"/>
    </row>
    <row r="65" spans="1:16" ht="18.5" x14ac:dyDescent="0.45">
      <c r="A65" s="70" t="s">
        <v>10</v>
      </c>
      <c r="B65" s="33">
        <v>59</v>
      </c>
      <c r="C65" s="154">
        <v>1</v>
      </c>
      <c r="D65" s="237">
        <v>0.87</v>
      </c>
      <c r="E65" s="452">
        <v>0.25</v>
      </c>
      <c r="F65" s="663">
        <v>0.125</v>
      </c>
      <c r="G65" s="962">
        <v>1.21</v>
      </c>
      <c r="H65" s="669">
        <v>0</v>
      </c>
      <c r="I65" s="335"/>
      <c r="L65" s="339"/>
      <c r="M65" s="339"/>
      <c r="N65" s="339"/>
      <c r="O65" s="339"/>
      <c r="P65" s="339"/>
    </row>
    <row r="66" spans="1:16" ht="18.5" x14ac:dyDescent="0.45">
      <c r="A66" s="70" t="s">
        <v>6</v>
      </c>
      <c r="B66" s="33">
        <v>59</v>
      </c>
      <c r="C66" s="154">
        <v>1</v>
      </c>
      <c r="D66" s="237">
        <v>0.78914884211242198</v>
      </c>
      <c r="E66" s="452">
        <v>0.25</v>
      </c>
      <c r="F66" s="663">
        <v>0.125</v>
      </c>
      <c r="G66" s="962">
        <v>1.54</v>
      </c>
      <c r="H66" s="669">
        <v>0</v>
      </c>
      <c r="I66" s="335"/>
      <c r="L66" s="339"/>
      <c r="M66" s="339"/>
      <c r="N66" s="339"/>
      <c r="O66" s="339"/>
      <c r="P66" s="339"/>
    </row>
    <row r="67" spans="1:16" ht="18" customHeight="1" x14ac:dyDescent="0.45">
      <c r="A67" s="70" t="s">
        <v>16</v>
      </c>
      <c r="B67" s="33">
        <v>59</v>
      </c>
      <c r="C67" s="154">
        <v>1</v>
      </c>
      <c r="D67" s="447">
        <v>0.88</v>
      </c>
      <c r="E67" s="452">
        <v>0.25</v>
      </c>
      <c r="F67" s="663">
        <v>0.125</v>
      </c>
      <c r="G67" s="962">
        <v>1.19</v>
      </c>
      <c r="H67" s="669">
        <v>0</v>
      </c>
      <c r="I67" s="335"/>
      <c r="J67" s="26"/>
      <c r="K67" s="26"/>
      <c r="L67" s="339"/>
      <c r="M67" s="339"/>
      <c r="N67" s="339"/>
      <c r="O67" s="339"/>
      <c r="P67" s="339"/>
    </row>
    <row r="68" spans="1:16" ht="18.5" x14ac:dyDescent="0.45">
      <c r="A68" s="150" t="s">
        <v>96</v>
      </c>
      <c r="B68" s="33">
        <v>59</v>
      </c>
      <c r="C68" s="154">
        <v>1</v>
      </c>
      <c r="D68" s="237">
        <v>0.81</v>
      </c>
      <c r="E68" s="452">
        <v>0.4</v>
      </c>
      <c r="F68" s="663">
        <v>0.25</v>
      </c>
      <c r="G68" s="962">
        <v>1.88</v>
      </c>
      <c r="H68" s="669">
        <v>0</v>
      </c>
      <c r="I68" s="335"/>
      <c r="L68" s="339"/>
      <c r="M68" s="339"/>
      <c r="N68" s="339"/>
      <c r="O68" s="339"/>
      <c r="P68" s="339"/>
    </row>
    <row r="69" spans="1:16" ht="18.5" x14ac:dyDescent="0.45">
      <c r="A69" s="150" t="s">
        <v>242</v>
      </c>
      <c r="B69" s="33">
        <v>59</v>
      </c>
      <c r="C69" s="154">
        <v>1</v>
      </c>
      <c r="D69" s="447">
        <v>0.81</v>
      </c>
      <c r="E69" s="452">
        <v>0.4</v>
      </c>
      <c r="F69" s="663">
        <v>0.25</v>
      </c>
      <c r="G69" s="962">
        <v>1.56</v>
      </c>
      <c r="H69" s="669">
        <v>0</v>
      </c>
      <c r="I69" s="335"/>
      <c r="J69" s="26"/>
      <c r="K69" s="26"/>
      <c r="L69" s="339"/>
      <c r="M69" s="339"/>
      <c r="N69" s="339"/>
      <c r="O69" s="339"/>
      <c r="P69" s="339"/>
    </row>
    <row r="70" spans="1:16" ht="18.5" x14ac:dyDescent="0.45">
      <c r="A70" s="1479" t="s">
        <v>11</v>
      </c>
      <c r="B70" s="33">
        <v>59</v>
      </c>
      <c r="C70" s="154">
        <v>1</v>
      </c>
      <c r="D70" s="447">
        <v>0.8</v>
      </c>
      <c r="E70" s="642">
        <v>0.25</v>
      </c>
      <c r="F70" s="666">
        <v>0.125</v>
      </c>
      <c r="G70" s="962">
        <v>1.28</v>
      </c>
      <c r="H70" s="672">
        <v>0</v>
      </c>
      <c r="I70" s="335"/>
      <c r="J70" s="26"/>
      <c r="K70" s="26"/>
      <c r="L70" s="339"/>
      <c r="M70" s="339"/>
      <c r="N70" s="339"/>
      <c r="O70" s="339"/>
      <c r="P70" s="339"/>
    </row>
    <row r="71" spans="1:16" ht="19" thickBot="1" x14ac:dyDescent="0.5">
      <c r="A71" s="123" t="s">
        <v>93</v>
      </c>
      <c r="B71" s="914">
        <v>59</v>
      </c>
      <c r="C71" s="953">
        <v>1</v>
      </c>
      <c r="D71" s="76">
        <v>0.92</v>
      </c>
      <c r="E71" s="455">
        <v>0.4</v>
      </c>
      <c r="F71" s="667">
        <v>0.25</v>
      </c>
      <c r="G71" s="963">
        <v>2.0499999999999998</v>
      </c>
      <c r="H71" s="673">
        <v>0</v>
      </c>
      <c r="I71" s="335"/>
      <c r="L71" s="339"/>
      <c r="M71" s="339"/>
      <c r="N71" s="339"/>
      <c r="O71" s="339"/>
      <c r="P71" s="339"/>
    </row>
    <row r="72" spans="1:16" ht="18.5" x14ac:dyDescent="0.45">
      <c r="A72" s="345"/>
      <c r="B72" s="306"/>
      <c r="C72" s="306"/>
      <c r="D72" s="338"/>
      <c r="E72" s="338"/>
      <c r="F72" s="338"/>
      <c r="G72" s="339"/>
      <c r="H72" s="338"/>
      <c r="I72" s="335"/>
      <c r="L72" s="339"/>
      <c r="M72" s="339"/>
      <c r="N72" s="339"/>
      <c r="O72" s="339"/>
      <c r="P72" s="339"/>
    </row>
    <row r="73" spans="1:16" x14ac:dyDescent="0.35">
      <c r="A73" s="345"/>
      <c r="B73" s="306"/>
      <c r="C73" s="306"/>
      <c r="D73" s="338"/>
      <c r="E73" s="338"/>
      <c r="F73" s="338"/>
      <c r="G73" s="339"/>
      <c r="H73" s="338"/>
      <c r="L73" s="339"/>
      <c r="M73" s="339"/>
      <c r="N73" s="339"/>
      <c r="O73" s="339"/>
      <c r="P73" s="339"/>
    </row>
    <row r="74" spans="1:16" x14ac:dyDescent="0.35">
      <c r="A74" s="345"/>
      <c r="B74" s="306"/>
      <c r="C74" s="306"/>
      <c r="D74" s="338"/>
      <c r="E74" s="338"/>
      <c r="F74" s="338"/>
      <c r="G74" s="339"/>
      <c r="H74" s="338"/>
      <c r="L74" s="339"/>
      <c r="M74" s="339"/>
      <c r="N74" s="339"/>
      <c r="O74" s="339"/>
      <c r="P74" s="339"/>
    </row>
    <row r="75" spans="1:16" x14ac:dyDescent="0.35">
      <c r="A75" s="345"/>
      <c r="B75" s="306"/>
      <c r="C75" s="306"/>
      <c r="D75" s="338"/>
      <c r="E75" s="338"/>
      <c r="F75" s="338"/>
      <c r="G75" s="339"/>
      <c r="H75" s="338"/>
      <c r="L75" s="339"/>
      <c r="M75" s="339"/>
      <c r="N75" s="339"/>
      <c r="O75" s="339"/>
      <c r="P75" s="339"/>
    </row>
    <row r="76" spans="1:16" x14ac:dyDescent="0.35">
      <c r="A76" s="345"/>
      <c r="B76" s="306"/>
      <c r="C76" s="306"/>
      <c r="D76" s="394"/>
      <c r="E76" s="394"/>
      <c r="F76" s="394"/>
      <c r="G76" s="339"/>
      <c r="H76" s="394"/>
      <c r="L76" s="339"/>
      <c r="M76" s="339"/>
      <c r="N76" s="339"/>
      <c r="O76" s="339"/>
      <c r="P76" s="339"/>
    </row>
    <row r="77" spans="1:16" x14ac:dyDescent="0.35">
      <c r="A77" s="345"/>
      <c r="B77" s="306"/>
      <c r="C77" s="306"/>
      <c r="D77" s="338"/>
      <c r="E77" s="338"/>
      <c r="F77" s="338"/>
      <c r="G77" s="339"/>
      <c r="H77" s="338"/>
      <c r="L77" s="339"/>
      <c r="M77" s="339"/>
      <c r="N77" s="339"/>
      <c r="O77" s="339"/>
      <c r="P77" s="339"/>
    </row>
    <row r="78" spans="1:16" x14ac:dyDescent="0.35">
      <c r="A78" s="345"/>
      <c r="B78" s="306"/>
      <c r="C78" s="306"/>
      <c r="D78" s="338"/>
      <c r="E78" s="338"/>
      <c r="F78" s="338"/>
      <c r="G78" s="339"/>
      <c r="H78" s="338"/>
      <c r="L78" s="339"/>
      <c r="M78" s="339"/>
      <c r="N78" s="339"/>
      <c r="O78" s="339"/>
      <c r="P78" s="339"/>
    </row>
    <row r="79" spans="1:16" x14ac:dyDescent="0.35">
      <c r="A79" s="345"/>
      <c r="B79" s="306"/>
      <c r="C79" s="306"/>
      <c r="D79" s="338"/>
      <c r="E79" s="338"/>
      <c r="F79" s="338"/>
      <c r="G79" s="339"/>
      <c r="H79" s="338"/>
      <c r="L79" s="339"/>
      <c r="M79" s="339"/>
      <c r="N79" s="339"/>
      <c r="O79" s="339"/>
      <c r="P79" s="339"/>
    </row>
    <row r="80" spans="1:16" x14ac:dyDescent="0.35">
      <c r="A80" s="345"/>
      <c r="B80" s="306"/>
      <c r="C80" s="306"/>
      <c r="D80" s="338"/>
      <c r="E80" s="338"/>
      <c r="F80" s="338"/>
      <c r="G80" s="339"/>
      <c r="H80" s="338"/>
      <c r="L80" s="339"/>
      <c r="M80" s="339"/>
      <c r="N80" s="339"/>
      <c r="O80" s="339"/>
      <c r="P80" s="339"/>
    </row>
    <row r="81" spans="1:16" x14ac:dyDescent="0.35">
      <c r="A81" s="345"/>
      <c r="B81" s="306"/>
      <c r="C81" s="306"/>
      <c r="D81" s="338"/>
      <c r="E81" s="338"/>
      <c r="F81" s="338"/>
      <c r="G81" s="339"/>
      <c r="H81" s="338"/>
      <c r="L81" s="339"/>
      <c r="M81" s="339"/>
      <c r="N81" s="339"/>
      <c r="O81" s="339"/>
      <c r="P81" s="339"/>
    </row>
    <row r="82" spans="1:16" x14ac:dyDescent="0.35">
      <c r="A82" s="345"/>
      <c r="B82" s="306"/>
      <c r="C82" s="306"/>
      <c r="D82" s="338"/>
      <c r="E82" s="338"/>
      <c r="F82" s="338"/>
      <c r="G82" s="339"/>
      <c r="H82" s="338"/>
      <c r="L82" s="339"/>
      <c r="M82" s="339"/>
      <c r="N82" s="339"/>
      <c r="O82" s="339"/>
      <c r="P82" s="339"/>
    </row>
    <row r="83" spans="1:16" x14ac:dyDescent="0.35">
      <c r="A83" s="345"/>
      <c r="B83" s="306"/>
      <c r="C83" s="306"/>
      <c r="D83" s="338"/>
      <c r="E83" s="338"/>
      <c r="F83" s="338"/>
      <c r="G83" s="339"/>
      <c r="H83" s="338"/>
      <c r="L83" s="339"/>
      <c r="M83" s="339"/>
      <c r="N83" s="339"/>
      <c r="O83" s="339"/>
      <c r="P83" s="339"/>
    </row>
    <row r="84" spans="1:16" x14ac:dyDescent="0.35">
      <c r="A84" s="345"/>
      <c r="B84" s="306"/>
      <c r="C84" s="306"/>
      <c r="D84" s="338"/>
      <c r="E84" s="338"/>
      <c r="F84" s="338"/>
      <c r="G84" s="339"/>
      <c r="H84" s="338"/>
      <c r="L84" s="339"/>
      <c r="M84" s="339"/>
      <c r="N84" s="339"/>
      <c r="O84" s="339"/>
      <c r="P84" s="339"/>
    </row>
    <row r="85" spans="1:16" x14ac:dyDescent="0.35">
      <c r="A85" s="345"/>
      <c r="B85" s="306"/>
      <c r="C85" s="306"/>
      <c r="D85" s="338"/>
      <c r="E85" s="338"/>
      <c r="F85" s="338"/>
      <c r="G85" s="339"/>
      <c r="H85" s="338"/>
      <c r="L85" s="339"/>
      <c r="M85" s="339"/>
      <c r="N85" s="339"/>
      <c r="O85" s="339"/>
      <c r="P85" s="339"/>
    </row>
    <row r="86" spans="1:16" x14ac:dyDescent="0.35">
      <c r="A86" s="345"/>
      <c r="B86" s="306"/>
      <c r="C86" s="306"/>
      <c r="D86" s="338"/>
      <c r="E86" s="338"/>
      <c r="F86" s="338"/>
      <c r="G86" s="339"/>
      <c r="H86" s="338"/>
      <c r="L86" s="339"/>
      <c r="M86" s="339"/>
      <c r="N86" s="339"/>
      <c r="O86" s="339"/>
      <c r="P86" s="339"/>
    </row>
    <row r="87" spans="1:16" x14ac:dyDescent="0.35">
      <c r="A87" s="345"/>
      <c r="B87" s="306"/>
      <c r="C87" s="306"/>
      <c r="D87" s="338"/>
      <c r="E87" s="338"/>
      <c r="F87" s="338"/>
      <c r="G87" s="339"/>
      <c r="H87" s="338"/>
      <c r="L87" s="339"/>
      <c r="M87" s="339"/>
      <c r="N87" s="339"/>
      <c r="O87" s="339"/>
      <c r="P87" s="339"/>
    </row>
    <row r="88" spans="1:16" x14ac:dyDescent="0.35">
      <c r="A88" s="345"/>
      <c r="B88" s="306"/>
      <c r="C88" s="306"/>
      <c r="D88" s="338"/>
      <c r="E88" s="338"/>
      <c r="F88" s="338"/>
      <c r="G88" s="339"/>
      <c r="H88" s="338"/>
      <c r="L88" s="339"/>
      <c r="M88" s="339"/>
      <c r="N88" s="339"/>
      <c r="O88" s="339"/>
      <c r="P88" s="339"/>
    </row>
    <row r="89" spans="1:16" x14ac:dyDescent="0.35">
      <c r="A89" s="345"/>
      <c r="B89" s="306"/>
      <c r="C89" s="306"/>
      <c r="D89" s="338"/>
      <c r="E89" s="338"/>
      <c r="F89" s="338"/>
      <c r="G89" s="339"/>
      <c r="H89" s="338"/>
      <c r="L89" s="339"/>
      <c r="M89" s="339"/>
      <c r="N89" s="339"/>
      <c r="O89" s="339"/>
      <c r="P89" s="339"/>
    </row>
    <row r="90" spans="1:16" x14ac:dyDescent="0.35">
      <c r="A90" s="345"/>
      <c r="B90" s="306"/>
      <c r="C90" s="306"/>
      <c r="D90" s="338"/>
      <c r="E90" s="338"/>
      <c r="F90" s="338"/>
      <c r="G90" s="339"/>
      <c r="H90" s="338"/>
      <c r="L90" s="339"/>
      <c r="M90" s="339"/>
      <c r="N90" s="339"/>
      <c r="O90" s="339"/>
      <c r="P90" s="339"/>
    </row>
    <row r="91" spans="1:16" x14ac:dyDescent="0.35">
      <c r="A91" s="345"/>
      <c r="B91" s="306"/>
      <c r="C91" s="306"/>
      <c r="D91" s="338"/>
      <c r="E91" s="338"/>
      <c r="F91" s="338"/>
      <c r="G91" s="339"/>
      <c r="H91" s="338"/>
      <c r="L91" s="339"/>
      <c r="M91" s="339"/>
      <c r="N91" s="339"/>
      <c r="O91" s="339"/>
      <c r="P91" s="339"/>
    </row>
    <row r="92" spans="1:16" x14ac:dyDescent="0.35">
      <c r="A92" s="345"/>
      <c r="B92" s="306"/>
      <c r="C92" s="306"/>
      <c r="D92" s="338"/>
      <c r="E92" s="338"/>
      <c r="F92" s="338"/>
      <c r="G92" s="339"/>
      <c r="H92" s="338"/>
      <c r="L92" s="339"/>
      <c r="M92" s="339"/>
      <c r="N92" s="339"/>
      <c r="O92" s="339"/>
      <c r="P92" s="339"/>
    </row>
    <row r="93" spans="1:16" x14ac:dyDescent="0.35">
      <c r="A93" s="345"/>
      <c r="B93" s="306"/>
      <c r="C93" s="306"/>
      <c r="D93" s="338"/>
      <c r="E93" s="338"/>
      <c r="F93" s="338"/>
      <c r="G93" s="339"/>
      <c r="H93" s="338"/>
      <c r="L93" s="339"/>
      <c r="M93" s="339"/>
      <c r="N93" s="339"/>
      <c r="O93" s="339"/>
      <c r="P93" s="339"/>
    </row>
    <row r="94" spans="1:16" x14ac:dyDescent="0.35">
      <c r="A94" s="345"/>
      <c r="B94" s="306"/>
      <c r="C94" s="306"/>
      <c r="D94" s="338"/>
      <c r="E94" s="338"/>
      <c r="F94" s="338"/>
      <c r="G94" s="339"/>
      <c r="H94" s="338"/>
      <c r="L94" s="339"/>
      <c r="M94" s="339"/>
      <c r="N94" s="339"/>
      <c r="O94" s="339"/>
      <c r="P94" s="339"/>
    </row>
    <row r="95" spans="1:16" x14ac:dyDescent="0.35">
      <c r="A95" s="345"/>
      <c r="B95" s="306"/>
      <c r="C95" s="306"/>
      <c r="D95" s="338"/>
      <c r="E95" s="338"/>
      <c r="F95" s="338"/>
      <c r="G95" s="339"/>
      <c r="H95" s="338"/>
      <c r="L95" s="339"/>
      <c r="M95" s="339"/>
      <c r="N95" s="339"/>
      <c r="O95" s="339"/>
      <c r="P95" s="339"/>
    </row>
    <row r="96" spans="1:16" x14ac:dyDescent="0.35">
      <c r="A96" s="345"/>
      <c r="B96" s="306"/>
      <c r="C96" s="306"/>
      <c r="D96" s="338"/>
      <c r="E96" s="338"/>
      <c r="F96" s="338"/>
      <c r="G96" s="339"/>
      <c r="H96" s="338"/>
      <c r="L96" s="339"/>
      <c r="M96" s="339"/>
      <c r="N96" s="339"/>
      <c r="O96" s="339"/>
      <c r="P96" s="339"/>
    </row>
    <row r="97" spans="1:16" x14ac:dyDescent="0.35">
      <c r="A97" s="345"/>
      <c r="B97" s="306"/>
      <c r="C97" s="306"/>
      <c r="D97" s="338"/>
      <c r="E97" s="338"/>
      <c r="F97" s="338"/>
      <c r="G97" s="339"/>
      <c r="H97" s="338"/>
      <c r="L97" s="339"/>
      <c r="M97" s="339"/>
      <c r="N97" s="339"/>
      <c r="O97" s="339"/>
      <c r="P97" s="339"/>
    </row>
    <row r="98" spans="1:16" x14ac:dyDescent="0.35">
      <c r="A98" s="345"/>
      <c r="B98" s="306"/>
      <c r="C98" s="306"/>
      <c r="D98" s="338"/>
      <c r="E98" s="338"/>
      <c r="F98" s="338"/>
      <c r="G98" s="339"/>
      <c r="H98" s="338"/>
      <c r="L98" s="339"/>
    </row>
  </sheetData>
  <sortState xmlns:xlrd2="http://schemas.microsoft.com/office/spreadsheetml/2017/richdata2" ref="A7:H71">
    <sortCondition ref="B7:B71"/>
  </sortState>
  <conditionalFormatting sqref="I7:I68 I71:I72 J69:J70">
    <cfRule type="colorScale" priority="10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B7:B71">
    <cfRule type="colorScale" priority="7">
      <colorScale>
        <cfvo type="min"/>
        <cfvo type="percentile" val="50"/>
        <cfvo type="max"/>
        <color rgb="FF55A424"/>
        <color theme="0"/>
        <color rgb="FFE4389A"/>
      </colorScale>
    </cfRule>
  </conditionalFormatting>
  <conditionalFormatting sqref="C7:C71">
    <cfRule type="cellIs" dxfId="12" priority="4" operator="greaterThan">
      <formula>0</formula>
    </cfRule>
    <cfRule type="cellIs" dxfId="11" priority="5" stopIfTrue="1" operator="equal">
      <formula>0</formula>
    </cfRule>
    <cfRule type="colorScale" priority="6">
      <colorScale>
        <cfvo type="min"/>
        <cfvo type="percentile" val="50"/>
        <cfvo type="max"/>
        <color rgb="FFE4389A"/>
        <color theme="0"/>
        <color rgb="FF55A424"/>
      </colorScale>
    </cfRule>
  </conditionalFormatting>
  <conditionalFormatting sqref="G7:G71">
    <cfRule type="cellIs" dxfId="10" priority="1" operator="greaterThan">
      <formula>0</formula>
    </cfRule>
    <cfRule type="cellIs" dxfId="9" priority="2" stopIfTrue="1" operator="equal">
      <formula>0</formula>
    </cfRule>
    <cfRule type="colorScale" priority="3">
      <colorScale>
        <cfvo type="min"/>
        <cfvo type="percentile" val="50"/>
        <cfvo type="max"/>
        <color rgb="FFE4389A"/>
        <color theme="0"/>
        <color rgb="FF55A424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/>
  </sheetPr>
  <dimension ref="A1:I98"/>
  <sheetViews>
    <sheetView showGridLines="0" zoomScale="85" zoomScaleNormal="85" workbookViewId="0">
      <pane ySplit="6" topLeftCell="A7" activePane="bottomLeft" state="frozen"/>
      <selection activeCell="A22" sqref="A22"/>
      <selection pane="bottomLeft" activeCell="M13" sqref="M13"/>
    </sheetView>
  </sheetViews>
  <sheetFormatPr defaultColWidth="8.90625" defaultRowHeight="18.5" x14ac:dyDescent="0.45"/>
  <cols>
    <col min="1" max="1" width="38" style="59" customWidth="1"/>
    <col min="2" max="2" width="9.6328125" style="68" customWidth="1"/>
    <col min="3" max="3" width="9.6328125" style="20" customWidth="1"/>
    <col min="4" max="4" width="16.6328125" style="63" customWidth="1"/>
    <col min="5" max="5" width="10.7265625" style="63" customWidth="1"/>
    <col min="6" max="6" width="10.36328125" style="66" bestFit="1" customWidth="1"/>
    <col min="7" max="7" width="16.6328125" style="67" customWidth="1"/>
    <col min="8" max="8" width="14.90625" style="67" customWidth="1"/>
    <col min="9" max="9" width="14.36328125" style="67" customWidth="1"/>
    <col min="10" max="16384" width="8.90625" style="68"/>
  </cols>
  <sheetData>
    <row r="1" spans="1:9" ht="21" x14ac:dyDescent="0.5">
      <c r="A1" s="337" t="s">
        <v>195</v>
      </c>
      <c r="B1" s="349"/>
      <c r="C1" s="306"/>
      <c r="D1" s="341"/>
      <c r="E1" s="341"/>
      <c r="F1" s="347"/>
      <c r="G1" s="348"/>
      <c r="H1" s="348"/>
      <c r="I1" s="348"/>
    </row>
    <row r="2" spans="1:9" x14ac:dyDescent="0.45">
      <c r="A2" s="341" t="s">
        <v>337</v>
      </c>
      <c r="B2" s="349"/>
      <c r="C2" s="343"/>
      <c r="D2" s="341"/>
      <c r="E2" s="341"/>
      <c r="F2" s="347"/>
      <c r="G2" s="348"/>
      <c r="H2" s="348"/>
      <c r="I2" s="348"/>
    </row>
    <row r="3" spans="1:9" x14ac:dyDescent="0.45">
      <c r="A3" s="341"/>
      <c r="B3" s="349"/>
      <c r="C3" s="343"/>
      <c r="D3" s="341"/>
      <c r="E3" s="341"/>
      <c r="F3" s="347"/>
      <c r="G3" s="348"/>
      <c r="H3" s="348"/>
      <c r="I3" s="348"/>
    </row>
    <row r="4" spans="1:9" ht="19" thickBot="1" x14ac:dyDescent="0.5">
      <c r="A4" s="405"/>
      <c r="B4" s="632"/>
      <c r="C4" s="971"/>
      <c r="D4" s="975" t="s">
        <v>290</v>
      </c>
      <c r="E4" s="976"/>
      <c r="F4" s="977"/>
      <c r="G4" s="978"/>
      <c r="H4" s="633" t="s">
        <v>251</v>
      </c>
      <c r="I4" s="986"/>
    </row>
    <row r="5" spans="1:9" x14ac:dyDescent="0.45">
      <c r="A5" s="988"/>
      <c r="B5" s="973" t="s">
        <v>451</v>
      </c>
      <c r="C5" s="974"/>
      <c r="D5" s="972"/>
      <c r="E5" s="965" t="s">
        <v>449</v>
      </c>
      <c r="F5" s="965"/>
      <c r="G5" s="979"/>
      <c r="H5" s="966" t="s">
        <v>450</v>
      </c>
      <c r="I5" s="987"/>
    </row>
    <row r="6" spans="1:9" ht="37.5" thickBot="1" x14ac:dyDescent="0.5">
      <c r="A6" s="1245" t="s">
        <v>4</v>
      </c>
      <c r="B6" s="1246" t="s">
        <v>3</v>
      </c>
      <c r="C6" s="1247" t="s">
        <v>2</v>
      </c>
      <c r="D6" s="1248" t="s">
        <v>143</v>
      </c>
      <c r="E6" s="1249" t="s">
        <v>453</v>
      </c>
      <c r="F6" s="1249" t="s">
        <v>447</v>
      </c>
      <c r="G6" s="1250" t="s">
        <v>448</v>
      </c>
      <c r="H6" s="1249" t="s">
        <v>453</v>
      </c>
      <c r="I6" s="1251" t="s">
        <v>452</v>
      </c>
    </row>
    <row r="7" spans="1:9" ht="19" thickTop="1" x14ac:dyDescent="0.45">
      <c r="A7" s="1461" t="s">
        <v>106</v>
      </c>
      <c r="B7" s="938">
        <f>RANK(C7,C$7:C$73,0)</f>
        <v>1</v>
      </c>
      <c r="C7" s="925">
        <v>10</v>
      </c>
      <c r="D7" s="967">
        <v>27.006160184999999</v>
      </c>
      <c r="E7" s="1484">
        <v>12.758006</v>
      </c>
      <c r="F7" s="1456">
        <v>2.1168010255677898</v>
      </c>
      <c r="G7" s="1486">
        <v>-14.248154185000001</v>
      </c>
      <c r="H7" s="1489">
        <v>10.640177004</v>
      </c>
      <c r="I7" s="1492">
        <v>2.5381307261004702</v>
      </c>
    </row>
    <row r="8" spans="1:9" x14ac:dyDescent="0.45">
      <c r="A8" s="150" t="s">
        <v>322</v>
      </c>
      <c r="B8" s="921">
        <f>RANK(C8,C$7:C$73,0)</f>
        <v>1</v>
      </c>
      <c r="C8" s="154">
        <v>10</v>
      </c>
      <c r="D8" s="968">
        <v>21.406091520333302</v>
      </c>
      <c r="E8" s="247">
        <v>15.0183973326667</v>
      </c>
      <c r="F8" s="243">
        <v>1.42532462327207</v>
      </c>
      <c r="G8" s="980">
        <v>-6.3876941876666704</v>
      </c>
      <c r="H8" s="400">
        <v>12.5253433753333</v>
      </c>
      <c r="I8" s="401">
        <v>1.70902233007753</v>
      </c>
    </row>
    <row r="9" spans="1:9" x14ac:dyDescent="0.45">
      <c r="A9" s="150" t="s">
        <v>110</v>
      </c>
      <c r="B9" s="921">
        <f>RANK(C9,C$7:C$73,0)</f>
        <v>1</v>
      </c>
      <c r="C9" s="154">
        <v>10</v>
      </c>
      <c r="D9" s="968">
        <v>16.401270479666699</v>
      </c>
      <c r="E9" s="247">
        <v>11.2751963333333</v>
      </c>
      <c r="F9" s="730">
        <v>1.4546328059209801</v>
      </c>
      <c r="G9" s="984">
        <v>-5.1260741463333304</v>
      </c>
      <c r="H9" s="400">
        <v>9.4035137419999995</v>
      </c>
      <c r="I9" s="731">
        <v>1.7441640358764801</v>
      </c>
    </row>
    <row r="10" spans="1:9" x14ac:dyDescent="0.45">
      <c r="A10" s="150" t="s">
        <v>325</v>
      </c>
      <c r="B10" s="921">
        <f>RANK(C10,C$7:C$73,0)</f>
        <v>1</v>
      </c>
      <c r="C10" s="154">
        <v>10</v>
      </c>
      <c r="D10" s="968">
        <v>79.099454166666703</v>
      </c>
      <c r="E10" s="247">
        <v>64.012442666666701</v>
      </c>
      <c r="F10" s="243">
        <v>1.23568873286968</v>
      </c>
      <c r="G10" s="980">
        <v>-15.087011499999999</v>
      </c>
      <c r="H10" s="400">
        <v>53.386377183333302</v>
      </c>
      <c r="I10" s="401">
        <v>1.48164116652892</v>
      </c>
    </row>
    <row r="11" spans="1:9" x14ac:dyDescent="0.45">
      <c r="A11" s="150" t="s">
        <v>252</v>
      </c>
      <c r="B11" s="921">
        <f>RANK(C11,C$7:C$73,0)</f>
        <v>1</v>
      </c>
      <c r="C11" s="154">
        <v>10</v>
      </c>
      <c r="D11" s="968">
        <v>386.09212047266698</v>
      </c>
      <c r="E11" s="247">
        <v>278.99544801433302</v>
      </c>
      <c r="F11" s="730">
        <v>1.38386530397023</v>
      </c>
      <c r="G11" s="984">
        <v>-107.096672458333</v>
      </c>
      <c r="H11" s="400">
        <v>232.682203644</v>
      </c>
      <c r="I11" s="731">
        <v>1.6593109160311299</v>
      </c>
    </row>
    <row r="12" spans="1:9" x14ac:dyDescent="0.45">
      <c r="A12" s="150" t="s">
        <v>233</v>
      </c>
      <c r="B12" s="921">
        <f>RANK(C12,C$7:C$73,0)</f>
        <v>6</v>
      </c>
      <c r="C12" s="154">
        <v>8</v>
      </c>
      <c r="D12" s="968">
        <v>407.47760702333301</v>
      </c>
      <c r="E12" s="247">
        <v>431.64333333333298</v>
      </c>
      <c r="F12" s="243">
        <v>0.94401459620983397</v>
      </c>
      <c r="G12" s="980">
        <v>24.16572631</v>
      </c>
      <c r="H12" s="400">
        <v>378.74819333333301</v>
      </c>
      <c r="I12" s="401">
        <v>1.07585359929286</v>
      </c>
    </row>
    <row r="13" spans="1:9" x14ac:dyDescent="0.45">
      <c r="A13" s="70" t="s">
        <v>7</v>
      </c>
      <c r="B13" s="921">
        <f>RANK(C13,C$7:C$73,0)</f>
        <v>7</v>
      </c>
      <c r="C13" s="154">
        <v>7</v>
      </c>
      <c r="D13" s="968">
        <v>2567.2361505303302</v>
      </c>
      <c r="E13" s="244">
        <v>3056.6666666666702</v>
      </c>
      <c r="F13" s="240">
        <v>0.83988096527709899</v>
      </c>
      <c r="G13" s="981">
        <v>489.43051613633298</v>
      </c>
      <c r="H13" s="396">
        <v>2922.17333333333</v>
      </c>
      <c r="I13" s="397">
        <v>0.87853657455763501</v>
      </c>
    </row>
    <row r="14" spans="1:9" x14ac:dyDescent="0.45">
      <c r="A14" s="150" t="s">
        <v>107</v>
      </c>
      <c r="B14" s="921">
        <f>RANK(C14,C$7:C$73,0)</f>
        <v>7</v>
      </c>
      <c r="C14" s="154">
        <v>7</v>
      </c>
      <c r="D14" s="968">
        <v>46.491946964</v>
      </c>
      <c r="E14" s="247">
        <v>55.678323333333303</v>
      </c>
      <c r="F14" s="243">
        <v>0.83500982394285495</v>
      </c>
      <c r="G14" s="980">
        <v>9.1863763693333294</v>
      </c>
      <c r="H14" s="400">
        <v>46.435721661000002</v>
      </c>
      <c r="I14" s="401">
        <v>1.0012108200537999</v>
      </c>
    </row>
    <row r="15" spans="1:9" x14ac:dyDescent="0.45">
      <c r="A15" s="150" t="s">
        <v>296</v>
      </c>
      <c r="B15" s="921">
        <f>RANK(C15,C$7:C$73,0)</f>
        <v>7</v>
      </c>
      <c r="C15" s="154">
        <v>7</v>
      </c>
      <c r="D15" s="968">
        <v>384.44428578066697</v>
      </c>
      <c r="E15" s="247">
        <v>443.32</v>
      </c>
      <c r="F15" s="243">
        <v>0.86719364292309498</v>
      </c>
      <c r="G15" s="980">
        <v>58.875714219333403</v>
      </c>
      <c r="H15" s="400">
        <v>404.75116000000003</v>
      </c>
      <c r="I15" s="401">
        <v>0.94982874361784797</v>
      </c>
    </row>
    <row r="16" spans="1:9" x14ac:dyDescent="0.45">
      <c r="A16" s="150" t="s">
        <v>232</v>
      </c>
      <c r="B16" s="921">
        <f>RANK(C16,C$7:C$73,0)</f>
        <v>7</v>
      </c>
      <c r="C16" s="154">
        <v>7</v>
      </c>
      <c r="D16" s="968">
        <v>11.0624866293333</v>
      </c>
      <c r="E16" s="247">
        <v>13.445981668</v>
      </c>
      <c r="F16" s="1495">
        <v>0.82273551329174199</v>
      </c>
      <c r="G16" s="984">
        <v>2.3834950386666698</v>
      </c>
      <c r="H16" s="400">
        <v>11.214108945</v>
      </c>
      <c r="I16" s="731">
        <v>0.986479325605779</v>
      </c>
    </row>
    <row r="17" spans="1:9" x14ac:dyDescent="0.45">
      <c r="A17" s="70" t="s">
        <v>93</v>
      </c>
      <c r="B17" s="921">
        <f>RANK(C17,C$7:C$73,0)</f>
        <v>7</v>
      </c>
      <c r="C17" s="154">
        <v>7</v>
      </c>
      <c r="D17" s="968">
        <v>9523.2874112376703</v>
      </c>
      <c r="E17" s="244">
        <v>12442</v>
      </c>
      <c r="F17" s="240">
        <v>0.76541451625443402</v>
      </c>
      <c r="G17" s="981">
        <v>2918.7125887623301</v>
      </c>
      <c r="H17" s="396">
        <v>11894.552</v>
      </c>
      <c r="I17" s="397">
        <v>0.80064279942932404</v>
      </c>
    </row>
    <row r="18" spans="1:9" x14ac:dyDescent="0.45">
      <c r="A18" s="150" t="s">
        <v>99</v>
      </c>
      <c r="B18" s="921">
        <f>RANK(C18,C$7:C$73,0)</f>
        <v>12</v>
      </c>
      <c r="C18" s="154">
        <v>5</v>
      </c>
      <c r="D18" s="968">
        <v>95.011801165333296</v>
      </c>
      <c r="E18" s="245">
        <v>179.996933333333</v>
      </c>
      <c r="F18" s="241">
        <v>0.52785233284715205</v>
      </c>
      <c r="G18" s="982">
        <v>84.985132168000007</v>
      </c>
      <c r="H18" s="398">
        <v>164.33143346666699</v>
      </c>
      <c r="I18" s="399">
        <v>0.57817180292902204</v>
      </c>
    </row>
    <row r="19" spans="1:9" x14ac:dyDescent="0.45">
      <c r="A19" s="150" t="s">
        <v>94</v>
      </c>
      <c r="B19" s="921">
        <f>RANK(C19,C$7:C$73,0)</f>
        <v>12</v>
      </c>
      <c r="C19" s="154">
        <v>5</v>
      </c>
      <c r="D19" s="968">
        <v>24.815723733999999</v>
      </c>
      <c r="E19" s="247">
        <v>42.926666666666698</v>
      </c>
      <c r="F19" s="725">
        <v>0.57809575401459901</v>
      </c>
      <c r="G19" s="980">
        <v>18.110942932666699</v>
      </c>
      <c r="H19" s="400">
        <v>39.197213333333302</v>
      </c>
      <c r="I19" s="401">
        <v>0.63309918291810596</v>
      </c>
    </row>
    <row r="20" spans="1:9" x14ac:dyDescent="0.45">
      <c r="A20" s="150" t="s">
        <v>100</v>
      </c>
      <c r="B20" s="921">
        <f>RANK(C20,C$7:C$73,0)</f>
        <v>12</v>
      </c>
      <c r="C20" s="154">
        <v>5</v>
      </c>
      <c r="D20" s="968">
        <v>169.836589057</v>
      </c>
      <c r="E20" s="247">
        <v>333.932633333333</v>
      </c>
      <c r="F20" s="243">
        <v>0.50859536356684298</v>
      </c>
      <c r="G20" s="980">
        <v>164.096044276333</v>
      </c>
      <c r="H20" s="400">
        <v>304.8922609</v>
      </c>
      <c r="I20" s="401">
        <v>0.55703804535958301</v>
      </c>
    </row>
    <row r="21" spans="1:9" x14ac:dyDescent="0.45">
      <c r="A21" s="150" t="s">
        <v>23</v>
      </c>
      <c r="B21" s="921">
        <f>RANK(C21,C$7:C$73,0)</f>
        <v>12</v>
      </c>
      <c r="C21" s="154">
        <v>5</v>
      </c>
      <c r="D21" s="968">
        <v>20.9389613333333</v>
      </c>
      <c r="E21" s="247">
        <v>35</v>
      </c>
      <c r="F21" s="243">
        <v>0.59825603809523797</v>
      </c>
      <c r="G21" s="980">
        <v>14.0610386666667</v>
      </c>
      <c r="H21" s="400">
        <v>24.29</v>
      </c>
      <c r="I21" s="401">
        <v>0.8620404007136</v>
      </c>
    </row>
    <row r="22" spans="1:9" x14ac:dyDescent="0.45">
      <c r="A22" s="150" t="s">
        <v>300</v>
      </c>
      <c r="B22" s="921">
        <f>RANK(C22,C$7:C$73,0)</f>
        <v>12</v>
      </c>
      <c r="C22" s="154">
        <v>5</v>
      </c>
      <c r="D22" s="968">
        <v>88.821788517666704</v>
      </c>
      <c r="E22" s="247">
        <v>168.478191616667</v>
      </c>
      <c r="F22" s="243">
        <v>0.52720050984260403</v>
      </c>
      <c r="G22" s="980">
        <v>79.656403099000002</v>
      </c>
      <c r="H22" s="400">
        <v>140.51081180666699</v>
      </c>
      <c r="I22" s="401">
        <v>0.63213490389536298</v>
      </c>
    </row>
    <row r="23" spans="1:9" x14ac:dyDescent="0.45">
      <c r="A23" s="150" t="s">
        <v>235</v>
      </c>
      <c r="B23" s="921">
        <f>RANK(C23,C$7:C$73,0)</f>
        <v>12</v>
      </c>
      <c r="C23" s="154">
        <v>5</v>
      </c>
      <c r="D23" s="968">
        <v>1360.50982856467</v>
      </c>
      <c r="E23" s="244">
        <v>2486</v>
      </c>
      <c r="F23" s="240">
        <v>0.54726863578627005</v>
      </c>
      <c r="G23" s="981">
        <v>1125.49017143533</v>
      </c>
      <c r="H23" s="396">
        <v>2070.8380000000002</v>
      </c>
      <c r="I23" s="397">
        <v>0.65698515700632598</v>
      </c>
    </row>
    <row r="24" spans="1:9" x14ac:dyDescent="0.45">
      <c r="A24" s="71" t="s">
        <v>86</v>
      </c>
      <c r="B24" s="921">
        <f>RANK(C24,C$7:C$73,0)</f>
        <v>12</v>
      </c>
      <c r="C24" s="154">
        <v>5</v>
      </c>
      <c r="D24" s="968">
        <v>5065.0483590169997</v>
      </c>
      <c r="E24" s="244">
        <v>8488.6666666666697</v>
      </c>
      <c r="F24" s="240">
        <v>0.59668362039782497</v>
      </c>
      <c r="G24" s="981">
        <v>3423.61830764967</v>
      </c>
      <c r="H24" s="396">
        <v>7750.3333333333303</v>
      </c>
      <c r="I24" s="397">
        <v>0.65352651830248198</v>
      </c>
    </row>
    <row r="25" spans="1:9" x14ac:dyDescent="0.45">
      <c r="A25" s="150" t="s">
        <v>108</v>
      </c>
      <c r="B25" s="921">
        <f>RANK(C25,C$7:C$73,0)</f>
        <v>12</v>
      </c>
      <c r="C25" s="154">
        <v>5</v>
      </c>
      <c r="D25" s="968">
        <v>10.733480725</v>
      </c>
      <c r="E25" s="247">
        <v>18.805823665666701</v>
      </c>
      <c r="F25" s="243">
        <v>0.57075302394735605</v>
      </c>
      <c r="G25" s="980">
        <v>8.0723429406666707</v>
      </c>
      <c r="H25" s="400">
        <v>15.6840569366667</v>
      </c>
      <c r="I25" s="401">
        <v>0.68435614384355803</v>
      </c>
    </row>
    <row r="26" spans="1:9" x14ac:dyDescent="0.45">
      <c r="A26" s="150" t="s">
        <v>111</v>
      </c>
      <c r="B26" s="921">
        <f>RANK(C26,C$7:C$73,0)</f>
        <v>12</v>
      </c>
      <c r="C26" s="154">
        <v>5</v>
      </c>
      <c r="D26" s="968">
        <v>36.346446176999997</v>
      </c>
      <c r="E26" s="247">
        <v>62.584782666000002</v>
      </c>
      <c r="F26" s="243">
        <v>0.58075533106781396</v>
      </c>
      <c r="G26" s="980">
        <v>26.238336489000002</v>
      </c>
      <c r="H26" s="400">
        <v>52.195708744000001</v>
      </c>
      <c r="I26" s="401">
        <v>0.696349317819697</v>
      </c>
    </row>
    <row r="27" spans="1:9" x14ac:dyDescent="0.45">
      <c r="A27" s="150" t="s">
        <v>148</v>
      </c>
      <c r="B27" s="921">
        <f>RANK(C27,C$7:C$73,0)</f>
        <v>21</v>
      </c>
      <c r="C27" s="154">
        <v>3</v>
      </c>
      <c r="D27" s="968">
        <v>38.2176660426667</v>
      </c>
      <c r="E27" s="247">
        <v>92.065399999999997</v>
      </c>
      <c r="F27" s="243">
        <v>0.41511432137009902</v>
      </c>
      <c r="G27" s="980">
        <v>53.847733957333297</v>
      </c>
      <c r="H27" s="400">
        <v>87.646259999999998</v>
      </c>
      <c r="I27" s="401">
        <v>0.43604445920073098</v>
      </c>
    </row>
    <row r="28" spans="1:9" x14ac:dyDescent="0.45">
      <c r="A28" s="150" t="s">
        <v>98</v>
      </c>
      <c r="B28" s="921">
        <f>RANK(C28,C$7:C$73,0)</f>
        <v>21</v>
      </c>
      <c r="C28" s="154">
        <v>3</v>
      </c>
      <c r="D28" s="968">
        <v>178.72212854200001</v>
      </c>
      <c r="E28" s="247">
        <v>541</v>
      </c>
      <c r="F28" s="243">
        <v>0.33035513593715299</v>
      </c>
      <c r="G28" s="980">
        <v>362.27787145799999</v>
      </c>
      <c r="H28" s="400">
        <v>493.93299999999999</v>
      </c>
      <c r="I28" s="401">
        <v>0.36183476006260001</v>
      </c>
    </row>
    <row r="29" spans="1:9" x14ac:dyDescent="0.45">
      <c r="A29" s="70" t="s">
        <v>5</v>
      </c>
      <c r="B29" s="921">
        <f>RANK(C29,C$7:C$73,0)</f>
        <v>21</v>
      </c>
      <c r="C29" s="154">
        <v>3</v>
      </c>
      <c r="D29" s="968">
        <v>781.09810975966695</v>
      </c>
      <c r="E29" s="244">
        <v>1671.0333333333299</v>
      </c>
      <c r="F29" s="240">
        <v>0.4674341882825</v>
      </c>
      <c r="G29" s="981">
        <v>889.93522357366703</v>
      </c>
      <c r="H29" s="396">
        <v>1553.2267999999999</v>
      </c>
      <c r="I29" s="397">
        <v>0.50288735023093001</v>
      </c>
    </row>
    <row r="30" spans="1:9" x14ac:dyDescent="0.45">
      <c r="A30" s="150" t="s">
        <v>149</v>
      </c>
      <c r="B30" s="921">
        <f>RANK(C30,C$7:C$73,0)</f>
        <v>21</v>
      </c>
      <c r="C30" s="154">
        <v>3</v>
      </c>
      <c r="D30" s="968">
        <v>44.780663763333301</v>
      </c>
      <c r="E30" s="247">
        <v>169.36666666666699</v>
      </c>
      <c r="F30" s="243">
        <v>0.26440069137965</v>
      </c>
      <c r="G30" s="980">
        <v>124.586002903333</v>
      </c>
      <c r="H30" s="400">
        <v>154.26046666666701</v>
      </c>
      <c r="I30" s="401">
        <v>0.29029254695629497</v>
      </c>
    </row>
    <row r="31" spans="1:9" x14ac:dyDescent="0.45">
      <c r="A31" s="150" t="s">
        <v>9</v>
      </c>
      <c r="B31" s="921">
        <f>RANK(C31,C$7:C$73,0)</f>
        <v>21</v>
      </c>
      <c r="C31" s="154">
        <v>3</v>
      </c>
      <c r="D31" s="968">
        <v>93.139825275333294</v>
      </c>
      <c r="E31" s="244">
        <v>365.23666666666702</v>
      </c>
      <c r="F31" s="458">
        <v>0.25501225308338898</v>
      </c>
      <c r="G31" s="981">
        <v>272.09684139133299</v>
      </c>
      <c r="H31" s="396">
        <v>346.41216666666702</v>
      </c>
      <c r="I31" s="397">
        <v>0.26886995965403399</v>
      </c>
    </row>
    <row r="32" spans="1:9" x14ac:dyDescent="0.45">
      <c r="A32" s="70" t="s">
        <v>85</v>
      </c>
      <c r="B32" s="921">
        <f>RANK(C32,C$7:C$73,0)</f>
        <v>21</v>
      </c>
      <c r="C32" s="154">
        <v>3</v>
      </c>
      <c r="D32" s="968">
        <v>100.06323631766701</v>
      </c>
      <c r="E32" s="244">
        <v>315.33333333333297</v>
      </c>
      <c r="F32" s="240">
        <v>0.31732527373467201</v>
      </c>
      <c r="G32" s="981">
        <v>215.27009701566701</v>
      </c>
      <c r="H32" s="396">
        <v>291.46199999999999</v>
      </c>
      <c r="I32" s="397">
        <v>0.34331486203232903</v>
      </c>
    </row>
    <row r="33" spans="1:9" x14ac:dyDescent="0.45">
      <c r="A33" s="70" t="s">
        <v>14</v>
      </c>
      <c r="B33" s="921">
        <f>RANK(C33,C$7:C$73,0)</f>
        <v>21</v>
      </c>
      <c r="C33" s="154">
        <v>3</v>
      </c>
      <c r="D33" s="968">
        <v>556.72940134999999</v>
      </c>
      <c r="E33" s="244">
        <v>1514.6666666666699</v>
      </c>
      <c r="F33" s="240">
        <v>0.367559023778609</v>
      </c>
      <c r="G33" s="981">
        <v>957.93726531666698</v>
      </c>
      <c r="H33" s="396">
        <v>1448.0213333333299</v>
      </c>
      <c r="I33" s="397">
        <v>0.38447596629561598</v>
      </c>
    </row>
    <row r="34" spans="1:9" x14ac:dyDescent="0.45">
      <c r="A34" s="70" t="s">
        <v>22</v>
      </c>
      <c r="B34" s="921">
        <f>RANK(C34,C$7:C$73,0)</f>
        <v>21</v>
      </c>
      <c r="C34" s="154">
        <v>3</v>
      </c>
      <c r="D34" s="968">
        <v>2.5625972940000001</v>
      </c>
      <c r="E34" s="244">
        <v>8.2422038433333302</v>
      </c>
      <c r="F34" s="240">
        <v>0.31091166182121799</v>
      </c>
      <c r="G34" s="981">
        <v>5.6796065493333296</v>
      </c>
      <c r="H34" s="396">
        <v>5.72008946733333</v>
      </c>
      <c r="I34" s="397">
        <v>0.44799951270598998</v>
      </c>
    </row>
    <row r="35" spans="1:9" x14ac:dyDescent="0.45">
      <c r="A35" s="70" t="s">
        <v>13</v>
      </c>
      <c r="B35" s="921">
        <f>RANK(C35,C$7:C$73,0)</f>
        <v>21</v>
      </c>
      <c r="C35" s="154">
        <v>3</v>
      </c>
      <c r="D35" s="968">
        <v>367.37862562200002</v>
      </c>
      <c r="E35" s="244">
        <v>778.66666666666697</v>
      </c>
      <c r="F35" s="240">
        <v>0.471804741809075</v>
      </c>
      <c r="G35" s="981">
        <v>411.28804104466701</v>
      </c>
      <c r="H35" s="396">
        <v>744.24933333333297</v>
      </c>
      <c r="I35" s="397">
        <v>0.49362304965271497</v>
      </c>
    </row>
    <row r="36" spans="1:9" x14ac:dyDescent="0.45">
      <c r="A36" s="150" t="s">
        <v>101</v>
      </c>
      <c r="B36" s="921">
        <f>RANK(C36,C$7:C$73,0)</f>
        <v>21</v>
      </c>
      <c r="C36" s="154">
        <v>3</v>
      </c>
      <c r="D36" s="968">
        <v>8.4146731986666694</v>
      </c>
      <c r="E36" s="247">
        <v>23.4975103316667</v>
      </c>
      <c r="F36" s="243">
        <v>0.35810913921916798</v>
      </c>
      <c r="G36" s="980">
        <v>15.082837133</v>
      </c>
      <c r="H36" s="400">
        <v>19.596923617333299</v>
      </c>
      <c r="I36" s="401">
        <v>0.42938745708147502</v>
      </c>
    </row>
    <row r="37" spans="1:9" x14ac:dyDescent="0.45">
      <c r="A37" s="150" t="s">
        <v>103</v>
      </c>
      <c r="B37" s="921">
        <f>RANK(C37,C$7:C$73,0)</f>
        <v>21</v>
      </c>
      <c r="C37" s="154">
        <v>3</v>
      </c>
      <c r="D37" s="968">
        <v>3.26121701033333</v>
      </c>
      <c r="E37" s="247">
        <v>9.8778593333333298</v>
      </c>
      <c r="F37" s="725">
        <v>0.330154226769376</v>
      </c>
      <c r="G37" s="980">
        <v>6.6166423229999998</v>
      </c>
      <c r="H37" s="400">
        <v>8.2381346840000003</v>
      </c>
      <c r="I37" s="401">
        <v>0.39586837742131398</v>
      </c>
    </row>
    <row r="38" spans="1:9" x14ac:dyDescent="0.45">
      <c r="A38" s="71" t="s">
        <v>92</v>
      </c>
      <c r="B38" s="921">
        <f>RANK(C38,C$7:C$73,0)</f>
        <v>21</v>
      </c>
      <c r="C38" s="154">
        <v>3</v>
      </c>
      <c r="D38" s="968">
        <v>681.278912848</v>
      </c>
      <c r="E38" s="244">
        <v>2499.6666666666702</v>
      </c>
      <c r="F38" s="240">
        <v>0.27254790485984798</v>
      </c>
      <c r="G38" s="981">
        <v>1818.38775381867</v>
      </c>
      <c r="H38" s="396">
        <v>2389.6813333333298</v>
      </c>
      <c r="I38" s="397">
        <v>0.28509195069021798</v>
      </c>
    </row>
    <row r="39" spans="1:9" x14ac:dyDescent="0.45">
      <c r="A39" s="150" t="s">
        <v>323</v>
      </c>
      <c r="B39" s="921">
        <f>RANK(C39,C$7:C$73,0)</f>
        <v>21</v>
      </c>
      <c r="C39" s="154">
        <v>3</v>
      </c>
      <c r="D39" s="968">
        <v>12.543001237666701</v>
      </c>
      <c r="E39" s="247">
        <v>47.528138331999997</v>
      </c>
      <c r="F39" s="243">
        <v>0.263906849244748</v>
      </c>
      <c r="G39" s="980">
        <v>34.985137094333297</v>
      </c>
      <c r="H39" s="400">
        <v>39.638467368000001</v>
      </c>
      <c r="I39" s="401">
        <v>0.31643507104395702</v>
      </c>
    </row>
    <row r="40" spans="1:9" x14ac:dyDescent="0.45">
      <c r="A40" s="70" t="s">
        <v>330</v>
      </c>
      <c r="B40" s="921">
        <f>RANK(C40,C$7:C$73,0)</f>
        <v>21</v>
      </c>
      <c r="C40" s="154">
        <v>3</v>
      </c>
      <c r="D40" s="968">
        <v>71.233649432333294</v>
      </c>
      <c r="E40" s="244">
        <v>159.938656662667</v>
      </c>
      <c r="F40" s="240">
        <v>0.44538106620824802</v>
      </c>
      <c r="G40" s="981">
        <v>88.705007230333294</v>
      </c>
      <c r="H40" s="396">
        <v>133.38883965333301</v>
      </c>
      <c r="I40" s="397">
        <v>0.53403005541890702</v>
      </c>
    </row>
    <row r="41" spans="1:9" x14ac:dyDescent="0.45">
      <c r="A41" s="70" t="s">
        <v>153</v>
      </c>
      <c r="B41" s="921">
        <f>RANK(C41,C$7:C$73,0)</f>
        <v>21</v>
      </c>
      <c r="C41" s="154">
        <v>3</v>
      </c>
      <c r="D41" s="970">
        <v>22.146472718999998</v>
      </c>
      <c r="E41" s="246">
        <v>74.400000000000006</v>
      </c>
      <c r="F41" s="242">
        <v>0.29766764407258101</v>
      </c>
      <c r="G41" s="985">
        <v>52.253527280999997</v>
      </c>
      <c r="H41" s="402">
        <v>66.393866666666696</v>
      </c>
      <c r="I41" s="403">
        <v>0.33356202659783801</v>
      </c>
    </row>
    <row r="42" spans="1:9" x14ac:dyDescent="0.45">
      <c r="A42" s="70" t="s">
        <v>154</v>
      </c>
      <c r="B42" s="921">
        <f>RANK(C42,C$7:C$73,0)</f>
        <v>21</v>
      </c>
      <c r="C42" s="154">
        <v>3</v>
      </c>
      <c r="D42" s="969">
        <v>3714.0424060649998</v>
      </c>
      <c r="E42" s="246">
        <v>7532.0927879999999</v>
      </c>
      <c r="F42" s="242">
        <v>0.49309567879755101</v>
      </c>
      <c r="G42" s="985">
        <v>3818.0503819350001</v>
      </c>
      <c r="H42" s="402">
        <v>6976.5933851999998</v>
      </c>
      <c r="I42" s="403">
        <v>0.53235758499899</v>
      </c>
    </row>
    <row r="43" spans="1:9" x14ac:dyDescent="0.45">
      <c r="A43" s="70" t="s">
        <v>89</v>
      </c>
      <c r="B43" s="921">
        <f>RANK(C43,C$7:C$73,0)</f>
        <v>37</v>
      </c>
      <c r="C43" s="154">
        <v>2</v>
      </c>
      <c r="D43" s="968">
        <v>485.522911298667</v>
      </c>
      <c r="E43" s="244">
        <v>2387.5721283333301</v>
      </c>
      <c r="F43" s="240">
        <v>0.203354238197441</v>
      </c>
      <c r="G43" s="981">
        <v>1902.0492170346699</v>
      </c>
      <c r="H43" s="396">
        <v>2247.8698491</v>
      </c>
      <c r="I43" s="397">
        <v>0.21599244791377001</v>
      </c>
    </row>
    <row r="44" spans="1:9" x14ac:dyDescent="0.45">
      <c r="A44" s="70" t="s">
        <v>91</v>
      </c>
      <c r="B44" s="921">
        <f>RANK(C44,C$7:C$73,0)</f>
        <v>37</v>
      </c>
      <c r="C44" s="154">
        <v>2</v>
      </c>
      <c r="D44" s="968">
        <v>606.91935543233296</v>
      </c>
      <c r="E44" s="244">
        <v>2794.32</v>
      </c>
      <c r="F44" s="240">
        <v>0.21719751332429099</v>
      </c>
      <c r="G44" s="981">
        <v>2187.40064456767</v>
      </c>
      <c r="H44" s="396">
        <v>2671.3699200000001</v>
      </c>
      <c r="I44" s="397">
        <v>0.227194051594447</v>
      </c>
    </row>
    <row r="45" spans="1:9" x14ac:dyDescent="0.45">
      <c r="A45" s="150" t="s">
        <v>102</v>
      </c>
      <c r="B45" s="921">
        <f>RANK(C45,C$7:C$73,0)</f>
        <v>37</v>
      </c>
      <c r="C45" s="154">
        <v>2</v>
      </c>
      <c r="D45" s="969">
        <v>11.4293510263333</v>
      </c>
      <c r="E45" s="726">
        <v>60.283484667666698</v>
      </c>
      <c r="F45" s="727">
        <v>0.18959340338969399</v>
      </c>
      <c r="G45" s="983">
        <v>48.854133641333298</v>
      </c>
      <c r="H45" s="728">
        <v>50.276426213000001</v>
      </c>
      <c r="I45" s="729">
        <v>0.22733021989096799</v>
      </c>
    </row>
    <row r="46" spans="1:9" x14ac:dyDescent="0.45">
      <c r="A46" s="150" t="s">
        <v>95</v>
      </c>
      <c r="B46" s="921">
        <f>RANK(C46,C$7:C$73,0)</f>
        <v>37</v>
      </c>
      <c r="C46" s="154">
        <v>2</v>
      </c>
      <c r="D46" s="969">
        <v>17.939762000999998</v>
      </c>
      <c r="E46" s="726">
        <v>93.719700000000003</v>
      </c>
      <c r="F46" s="727">
        <v>0.19141932807083301</v>
      </c>
      <c r="G46" s="983">
        <v>75.779937998999998</v>
      </c>
      <c r="H46" s="728">
        <v>84.515012100000007</v>
      </c>
      <c r="I46" s="729">
        <v>0.21226716479402799</v>
      </c>
    </row>
    <row r="47" spans="1:9" x14ac:dyDescent="0.45">
      <c r="A47" s="150" t="s">
        <v>231</v>
      </c>
      <c r="B47" s="921">
        <f>RANK(C47,C$7:C$73,0)</f>
        <v>37</v>
      </c>
      <c r="C47" s="154">
        <v>2</v>
      </c>
      <c r="D47" s="968">
        <v>4.4101751496666699</v>
      </c>
      <c r="E47" s="247">
        <v>27.668519000666699</v>
      </c>
      <c r="F47" s="243">
        <v>0.15939324940234101</v>
      </c>
      <c r="G47" s="980">
        <v>23.258343850999999</v>
      </c>
      <c r="H47" s="400">
        <v>23.075544847333301</v>
      </c>
      <c r="I47" s="401">
        <v>0.191119004073107</v>
      </c>
    </row>
    <row r="48" spans="1:9" x14ac:dyDescent="0.45">
      <c r="A48" s="150" t="s">
        <v>316</v>
      </c>
      <c r="B48" s="921">
        <f>RANK(C48,C$7:C$73,0)</f>
        <v>37</v>
      </c>
      <c r="C48" s="154">
        <v>2</v>
      </c>
      <c r="D48" s="968">
        <v>19.867618009000001</v>
      </c>
      <c r="E48" s="247">
        <v>167.1</v>
      </c>
      <c r="F48" s="243">
        <v>0.11889657695392</v>
      </c>
      <c r="G48" s="980">
        <v>147.23238199100001</v>
      </c>
      <c r="H48" s="400">
        <v>139.3614</v>
      </c>
      <c r="I48" s="401">
        <v>0.14256184287040699</v>
      </c>
    </row>
    <row r="49" spans="1:9" x14ac:dyDescent="0.45">
      <c r="A49" s="70" t="s">
        <v>84</v>
      </c>
      <c r="B49" s="921">
        <f>RANK(C49,C$7:C$73,0)</f>
        <v>37</v>
      </c>
      <c r="C49" s="154">
        <v>2</v>
      </c>
      <c r="D49" s="968">
        <v>1328.3575658316699</v>
      </c>
      <c r="E49" s="244">
        <v>5560.2533333333304</v>
      </c>
      <c r="F49" s="240">
        <v>0.23890234602589999</v>
      </c>
      <c r="G49" s="981">
        <v>4231.89576750167</v>
      </c>
      <c r="H49" s="396">
        <v>5241.18918653333</v>
      </c>
      <c r="I49" s="397">
        <v>0.25344583424783401</v>
      </c>
    </row>
    <row r="50" spans="1:9" x14ac:dyDescent="0.45">
      <c r="A50" s="150" t="s">
        <v>104</v>
      </c>
      <c r="B50" s="921">
        <f>RANK(C50,C$7:C$73,0)</f>
        <v>37</v>
      </c>
      <c r="C50" s="154">
        <v>2</v>
      </c>
      <c r="D50" s="968">
        <v>50.136247276666701</v>
      </c>
      <c r="E50" s="247">
        <v>224.957734319</v>
      </c>
      <c r="F50" s="243">
        <v>0.22286963117067701</v>
      </c>
      <c r="G50" s="980">
        <v>174.82148704233299</v>
      </c>
      <c r="H50" s="400">
        <v>187.614750431</v>
      </c>
      <c r="I50" s="401">
        <v>0.26722977357319</v>
      </c>
    </row>
    <row r="51" spans="1:9" x14ac:dyDescent="0.45">
      <c r="A51" s="70" t="s">
        <v>243</v>
      </c>
      <c r="B51" s="921">
        <f>RANK(C51,C$7:C$73,0)</f>
        <v>37</v>
      </c>
      <c r="C51" s="154">
        <v>2</v>
      </c>
      <c r="D51" s="968">
        <v>434.868640088333</v>
      </c>
      <c r="E51" s="244">
        <v>3456.4833333333299</v>
      </c>
      <c r="F51" s="240">
        <v>0.12581245102343899</v>
      </c>
      <c r="G51" s="981">
        <v>3021.6146932450001</v>
      </c>
      <c r="H51" s="396">
        <v>3169.8732833333302</v>
      </c>
      <c r="I51" s="397">
        <v>0.13718802021986201</v>
      </c>
    </row>
    <row r="52" spans="1:9" x14ac:dyDescent="0.45">
      <c r="A52" s="150" t="s">
        <v>329</v>
      </c>
      <c r="B52" s="921">
        <f>RANK(C52,C$7:C$73,0)</f>
        <v>37</v>
      </c>
      <c r="C52" s="154">
        <v>2</v>
      </c>
      <c r="D52" s="968">
        <v>42.221759280999997</v>
      </c>
      <c r="E52" s="247">
        <v>270.40213598933298</v>
      </c>
      <c r="F52" s="243">
        <v>0.15614432602953099</v>
      </c>
      <c r="G52" s="980">
        <v>228.180376708333</v>
      </c>
      <c r="H52" s="400">
        <v>225.515381417333</v>
      </c>
      <c r="I52" s="401">
        <v>0.18722341250358199</v>
      </c>
    </row>
    <row r="53" spans="1:9" x14ac:dyDescent="0.45">
      <c r="A53" s="150" t="s">
        <v>11</v>
      </c>
      <c r="B53" s="921">
        <f>RANK(C53,C$7:C$73,0)</f>
        <v>37</v>
      </c>
      <c r="C53" s="154">
        <v>2</v>
      </c>
      <c r="D53" s="968">
        <v>474.61816429599997</v>
      </c>
      <c r="E53" s="247">
        <v>3191.5916666666699</v>
      </c>
      <c r="F53" s="243">
        <v>0.14870892453222101</v>
      </c>
      <c r="G53" s="980">
        <v>2716.9735023706698</v>
      </c>
      <c r="H53" s="400">
        <v>2658.5958583333299</v>
      </c>
      <c r="I53" s="401">
        <v>0.17852211828598</v>
      </c>
    </row>
    <row r="54" spans="1:9" x14ac:dyDescent="0.45">
      <c r="A54" s="70" t="s">
        <v>82</v>
      </c>
      <c r="B54" s="921">
        <f>RANK(C54,C$7:C$73,0)</f>
        <v>37</v>
      </c>
      <c r="C54" s="154">
        <v>2</v>
      </c>
      <c r="D54" s="968">
        <v>709.73127219100002</v>
      </c>
      <c r="E54" s="244">
        <v>3089.3333333333298</v>
      </c>
      <c r="F54" s="240">
        <v>0.229736061347971</v>
      </c>
      <c r="G54" s="981">
        <v>2379.6020611423301</v>
      </c>
      <c r="H54" s="396">
        <v>2573.4146666666702</v>
      </c>
      <c r="I54" s="397">
        <v>0.27579359105398699</v>
      </c>
    </row>
    <row r="55" spans="1:9" x14ac:dyDescent="0.45">
      <c r="A55" s="150" t="s">
        <v>109</v>
      </c>
      <c r="B55" s="921">
        <f>RANK(C55,C$7:C$73,0)</f>
        <v>37</v>
      </c>
      <c r="C55" s="154">
        <v>2</v>
      </c>
      <c r="D55" s="968">
        <v>8.0016167046666702</v>
      </c>
      <c r="E55" s="247">
        <v>39.568280666</v>
      </c>
      <c r="F55" s="243">
        <v>0.202223007165996</v>
      </c>
      <c r="G55" s="980">
        <v>31.566663961333301</v>
      </c>
      <c r="H55" s="400">
        <v>32.999946074333302</v>
      </c>
      <c r="I55" s="401">
        <v>0.24247362970360001</v>
      </c>
    </row>
    <row r="56" spans="1:9" x14ac:dyDescent="0.45">
      <c r="A56" s="70" t="s">
        <v>328</v>
      </c>
      <c r="B56" s="921">
        <f>RANK(C56,C$7:C$73,0)</f>
        <v>37</v>
      </c>
      <c r="C56" s="154">
        <v>2</v>
      </c>
      <c r="D56" s="970">
        <v>24.128705737000001</v>
      </c>
      <c r="E56" s="246">
        <v>193.26331865133301</v>
      </c>
      <c r="F56" s="242">
        <v>0.12484886374393001</v>
      </c>
      <c r="G56" s="985">
        <v>169.13461291433299</v>
      </c>
      <c r="H56" s="402">
        <v>161.181607742333</v>
      </c>
      <c r="I56" s="403">
        <v>0.149698877402764</v>
      </c>
    </row>
    <row r="57" spans="1:9" x14ac:dyDescent="0.45">
      <c r="A57" s="70" t="s">
        <v>10</v>
      </c>
      <c r="B57" s="921">
        <f>RANK(C57,C$7:C$73,0)</f>
        <v>51</v>
      </c>
      <c r="C57" s="154">
        <v>1</v>
      </c>
      <c r="D57" s="968">
        <v>923.29817402799995</v>
      </c>
      <c r="E57" s="244">
        <v>16833.333333333299</v>
      </c>
      <c r="F57" s="240">
        <v>5.4849396476910901E-2</v>
      </c>
      <c r="G57" s="981">
        <v>15910.0351593053</v>
      </c>
      <c r="H57" s="396">
        <v>14022.166666666701</v>
      </c>
      <c r="I57" s="397">
        <v>6.5845614017900206E-2</v>
      </c>
    </row>
    <row r="58" spans="1:9" x14ac:dyDescent="0.45">
      <c r="A58" s="150" t="s">
        <v>97</v>
      </c>
      <c r="B58" s="921">
        <f>RANK(C58,C$7:C$73,0)</f>
        <v>51</v>
      </c>
      <c r="C58" s="154">
        <v>1</v>
      </c>
      <c r="D58" s="968">
        <v>32.598339951</v>
      </c>
      <c r="E58" s="247">
        <v>520.43501399333297</v>
      </c>
      <c r="F58" s="243">
        <v>6.2636715583124794E-2</v>
      </c>
      <c r="G58" s="980">
        <v>487.83667404233302</v>
      </c>
      <c r="H58" s="400">
        <v>434.04280167666701</v>
      </c>
      <c r="I58" s="401">
        <v>7.5103975518256899E-2</v>
      </c>
    </row>
    <row r="59" spans="1:9" x14ac:dyDescent="0.45">
      <c r="A59" s="70" t="s">
        <v>87</v>
      </c>
      <c r="B59" s="921">
        <f>RANK(C59,C$7:C$73,0)</f>
        <v>51</v>
      </c>
      <c r="C59" s="154">
        <v>1</v>
      </c>
      <c r="D59" s="968">
        <v>4.9997945579999996</v>
      </c>
      <c r="E59" s="244">
        <v>74.1666666666667</v>
      </c>
      <c r="F59" s="240">
        <v>6.7412960332584301E-2</v>
      </c>
      <c r="G59" s="981">
        <v>69.166872108666695</v>
      </c>
      <c r="H59" s="396">
        <v>66.6661</v>
      </c>
      <c r="I59" s="397">
        <v>7.4997555849224698E-2</v>
      </c>
    </row>
    <row r="60" spans="1:9" x14ac:dyDescent="0.45">
      <c r="A60" s="70" t="s">
        <v>6</v>
      </c>
      <c r="B60" s="921">
        <f>RANK(C60,C$7:C$73,0)</f>
        <v>51</v>
      </c>
      <c r="C60" s="154">
        <v>1</v>
      </c>
      <c r="D60" s="968">
        <v>5714.55349029233</v>
      </c>
      <c r="E60" s="244">
        <v>91144.2</v>
      </c>
      <c r="F60" s="240">
        <v>6.2697938983416704E-2</v>
      </c>
      <c r="G60" s="981">
        <v>85429.646509707702</v>
      </c>
      <c r="H60" s="396">
        <v>87133.855200000005</v>
      </c>
      <c r="I60" s="397">
        <v>6.5583618183490303E-2</v>
      </c>
    </row>
    <row r="61" spans="1:9" x14ac:dyDescent="0.45">
      <c r="A61" s="70" t="s">
        <v>16</v>
      </c>
      <c r="B61" s="921">
        <f>RANK(C61,C$7:C$73,0)</f>
        <v>51</v>
      </c>
      <c r="C61" s="154">
        <v>1</v>
      </c>
      <c r="D61" s="968">
        <v>241.77977643633301</v>
      </c>
      <c r="E61" s="244">
        <v>10136</v>
      </c>
      <c r="F61" s="240">
        <v>2.3853569103821401E-2</v>
      </c>
      <c r="G61" s="981">
        <v>9894.2202235636705</v>
      </c>
      <c r="H61" s="396">
        <v>9254.1679999999997</v>
      </c>
      <c r="I61" s="397">
        <v>2.6126581712838302E-2</v>
      </c>
    </row>
    <row r="62" spans="1:9" x14ac:dyDescent="0.45">
      <c r="A62" s="150" t="s">
        <v>96</v>
      </c>
      <c r="B62" s="921">
        <f>RANK(C62,C$7:C$73,0)</f>
        <v>51</v>
      </c>
      <c r="C62" s="154">
        <v>1</v>
      </c>
      <c r="D62" s="969">
        <v>44.969601271666697</v>
      </c>
      <c r="E62" s="726">
        <v>1551.3333333333301</v>
      </c>
      <c r="F62" s="727">
        <v>2.89877103169317E-2</v>
      </c>
      <c r="G62" s="983">
        <v>1506.3637320616699</v>
      </c>
      <c r="H62" s="728">
        <v>1416.36733333333</v>
      </c>
      <c r="I62" s="729">
        <v>3.1749956535522102E-2</v>
      </c>
    </row>
    <row r="63" spans="1:9" x14ac:dyDescent="0.45">
      <c r="A63" s="150" t="s">
        <v>242</v>
      </c>
      <c r="B63" s="921">
        <f>RANK(C63,C$7:C$73,0)</f>
        <v>51</v>
      </c>
      <c r="C63" s="154">
        <v>1</v>
      </c>
      <c r="D63" s="968">
        <v>37.959476385333303</v>
      </c>
      <c r="E63" s="247">
        <v>466.20666666666699</v>
      </c>
      <c r="F63" s="243">
        <v>8.1421993934020706E-2</v>
      </c>
      <c r="G63" s="980">
        <v>428.24719028133302</v>
      </c>
      <c r="H63" s="400">
        <v>426.37430000000001</v>
      </c>
      <c r="I63" s="401">
        <v>8.9028528185993702E-2</v>
      </c>
    </row>
    <row r="64" spans="1:9" x14ac:dyDescent="0.45">
      <c r="A64" s="70" t="s">
        <v>81</v>
      </c>
      <c r="B64" s="921">
        <f>RANK(C64,C$7:C$73,0)</f>
        <v>51</v>
      </c>
      <c r="C64" s="154">
        <v>1</v>
      </c>
      <c r="D64" s="968">
        <v>277.57070821333298</v>
      </c>
      <c r="E64" s="244">
        <v>4117.3333333333303</v>
      </c>
      <c r="F64" s="240">
        <v>6.7415165531088103E-2</v>
      </c>
      <c r="G64" s="981">
        <v>3839.7626251199999</v>
      </c>
      <c r="H64" s="396">
        <v>3429.7386666666698</v>
      </c>
      <c r="I64" s="397">
        <v>8.0930570865652002E-2</v>
      </c>
    </row>
    <row r="65" spans="1:9" x14ac:dyDescent="0.45">
      <c r="A65" s="70" t="s">
        <v>88</v>
      </c>
      <c r="B65" s="921">
        <f>RANK(C65,C$7:C$73,0)</f>
        <v>51</v>
      </c>
      <c r="C65" s="154">
        <v>1</v>
      </c>
      <c r="D65" s="968">
        <v>54.165091263333302</v>
      </c>
      <c r="E65" s="244">
        <v>3200</v>
      </c>
      <c r="F65" s="240">
        <v>1.6926591019791701E-2</v>
      </c>
      <c r="G65" s="981">
        <v>3145.8349087366701</v>
      </c>
      <c r="H65" s="396">
        <v>2220.8000000000002</v>
      </c>
      <c r="I65" s="397">
        <v>2.4389900604887101E-2</v>
      </c>
    </row>
    <row r="66" spans="1:9" x14ac:dyDescent="0.45">
      <c r="A66" s="150" t="s">
        <v>105</v>
      </c>
      <c r="B66" s="921">
        <f>RANK(C66,C$7:C$73,0)</f>
        <v>51</v>
      </c>
      <c r="C66" s="154">
        <v>1</v>
      </c>
      <c r="D66" s="968">
        <v>142.17948308366701</v>
      </c>
      <c r="E66" s="247">
        <v>4801</v>
      </c>
      <c r="F66" s="243">
        <v>2.9614555943275701E-2</v>
      </c>
      <c r="G66" s="980">
        <v>4658.8205169163302</v>
      </c>
      <c r="H66" s="400">
        <v>3331.8939999999998</v>
      </c>
      <c r="I66" s="401">
        <v>4.2672270811636499E-2</v>
      </c>
    </row>
    <row r="67" spans="1:9" x14ac:dyDescent="0.45">
      <c r="A67" s="150" t="s">
        <v>20</v>
      </c>
      <c r="B67" s="921">
        <f>RANK(C67,C$7:C$73,0)</f>
        <v>51</v>
      </c>
      <c r="C67" s="154">
        <v>1</v>
      </c>
      <c r="D67" s="968">
        <v>3.4892383436666701</v>
      </c>
      <c r="E67" s="247">
        <v>66.7</v>
      </c>
      <c r="F67" s="243">
        <v>5.2312418945527198E-2</v>
      </c>
      <c r="G67" s="980">
        <v>63.210761656333297</v>
      </c>
      <c r="H67" s="400">
        <v>46.2898</v>
      </c>
      <c r="I67" s="401">
        <v>7.5378125281739594E-2</v>
      </c>
    </row>
    <row r="68" spans="1:9" x14ac:dyDescent="0.45">
      <c r="A68" s="150" t="s">
        <v>15</v>
      </c>
      <c r="B68" s="921">
        <f>RANK(C68,C$7:C$73,0)</f>
        <v>51</v>
      </c>
      <c r="C68" s="154">
        <v>1</v>
      </c>
      <c r="D68" s="968">
        <v>31.064340464333299</v>
      </c>
      <c r="E68" s="247">
        <v>773.2</v>
      </c>
      <c r="F68" s="243">
        <v>4.01763327267632E-2</v>
      </c>
      <c r="G68" s="980">
        <v>742.13565953566695</v>
      </c>
      <c r="H68" s="400">
        <v>536.60080000000005</v>
      </c>
      <c r="I68" s="401">
        <v>5.7890969346921103E-2</v>
      </c>
    </row>
    <row r="69" spans="1:9" x14ac:dyDescent="0.45">
      <c r="A69" s="150" t="s">
        <v>150</v>
      </c>
      <c r="B69" s="921">
        <f>RANK(C69,C$7:C$73,0)</f>
        <v>51</v>
      </c>
      <c r="C69" s="154">
        <v>1</v>
      </c>
      <c r="D69" s="968">
        <v>25.352288555333299</v>
      </c>
      <c r="E69" s="247">
        <v>441.33333333333297</v>
      </c>
      <c r="F69" s="243">
        <v>5.7444762587613302E-2</v>
      </c>
      <c r="G69" s="980">
        <v>415.98104477800001</v>
      </c>
      <c r="H69" s="400">
        <v>402.93733333333302</v>
      </c>
      <c r="I69" s="401">
        <v>6.2918688485885305E-2</v>
      </c>
    </row>
    <row r="70" spans="1:9" x14ac:dyDescent="0.45">
      <c r="A70" s="1479" t="s">
        <v>152</v>
      </c>
      <c r="B70" s="921">
        <f>RANK(C70,C$7:C$73,0)</f>
        <v>51</v>
      </c>
      <c r="C70" s="154">
        <v>1</v>
      </c>
      <c r="D70" s="1483">
        <v>202.79070928233301</v>
      </c>
      <c r="E70" s="1454">
        <v>2846.9946666666701</v>
      </c>
      <c r="F70" s="1457">
        <v>7.1229746812194003E-2</v>
      </c>
      <c r="G70" s="1488">
        <v>2644.2039573843299</v>
      </c>
      <c r="H70" s="1491">
        <v>2721.7269013333298</v>
      </c>
      <c r="I70" s="1494">
        <v>7.4508103360035605E-2</v>
      </c>
    </row>
    <row r="71" spans="1:9" ht="19" thickBot="1" x14ac:dyDescent="0.5">
      <c r="A71" s="123" t="s">
        <v>18</v>
      </c>
      <c r="B71" s="921">
        <f>RANK(C71,C$7:C$73,0)</f>
        <v>51</v>
      </c>
      <c r="C71" s="953">
        <v>1</v>
      </c>
      <c r="D71" s="1482">
        <v>10.187006399333301</v>
      </c>
      <c r="E71" s="1485">
        <v>1050.06666666667</v>
      </c>
      <c r="F71" s="1458">
        <v>9.7012949012761102E-3</v>
      </c>
      <c r="G71" s="1487">
        <v>1039.8796602673301</v>
      </c>
      <c r="H71" s="1490">
        <v>728.746266666667</v>
      </c>
      <c r="I71" s="1493">
        <v>1.3978811096939599E-2</v>
      </c>
    </row>
    <row r="72" spans="1:9" x14ac:dyDescent="0.45">
      <c r="C72" s="306"/>
    </row>
    <row r="73" spans="1:9" x14ac:dyDescent="0.45">
      <c r="A73" s="341"/>
      <c r="B73" s="352"/>
      <c r="C73" s="306"/>
      <c r="D73" s="355"/>
      <c r="E73" s="355"/>
      <c r="F73" s="347"/>
      <c r="G73" s="347"/>
      <c r="H73" s="347"/>
      <c r="I73" s="347"/>
    </row>
    <row r="74" spans="1:9" x14ac:dyDescent="0.45">
      <c r="A74" s="341"/>
      <c r="B74" s="352"/>
      <c r="C74" s="306"/>
      <c r="D74" s="355"/>
      <c r="E74" s="355"/>
      <c r="F74" s="347"/>
      <c r="G74" s="347"/>
      <c r="H74" s="347"/>
      <c r="I74" s="347"/>
    </row>
    <row r="75" spans="1:9" ht="19.5" x14ac:dyDescent="0.45">
      <c r="A75" s="404" t="s">
        <v>305</v>
      </c>
      <c r="B75" s="353"/>
      <c r="C75" s="306"/>
      <c r="D75" s="356"/>
      <c r="E75" s="356"/>
      <c r="F75" s="357"/>
      <c r="G75" s="357"/>
      <c r="H75" s="635"/>
      <c r="I75" s="635"/>
    </row>
    <row r="76" spans="1:9" x14ac:dyDescent="0.45">
      <c r="A76" s="232" t="s">
        <v>306</v>
      </c>
      <c r="B76" s="352"/>
      <c r="C76" s="306"/>
      <c r="D76" s="408">
        <v>6.4350705666666702E-2</v>
      </c>
      <c r="E76" s="459">
        <v>3.6309909999999999</v>
      </c>
      <c r="F76" s="460">
        <v>1.7722628799318602E-2</v>
      </c>
      <c r="G76" s="409">
        <v>3.5666402943333302</v>
      </c>
      <c r="H76" s="406"/>
      <c r="I76" s="407"/>
    </row>
    <row r="77" spans="1:9" x14ac:dyDescent="0.45">
      <c r="A77" s="231" t="s">
        <v>307</v>
      </c>
      <c r="B77" s="352"/>
      <c r="C77" s="306"/>
      <c r="D77" s="408">
        <v>3.9419247999999997E-2</v>
      </c>
      <c r="E77" s="459">
        <v>4.6308573406666698</v>
      </c>
      <c r="F77" s="460">
        <v>8.5123002286926694E-3</v>
      </c>
      <c r="G77" s="409">
        <v>4.59143809266667</v>
      </c>
      <c r="H77" s="406"/>
      <c r="I77" s="634"/>
    </row>
    <row r="78" spans="1:9" x14ac:dyDescent="0.45">
      <c r="A78" s="231" t="s">
        <v>308</v>
      </c>
      <c r="B78" s="352"/>
      <c r="C78" s="306"/>
      <c r="D78" s="408">
        <v>0.91137101466666703</v>
      </c>
      <c r="E78" s="461" t="s">
        <v>70</v>
      </c>
      <c r="F78" s="460"/>
      <c r="G78" s="410"/>
      <c r="H78" s="411"/>
      <c r="I78" s="412"/>
    </row>
    <row r="79" spans="1:9" x14ac:dyDescent="0.45">
      <c r="A79" s="231" t="s">
        <v>309</v>
      </c>
      <c r="B79" s="352"/>
      <c r="C79" s="306"/>
      <c r="D79" s="408">
        <v>0</v>
      </c>
      <c r="E79" s="461" t="s">
        <v>70</v>
      </c>
      <c r="F79" s="460"/>
      <c r="G79" s="410"/>
      <c r="H79" s="411"/>
      <c r="I79" s="412"/>
    </row>
    <row r="80" spans="1:9" x14ac:dyDescent="0.45">
      <c r="A80" s="233" t="s">
        <v>310</v>
      </c>
      <c r="B80" s="352"/>
      <c r="C80" s="306"/>
      <c r="D80" s="413">
        <v>0</v>
      </c>
      <c r="E80" s="462" t="s">
        <v>164</v>
      </c>
      <c r="F80" s="463"/>
      <c r="G80" s="414"/>
      <c r="H80" s="406"/>
      <c r="I80" s="407"/>
    </row>
    <row r="81" spans="1:9" x14ac:dyDescent="0.45">
      <c r="A81" s="233" t="s">
        <v>314</v>
      </c>
      <c r="B81" s="352"/>
      <c r="C81" s="306"/>
      <c r="D81" s="413">
        <v>0</v>
      </c>
      <c r="E81" s="462" t="s">
        <v>164</v>
      </c>
      <c r="F81" s="463"/>
      <c r="G81" s="414"/>
      <c r="H81" s="406"/>
      <c r="I81" s="407"/>
    </row>
    <row r="82" spans="1:9" x14ac:dyDescent="0.45">
      <c r="A82" s="231" t="s">
        <v>311</v>
      </c>
      <c r="B82" s="352"/>
      <c r="C82" s="306"/>
      <c r="D82" s="408">
        <v>4.97775336666667E-2</v>
      </c>
      <c r="E82" s="461" t="s">
        <v>164</v>
      </c>
      <c r="F82" s="460"/>
      <c r="G82" s="415"/>
      <c r="H82" s="416"/>
      <c r="I82" s="417"/>
    </row>
    <row r="83" spans="1:9" x14ac:dyDescent="0.45">
      <c r="A83" s="231" t="s">
        <v>312</v>
      </c>
      <c r="B83" s="350"/>
      <c r="C83" s="306"/>
      <c r="D83" s="408">
        <v>1.82695093566667</v>
      </c>
      <c r="E83" s="459">
        <v>24.405247667333299</v>
      </c>
      <c r="F83" s="460">
        <v>7.4858938559843394E-2</v>
      </c>
      <c r="G83" s="409">
        <v>22.5782967316667</v>
      </c>
      <c r="H83" s="406"/>
      <c r="I83" s="407"/>
    </row>
    <row r="84" spans="1:9" x14ac:dyDescent="0.45">
      <c r="A84" s="231" t="s">
        <v>313</v>
      </c>
      <c r="B84" s="354"/>
      <c r="C84" s="306"/>
      <c r="D84" s="413">
        <v>20.669537929000001</v>
      </c>
      <c r="E84" s="461" t="s">
        <v>70</v>
      </c>
      <c r="F84" s="464"/>
      <c r="G84" s="418"/>
      <c r="H84" s="419"/>
      <c r="I84" s="420"/>
    </row>
    <row r="85" spans="1:9" x14ac:dyDescent="0.45">
      <c r="A85" s="231" t="s">
        <v>315</v>
      </c>
      <c r="B85" s="352"/>
      <c r="C85" s="306"/>
      <c r="D85" s="408">
        <v>7.8118206666666704E-3</v>
      </c>
      <c r="E85" s="461" t="s">
        <v>70</v>
      </c>
      <c r="F85" s="460"/>
      <c r="G85" s="410"/>
      <c r="H85" s="411"/>
      <c r="I85" s="412"/>
    </row>
    <row r="86" spans="1:9" x14ac:dyDescent="0.45">
      <c r="A86" s="231" t="s">
        <v>317</v>
      </c>
      <c r="B86" s="350"/>
      <c r="C86" s="306"/>
      <c r="D86" s="408">
        <v>0.79641335166666705</v>
      </c>
      <c r="E86" s="459">
        <v>5.068797</v>
      </c>
      <c r="F86" s="460">
        <v>0.157120782636722</v>
      </c>
      <c r="G86" s="409">
        <v>4.2723836483333297</v>
      </c>
      <c r="H86" s="406"/>
      <c r="I86" s="407"/>
    </row>
    <row r="87" spans="1:9" x14ac:dyDescent="0.45">
      <c r="A87" s="231" t="s">
        <v>318</v>
      </c>
      <c r="B87" s="350"/>
      <c r="C87" s="306"/>
      <c r="D87" s="408">
        <v>0.35158077700000001</v>
      </c>
      <c r="E87" s="459">
        <v>2.51496866666667</v>
      </c>
      <c r="F87" s="460">
        <v>0.139795291154058</v>
      </c>
      <c r="G87" s="409">
        <v>2.1633878896666698</v>
      </c>
      <c r="H87" s="406"/>
      <c r="I87" s="407"/>
    </row>
    <row r="88" spans="1:9" x14ac:dyDescent="0.45">
      <c r="A88" s="231" t="s">
        <v>319</v>
      </c>
      <c r="B88" s="350"/>
      <c r="C88" s="306"/>
      <c r="D88" s="408">
        <v>7.5331106666666698E-3</v>
      </c>
      <c r="E88" s="461" t="s">
        <v>70</v>
      </c>
      <c r="F88" s="460"/>
      <c r="G88" s="415"/>
      <c r="H88" s="416"/>
      <c r="I88" s="417"/>
    </row>
    <row r="89" spans="1:9" x14ac:dyDescent="0.45">
      <c r="A89" s="231" t="s">
        <v>320</v>
      </c>
      <c r="B89" s="352"/>
      <c r="C89" s="306"/>
      <c r="D89" s="408">
        <v>3.1929557333333303E-2</v>
      </c>
      <c r="E89" s="461" t="s">
        <v>70</v>
      </c>
      <c r="F89" s="460"/>
      <c r="G89" s="410"/>
      <c r="H89" s="411"/>
      <c r="I89" s="412"/>
    </row>
    <row r="90" spans="1:9" x14ac:dyDescent="0.45">
      <c r="A90" s="231" t="s">
        <v>326</v>
      </c>
      <c r="B90" s="349"/>
      <c r="C90" s="306"/>
      <c r="D90" s="408">
        <v>0.291759408</v>
      </c>
      <c r="E90" s="459">
        <v>14.2106926666667</v>
      </c>
      <c r="F90" s="460">
        <v>2.0530977260831602E-2</v>
      </c>
      <c r="G90" s="409">
        <v>13.9189332586667</v>
      </c>
      <c r="H90" s="406"/>
      <c r="I90" s="407"/>
    </row>
    <row r="91" spans="1:9" x14ac:dyDescent="0.45">
      <c r="A91" s="233" t="s">
        <v>327</v>
      </c>
      <c r="B91" s="349"/>
      <c r="C91" s="306"/>
      <c r="D91" s="636">
        <v>2.6979341880000001</v>
      </c>
      <c r="E91" s="637">
        <v>1.0192093333333301</v>
      </c>
      <c r="F91" s="638">
        <v>2.6470854413944398</v>
      </c>
      <c r="G91" s="639">
        <v>-1.67872485466667</v>
      </c>
      <c r="H91" s="419"/>
      <c r="I91" s="420"/>
    </row>
    <row r="92" spans="1:9" x14ac:dyDescent="0.45">
      <c r="A92" s="351"/>
      <c r="B92" s="349"/>
      <c r="C92" s="306"/>
      <c r="D92" s="341"/>
      <c r="E92" s="341"/>
      <c r="F92" s="347"/>
      <c r="G92" s="348"/>
      <c r="H92" s="348"/>
      <c r="I92" s="348"/>
    </row>
    <row r="93" spans="1:9" x14ac:dyDescent="0.45">
      <c r="A93" s="349"/>
      <c r="B93" s="350"/>
      <c r="C93" s="306"/>
      <c r="D93" s="349"/>
      <c r="E93" s="349"/>
      <c r="F93" s="349"/>
      <c r="G93" s="349"/>
      <c r="H93" s="341"/>
      <c r="I93" s="349"/>
    </row>
    <row r="94" spans="1:9" x14ac:dyDescent="0.45">
      <c r="A94" s="351"/>
      <c r="B94" s="350"/>
      <c r="C94" s="306"/>
      <c r="D94" s="341"/>
      <c r="E94" s="341"/>
      <c r="F94" s="347"/>
      <c r="G94" s="348"/>
      <c r="H94" s="348"/>
      <c r="I94" s="348"/>
    </row>
    <row r="95" spans="1:9" x14ac:dyDescent="0.45">
      <c r="A95" s="351"/>
      <c r="B95" s="350"/>
      <c r="C95" s="306"/>
      <c r="D95" s="341"/>
      <c r="E95" s="341"/>
      <c r="F95" s="347"/>
      <c r="G95" s="348"/>
      <c r="H95" s="348"/>
      <c r="I95" s="348"/>
    </row>
    <row r="96" spans="1:9" x14ac:dyDescent="0.45">
      <c r="A96" s="351"/>
      <c r="B96" s="350"/>
      <c r="C96" s="306"/>
      <c r="D96" s="341"/>
      <c r="E96" s="341"/>
      <c r="F96" s="347"/>
      <c r="G96" s="348"/>
      <c r="H96" s="348"/>
      <c r="I96" s="348"/>
    </row>
    <row r="97" spans="1:9" x14ac:dyDescent="0.45">
      <c r="A97" s="351"/>
      <c r="B97" s="350"/>
      <c r="C97" s="306"/>
      <c r="D97" s="341"/>
      <c r="E97" s="341"/>
      <c r="F97" s="347"/>
      <c r="G97" s="348"/>
      <c r="H97" s="348"/>
      <c r="I97" s="348"/>
    </row>
    <row r="98" spans="1:9" x14ac:dyDescent="0.45">
      <c r="A98" s="351"/>
      <c r="B98" s="352"/>
      <c r="C98" s="306"/>
      <c r="D98" s="341"/>
      <c r="E98" s="341"/>
      <c r="F98" s="347"/>
      <c r="G98" s="348"/>
      <c r="H98" s="348"/>
      <c r="I98" s="348"/>
    </row>
  </sheetData>
  <sortState xmlns:xlrd2="http://schemas.microsoft.com/office/spreadsheetml/2017/richdata2" ref="A7:I71">
    <sortCondition ref="B7:B71"/>
  </sortState>
  <conditionalFormatting sqref="G7:G71">
    <cfRule type="cellIs" dxfId="8" priority="10" operator="lessThan">
      <formula>0</formula>
    </cfRule>
  </conditionalFormatting>
  <conditionalFormatting sqref="F7:F71 I7:I71">
    <cfRule type="cellIs" dxfId="7" priority="9" operator="greaterThan">
      <formula>1</formula>
    </cfRule>
  </conditionalFormatting>
  <conditionalFormatting sqref="B7:B71">
    <cfRule type="colorScale" priority="8">
      <colorScale>
        <cfvo type="min"/>
        <cfvo type="percentile" val="50"/>
        <cfvo type="max"/>
        <color rgb="FF55A424"/>
        <color theme="0"/>
        <color rgb="FFE4389A"/>
      </colorScale>
    </cfRule>
  </conditionalFormatting>
  <conditionalFormatting sqref="C7:C71">
    <cfRule type="cellIs" dxfId="6" priority="2" operator="greaterThan">
      <formula>0</formula>
    </cfRule>
    <cfRule type="cellIs" dxfId="5" priority="3" stopIfTrue="1" operator="equal">
      <formula>0</formula>
    </cfRule>
    <cfRule type="colorScale" priority="4">
      <colorScale>
        <cfvo type="min"/>
        <cfvo type="percentile" val="50"/>
        <cfvo type="max"/>
        <color rgb="FFE4389A"/>
        <color theme="0"/>
        <color rgb="FF55A424"/>
      </colorScale>
    </cfRule>
  </conditionalFormatting>
  <conditionalFormatting sqref="F7:F71">
    <cfRule type="colorScale" priority="1">
      <colorScale>
        <cfvo type="min"/>
        <cfvo type="percentile" val="50"/>
        <cfvo type="max"/>
        <color rgb="FFEF89C3"/>
        <color theme="0"/>
        <color rgb="FFA1E179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Overview</vt:lpstr>
      <vt:lpstr>Factor Summary</vt:lpstr>
      <vt:lpstr>Commercial</vt:lpstr>
      <vt:lpstr>Recreational</vt:lpstr>
      <vt:lpstr>Tribal</vt:lpstr>
      <vt:lpstr>Const Demand</vt:lpstr>
      <vt:lpstr>Rebuilding</vt:lpstr>
      <vt:lpstr>Stock Status</vt:lpstr>
      <vt:lpstr>Fishing mortality</vt:lpstr>
      <vt:lpstr>Ecosystem</vt:lpstr>
      <vt:lpstr>New Information</vt:lpstr>
      <vt:lpstr>Assess Freq</vt:lpstr>
      <vt:lpstr>2024 SPEX Limiting</vt:lpstr>
      <vt:lpstr>2025 Scoring</vt:lpstr>
      <vt:lpstr>Data Availability</vt:lpstr>
      <vt:lpstr>2023 Calendar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 Hastie</cp:lastModifiedBy>
  <cp:lastPrinted>2020-02-13T00:26:16Z</cp:lastPrinted>
  <dcterms:created xsi:type="dcterms:W3CDTF">2016-02-28T22:16:21Z</dcterms:created>
  <dcterms:modified xsi:type="dcterms:W3CDTF">2022-02-07T18:42:39Z</dcterms:modified>
</cp:coreProperties>
</file>