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PFMC\MEETING\2018\June - Doubletree Spokane\Groundfish - E\"/>
    </mc:Choice>
  </mc:AlternateContent>
  <bookViews>
    <workbookView xWindow="0" yWindow="0" windowWidth="28800" windowHeight="13125" tabRatio="673"/>
  </bookViews>
  <sheets>
    <sheet name="Overview" sheetId="3" r:id="rId1"/>
    <sheet name="Species" sheetId="35" r:id="rId2"/>
    <sheet name="Factor Summary" sheetId="4" r:id="rId3"/>
    <sheet name="Assess calendar" sheetId="45" r:id="rId4"/>
    <sheet name="Data Availability" sheetId="39" r:id="rId5"/>
    <sheet name="2021 scoring" sheetId="41" r:id="rId6"/>
    <sheet name="Commercial" sheetId="5" r:id="rId7"/>
    <sheet name="Sheet1" sheetId="42" r:id="rId8"/>
    <sheet name="Recreational" sheetId="6" r:id="rId9"/>
    <sheet name="Tribal" sheetId="7" r:id="rId10"/>
    <sheet name="Const Demand" sheetId="8" r:id="rId11"/>
    <sheet name="Rebuilding" sheetId="9" r:id="rId12"/>
    <sheet name="Abundance" sheetId="11" r:id="rId13"/>
    <sheet name="Fishing mortality" sheetId="12" r:id="rId14"/>
    <sheet name="Ecosystem" sheetId="34" r:id="rId15"/>
    <sheet name="New info" sheetId="13" r:id="rId16"/>
    <sheet name="Assess Freq" sheetId="14" r:id="rId17"/>
    <sheet name="Trends (from 2016)" sheetId="25" r:id="rId18"/>
    <sheet name="SA history" sheetId="38" r:id="rId19"/>
  </sheets>
  <definedNames>
    <definedName name="solver_adj" localSheetId="9" hidden="1">Tribal!#REF!</definedName>
    <definedName name="solver_cvg" localSheetId="9" hidden="1">0.0001</definedName>
    <definedName name="solver_drv" localSheetId="9" hidden="1">1</definedName>
    <definedName name="solver_eng" localSheetId="9" hidden="1">1</definedName>
    <definedName name="solver_est" localSheetId="9" hidden="1">1</definedName>
    <definedName name="solver_itr" localSheetId="9" hidden="1">2147483647</definedName>
    <definedName name="solver_mip" localSheetId="9" hidden="1">2147483647</definedName>
    <definedName name="solver_mni" localSheetId="9" hidden="1">30</definedName>
    <definedName name="solver_mrt" localSheetId="9" hidden="1">0.075</definedName>
    <definedName name="solver_msl" localSheetId="9" hidden="1">2</definedName>
    <definedName name="solver_neg" localSheetId="9" hidden="1">1</definedName>
    <definedName name="solver_nod" localSheetId="9" hidden="1">2147483647</definedName>
    <definedName name="solver_num" localSheetId="9" hidden="1">0</definedName>
    <definedName name="solver_nwt" localSheetId="9" hidden="1">1</definedName>
    <definedName name="solver_opt" localSheetId="9" hidden="1">Tribal!#REF!</definedName>
    <definedName name="solver_pre" localSheetId="9" hidden="1">0.000001</definedName>
    <definedName name="solver_rbv" localSheetId="9" hidden="1">1</definedName>
    <definedName name="solver_rlx" localSheetId="9" hidden="1">2</definedName>
    <definedName name="solver_rsd" localSheetId="9" hidden="1">0</definedName>
    <definedName name="solver_scl" localSheetId="9" hidden="1">1</definedName>
    <definedName name="solver_sho" localSheetId="9" hidden="1">2</definedName>
    <definedName name="solver_ssz" localSheetId="9" hidden="1">100</definedName>
    <definedName name="solver_tim" localSheetId="9" hidden="1">2147483647</definedName>
    <definedName name="solver_tol" localSheetId="9" hidden="1">0.01</definedName>
    <definedName name="solver_typ" localSheetId="9" hidden="1">3</definedName>
    <definedName name="solver_val" localSheetId="9" hidden="1">10</definedName>
    <definedName name="solver_ver" localSheetId="9" hidden="1">3</definedName>
  </definedNames>
  <calcPr calcId="152511" concurrentCalc="0"/>
</workbook>
</file>

<file path=xl/calcChain.xml><?xml version="1.0" encoding="utf-8"?>
<calcChain xmlns="http://schemas.openxmlformats.org/spreadsheetml/2006/main">
  <c r="O9" i="41" l="1"/>
  <c r="V9" i="41"/>
  <c r="V10" i="41"/>
  <c r="V11" i="41"/>
  <c r="V12" i="41"/>
  <c r="V13" i="41"/>
  <c r="V14" i="41"/>
  <c r="V15" i="41"/>
  <c r="V16" i="41"/>
  <c r="V17" i="41"/>
  <c r="V18" i="41"/>
  <c r="V19" i="41"/>
  <c r="V20" i="41"/>
  <c r="V21" i="41"/>
  <c r="V22" i="41"/>
  <c r="V23" i="41"/>
  <c r="V24" i="41"/>
  <c r="V25" i="41"/>
  <c r="V26" i="41"/>
  <c r="V27" i="41"/>
  <c r="V28" i="41"/>
  <c r="V29" i="41"/>
  <c r="V30" i="41"/>
  <c r="V31" i="41"/>
  <c r="V32" i="41"/>
  <c r="V33" i="41"/>
  <c r="V34" i="41"/>
  <c r="V35" i="41"/>
  <c r="V36" i="41"/>
  <c r="V37" i="41"/>
  <c r="V38" i="41"/>
  <c r="V39" i="41"/>
  <c r="V40" i="41"/>
  <c r="V41" i="41"/>
  <c r="V42" i="41"/>
  <c r="V43" i="41"/>
  <c r="V44" i="41"/>
  <c r="V45" i="41"/>
  <c r="V46" i="41"/>
  <c r="V47" i="41"/>
  <c r="V48" i="41"/>
  <c r="V49" i="41"/>
  <c r="V50" i="41"/>
  <c r="V51" i="41"/>
  <c r="V52" i="41"/>
  <c r="V53" i="41"/>
  <c r="V54" i="41"/>
  <c r="V55" i="41"/>
  <c r="V56" i="41"/>
  <c r="V57" i="41"/>
  <c r="V58" i="41"/>
  <c r="V59" i="41"/>
  <c r="V60" i="41"/>
  <c r="V61" i="41"/>
  <c r="V62" i="41"/>
  <c r="V63" i="41"/>
  <c r="V64" i="41"/>
  <c r="V65" i="41"/>
  <c r="V66" i="41"/>
  <c r="V8" i="41"/>
  <c r="F15" i="6"/>
  <c r="G15" i="6"/>
  <c r="H15" i="6"/>
  <c r="E15" i="6"/>
  <c r="D15" i="6"/>
  <c r="F7" i="6"/>
  <c r="G7" i="6"/>
  <c r="H7" i="6"/>
  <c r="E7" i="6"/>
  <c r="D7" i="6"/>
  <c r="F8" i="6"/>
  <c r="G8" i="6"/>
  <c r="H8" i="6"/>
  <c r="E8" i="6"/>
  <c r="D8" i="6"/>
  <c r="F9" i="6"/>
  <c r="G9" i="6"/>
  <c r="H9" i="6"/>
  <c r="E9" i="6"/>
  <c r="D9" i="6"/>
  <c r="F10" i="6"/>
  <c r="G10" i="6"/>
  <c r="H10" i="6"/>
  <c r="E10" i="6"/>
  <c r="D10" i="6"/>
  <c r="F11" i="6"/>
  <c r="G11" i="6"/>
  <c r="H11" i="6"/>
  <c r="E11" i="6"/>
  <c r="D11" i="6"/>
  <c r="F12" i="6"/>
  <c r="G12" i="6"/>
  <c r="H12" i="6"/>
  <c r="E12" i="6"/>
  <c r="D12" i="6"/>
  <c r="F13" i="6"/>
  <c r="G13" i="6"/>
  <c r="H13" i="6"/>
  <c r="E13" i="6"/>
  <c r="D13" i="6"/>
  <c r="F14" i="6"/>
  <c r="G14" i="6"/>
  <c r="H14" i="6"/>
  <c r="E14" i="6"/>
  <c r="D14" i="6"/>
  <c r="F16" i="6"/>
  <c r="G16" i="6"/>
  <c r="H16" i="6"/>
  <c r="E16" i="6"/>
  <c r="D16" i="6"/>
  <c r="F17" i="6"/>
  <c r="G17" i="6"/>
  <c r="H17" i="6"/>
  <c r="E17" i="6"/>
  <c r="D17" i="6"/>
  <c r="F18" i="6"/>
  <c r="G18" i="6"/>
  <c r="H18" i="6"/>
  <c r="E18" i="6"/>
  <c r="D18" i="6"/>
  <c r="F19" i="6"/>
  <c r="G19" i="6"/>
  <c r="H19" i="6"/>
  <c r="E19" i="6"/>
  <c r="D19" i="6"/>
  <c r="F20" i="6"/>
  <c r="G20" i="6"/>
  <c r="H20" i="6"/>
  <c r="E20" i="6"/>
  <c r="D20" i="6"/>
  <c r="F21" i="6"/>
  <c r="G21" i="6"/>
  <c r="H21" i="6"/>
  <c r="E21" i="6"/>
  <c r="D21" i="6"/>
  <c r="F22" i="6"/>
  <c r="G22" i="6"/>
  <c r="H22" i="6"/>
  <c r="E22" i="6"/>
  <c r="D22" i="6"/>
  <c r="F23" i="6"/>
  <c r="G23" i="6"/>
  <c r="H23" i="6"/>
  <c r="E23" i="6"/>
  <c r="D23" i="6"/>
  <c r="F24" i="6"/>
  <c r="G24" i="6"/>
  <c r="H24" i="6"/>
  <c r="E24" i="6"/>
  <c r="D24" i="6"/>
  <c r="F25" i="6"/>
  <c r="G25" i="6"/>
  <c r="H25" i="6"/>
  <c r="E25" i="6"/>
  <c r="D25" i="6"/>
  <c r="F26" i="6"/>
  <c r="G26" i="6"/>
  <c r="H26" i="6"/>
  <c r="E26" i="6"/>
  <c r="D26" i="6"/>
  <c r="F27" i="6"/>
  <c r="G27" i="6"/>
  <c r="H27" i="6"/>
  <c r="E27" i="6"/>
  <c r="D27" i="6"/>
  <c r="F28" i="6"/>
  <c r="G28" i="6"/>
  <c r="H28" i="6"/>
  <c r="E28" i="6"/>
  <c r="D28" i="6"/>
  <c r="F29" i="6"/>
  <c r="G29" i="6"/>
  <c r="H29" i="6"/>
  <c r="E29" i="6"/>
  <c r="D29" i="6"/>
  <c r="F30" i="6"/>
  <c r="G30" i="6"/>
  <c r="H30" i="6"/>
  <c r="E30" i="6"/>
  <c r="D30" i="6"/>
  <c r="F31" i="6"/>
  <c r="G31" i="6"/>
  <c r="H31" i="6"/>
  <c r="E31" i="6"/>
  <c r="D31" i="6"/>
  <c r="F32" i="6"/>
  <c r="G32" i="6"/>
  <c r="H32" i="6"/>
  <c r="E32" i="6"/>
  <c r="D32" i="6"/>
  <c r="F33" i="6"/>
  <c r="G33" i="6"/>
  <c r="H33" i="6"/>
  <c r="E33" i="6"/>
  <c r="D33" i="6"/>
  <c r="F34" i="6"/>
  <c r="G34" i="6"/>
  <c r="H34" i="6"/>
  <c r="E34" i="6"/>
  <c r="D34" i="6"/>
  <c r="F35" i="6"/>
  <c r="G35" i="6"/>
  <c r="H35" i="6"/>
  <c r="E35" i="6"/>
  <c r="D35" i="6"/>
  <c r="F36" i="6"/>
  <c r="G36" i="6"/>
  <c r="H36" i="6"/>
  <c r="E36" i="6"/>
  <c r="D36" i="6"/>
  <c r="F37" i="6"/>
  <c r="G37" i="6"/>
  <c r="H37" i="6"/>
  <c r="E37" i="6"/>
  <c r="D37" i="6"/>
  <c r="F38" i="6"/>
  <c r="G38" i="6"/>
  <c r="H38" i="6"/>
  <c r="E38" i="6"/>
  <c r="D38" i="6"/>
  <c r="F39" i="6"/>
  <c r="G39" i="6"/>
  <c r="H39" i="6"/>
  <c r="E39" i="6"/>
  <c r="D39" i="6"/>
  <c r="F40" i="6"/>
  <c r="G40" i="6"/>
  <c r="H40" i="6"/>
  <c r="E40" i="6"/>
  <c r="D40" i="6"/>
  <c r="F41" i="6"/>
  <c r="G41" i="6"/>
  <c r="H41" i="6"/>
  <c r="E41" i="6"/>
  <c r="D41" i="6"/>
  <c r="F42" i="6"/>
  <c r="G42" i="6"/>
  <c r="H42" i="6"/>
  <c r="E42" i="6"/>
  <c r="D42" i="6"/>
  <c r="F43" i="6"/>
  <c r="G43" i="6"/>
  <c r="H43" i="6"/>
  <c r="E43" i="6"/>
  <c r="D43" i="6"/>
  <c r="F44" i="6"/>
  <c r="G44" i="6"/>
  <c r="H44" i="6"/>
  <c r="E44" i="6"/>
  <c r="D44" i="6"/>
  <c r="F45" i="6"/>
  <c r="G45" i="6"/>
  <c r="H45" i="6"/>
  <c r="E45" i="6"/>
  <c r="D45" i="6"/>
  <c r="F46" i="6"/>
  <c r="G46" i="6"/>
  <c r="H46" i="6"/>
  <c r="E46" i="6"/>
  <c r="D46" i="6"/>
  <c r="F47" i="6"/>
  <c r="G47" i="6"/>
  <c r="H47" i="6"/>
  <c r="E47" i="6"/>
  <c r="D47" i="6"/>
  <c r="F48" i="6"/>
  <c r="G48" i="6"/>
  <c r="H48" i="6"/>
  <c r="E48" i="6"/>
  <c r="D48" i="6"/>
  <c r="F49" i="6"/>
  <c r="G49" i="6"/>
  <c r="H49" i="6"/>
  <c r="E49" i="6"/>
  <c r="D49" i="6"/>
  <c r="F50" i="6"/>
  <c r="G50" i="6"/>
  <c r="H50" i="6"/>
  <c r="E50" i="6"/>
  <c r="D50" i="6"/>
  <c r="F51" i="6"/>
  <c r="G51" i="6"/>
  <c r="H51" i="6"/>
  <c r="E51" i="6"/>
  <c r="D51" i="6"/>
  <c r="F52" i="6"/>
  <c r="G52" i="6"/>
  <c r="H52" i="6"/>
  <c r="E52" i="6"/>
  <c r="D52" i="6"/>
  <c r="F53" i="6"/>
  <c r="G53" i="6"/>
  <c r="H53" i="6"/>
  <c r="E53" i="6"/>
  <c r="D53" i="6"/>
  <c r="F54" i="6"/>
  <c r="G54" i="6"/>
  <c r="H54" i="6"/>
  <c r="E54" i="6"/>
  <c r="D54" i="6"/>
  <c r="F55" i="6"/>
  <c r="G55" i="6"/>
  <c r="H55" i="6"/>
  <c r="E55" i="6"/>
  <c r="D55" i="6"/>
  <c r="F56" i="6"/>
  <c r="G56" i="6"/>
  <c r="H56" i="6"/>
  <c r="E56" i="6"/>
  <c r="D56" i="6"/>
  <c r="F57" i="6"/>
  <c r="G57" i="6"/>
  <c r="H57" i="6"/>
  <c r="E57" i="6"/>
  <c r="D57" i="6"/>
  <c r="F58" i="6"/>
  <c r="G58" i="6"/>
  <c r="H58" i="6"/>
  <c r="E58" i="6"/>
  <c r="D58" i="6"/>
  <c r="F59" i="6"/>
  <c r="G59" i="6"/>
  <c r="H59" i="6"/>
  <c r="E59" i="6"/>
  <c r="D59" i="6"/>
  <c r="F60" i="6"/>
  <c r="G60" i="6"/>
  <c r="H60" i="6"/>
  <c r="E60" i="6"/>
  <c r="D60" i="6"/>
  <c r="F61" i="6"/>
  <c r="G61" i="6"/>
  <c r="H61" i="6"/>
  <c r="E61" i="6"/>
  <c r="D61" i="6"/>
  <c r="F62" i="6"/>
  <c r="G62" i="6"/>
  <c r="H62" i="6"/>
  <c r="E62" i="6"/>
  <c r="D62" i="6"/>
  <c r="F63" i="6"/>
  <c r="G63" i="6"/>
  <c r="H63" i="6"/>
  <c r="E63" i="6"/>
  <c r="D63" i="6"/>
  <c r="F64" i="6"/>
  <c r="G64" i="6"/>
  <c r="H64" i="6"/>
  <c r="E64" i="6"/>
  <c r="D64" i="6"/>
  <c r="G28" i="13"/>
  <c r="G7" i="13"/>
  <c r="G8" i="13"/>
  <c r="G9" i="13"/>
  <c r="G10" i="13"/>
  <c r="G11" i="13"/>
  <c r="G12" i="13"/>
  <c r="G13" i="13"/>
  <c r="G14" i="13"/>
  <c r="G15" i="13"/>
  <c r="G16" i="13"/>
  <c r="G17" i="13"/>
  <c r="G18" i="13"/>
  <c r="G19" i="13"/>
  <c r="G20" i="13"/>
  <c r="G21" i="13"/>
  <c r="G22" i="13"/>
  <c r="G23" i="13"/>
  <c r="G24" i="13"/>
  <c r="G25" i="13"/>
  <c r="G27"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K65" i="41"/>
  <c r="L65" i="41"/>
  <c r="M65" i="41"/>
  <c r="P65" i="41"/>
  <c r="Q65" i="41"/>
  <c r="R65" i="41"/>
  <c r="S65" i="41"/>
  <c r="K11" i="41"/>
  <c r="L11" i="41"/>
  <c r="M11" i="41"/>
  <c r="K9" i="41"/>
  <c r="L9" i="41"/>
  <c r="M9" i="41"/>
  <c r="P9" i="41"/>
  <c r="Q9" i="41"/>
  <c r="K10" i="41"/>
  <c r="L10" i="41"/>
  <c r="M10" i="41"/>
  <c r="O10" i="41"/>
  <c r="P10" i="41"/>
  <c r="Q10" i="41"/>
  <c r="K13" i="41"/>
  <c r="L13" i="41"/>
  <c r="M13" i="41"/>
  <c r="O13" i="41"/>
  <c r="P13" i="41"/>
  <c r="Q13" i="41"/>
  <c r="K12" i="41"/>
  <c r="L12" i="41"/>
  <c r="M12" i="41"/>
  <c r="P12" i="41"/>
  <c r="Q12" i="41"/>
  <c r="R12" i="41"/>
  <c r="S12" i="41"/>
  <c r="O12" i="41"/>
  <c r="K14" i="41"/>
  <c r="L14" i="41"/>
  <c r="M14" i="41"/>
  <c r="O14" i="41"/>
  <c r="P14" i="41"/>
  <c r="Q14" i="41"/>
  <c r="K16" i="41"/>
  <c r="L16" i="41"/>
  <c r="M16" i="41"/>
  <c r="P16" i="41"/>
  <c r="Q16" i="41"/>
  <c r="K17" i="41"/>
  <c r="L17" i="41"/>
  <c r="M17" i="41"/>
  <c r="P17" i="41"/>
  <c r="Q17" i="41"/>
  <c r="R17" i="41"/>
  <c r="S17" i="41"/>
  <c r="K15" i="41"/>
  <c r="L15" i="41"/>
  <c r="M15" i="41"/>
  <c r="P15" i="41"/>
  <c r="Q15" i="41"/>
  <c r="K18" i="41"/>
  <c r="L18" i="41"/>
  <c r="M18" i="41"/>
  <c r="P18" i="41"/>
  <c r="Q18" i="41"/>
  <c r="K20" i="41"/>
  <c r="L20" i="41"/>
  <c r="M20" i="41"/>
  <c r="P20" i="41"/>
  <c r="Q20" i="41"/>
  <c r="K19" i="41"/>
  <c r="L19" i="41"/>
  <c r="M19" i="41"/>
  <c r="P19" i="41"/>
  <c r="Q19" i="41"/>
  <c r="K21" i="41"/>
  <c r="L21" i="41"/>
  <c r="M21" i="41"/>
  <c r="O21" i="41"/>
  <c r="P21" i="41"/>
  <c r="Q21" i="41"/>
  <c r="K22" i="41"/>
  <c r="L22" i="41"/>
  <c r="M22" i="41"/>
  <c r="P22" i="41"/>
  <c r="Q22" i="41"/>
  <c r="R22" i="41"/>
  <c r="S22" i="41"/>
  <c r="O22" i="41"/>
  <c r="K23" i="41"/>
  <c r="L23" i="41"/>
  <c r="M23" i="41"/>
  <c r="P23" i="41"/>
  <c r="Q23" i="41"/>
  <c r="K24" i="41"/>
  <c r="L24" i="41"/>
  <c r="M24" i="41"/>
  <c r="K26" i="41"/>
  <c r="L26" i="41"/>
  <c r="M26" i="41"/>
  <c r="P26" i="41"/>
  <c r="Q26" i="41"/>
  <c r="R26" i="41"/>
  <c r="S26" i="41"/>
  <c r="K25" i="41"/>
  <c r="L25" i="41"/>
  <c r="M25" i="41"/>
  <c r="P25" i="41"/>
  <c r="Q25" i="41"/>
  <c r="R25" i="41"/>
  <c r="K28" i="41"/>
  <c r="L28" i="41"/>
  <c r="M28" i="41"/>
  <c r="P28" i="41"/>
  <c r="Q28" i="41"/>
  <c r="R28" i="41"/>
  <c r="K27" i="41"/>
  <c r="L27" i="41"/>
  <c r="M27" i="41"/>
  <c r="P27" i="41"/>
  <c r="Q27" i="41"/>
  <c r="K31" i="41"/>
  <c r="L31" i="41"/>
  <c r="M31" i="41"/>
  <c r="P31" i="41"/>
  <c r="Q31" i="41"/>
  <c r="R31" i="41"/>
  <c r="S31" i="41"/>
  <c r="K35" i="41"/>
  <c r="L35" i="41"/>
  <c r="M35" i="41"/>
  <c r="P35" i="41"/>
  <c r="Q35" i="41"/>
  <c r="R35" i="41"/>
  <c r="K34" i="41"/>
  <c r="L34" i="41"/>
  <c r="M34" i="41"/>
  <c r="P34" i="41"/>
  <c r="Q34" i="41"/>
  <c r="K29" i="41"/>
  <c r="L29" i="41"/>
  <c r="M29" i="41"/>
  <c r="P29" i="41"/>
  <c r="Q29" i="41"/>
  <c r="R29" i="41"/>
  <c r="S29" i="41"/>
  <c r="K37" i="41"/>
  <c r="L37" i="41"/>
  <c r="M37" i="41"/>
  <c r="P37" i="41"/>
  <c r="Q37" i="41"/>
  <c r="K32" i="41"/>
  <c r="L32" i="41"/>
  <c r="M32" i="41"/>
  <c r="P32" i="41"/>
  <c r="Q32" i="41"/>
  <c r="R32" i="41"/>
  <c r="K40" i="41"/>
  <c r="L40" i="41"/>
  <c r="M40" i="41"/>
  <c r="P40" i="41"/>
  <c r="Q40" i="41"/>
  <c r="K39" i="41"/>
  <c r="L39" i="41"/>
  <c r="M39" i="41"/>
  <c r="P39" i="41"/>
  <c r="Q39" i="41"/>
  <c r="R39" i="41"/>
  <c r="S39" i="41"/>
  <c r="K43" i="41"/>
  <c r="L43" i="41"/>
  <c r="M43" i="41"/>
  <c r="P43" i="41"/>
  <c r="Q43" i="41"/>
  <c r="K30" i="41"/>
  <c r="L30" i="41"/>
  <c r="M30" i="41"/>
  <c r="P30" i="41"/>
  <c r="Q30" i="41"/>
  <c r="R30" i="41"/>
  <c r="K42" i="41"/>
  <c r="L42" i="41"/>
  <c r="M42" i="41"/>
  <c r="P42" i="41"/>
  <c r="Q42" i="41"/>
  <c r="K38" i="41"/>
  <c r="L38" i="41"/>
  <c r="M38" i="41"/>
  <c r="P38" i="41"/>
  <c r="Q38" i="41"/>
  <c r="R38" i="41"/>
  <c r="K47" i="41"/>
  <c r="L47" i="41"/>
  <c r="M47" i="41"/>
  <c r="P47" i="41"/>
  <c r="Q47" i="41"/>
  <c r="R47" i="41"/>
  <c r="K45" i="41"/>
  <c r="L45" i="41"/>
  <c r="M45" i="41"/>
  <c r="P45" i="41"/>
  <c r="Q45" i="41"/>
  <c r="R45" i="41"/>
  <c r="K46" i="41"/>
  <c r="L46" i="41"/>
  <c r="M46" i="41"/>
  <c r="P46" i="41"/>
  <c r="Q46" i="41"/>
  <c r="R46" i="41"/>
  <c r="K44" i="41"/>
  <c r="L44" i="41"/>
  <c r="M44" i="41"/>
  <c r="P44" i="41"/>
  <c r="Q44" i="41"/>
  <c r="R44" i="41"/>
  <c r="K36" i="41"/>
  <c r="L36" i="41"/>
  <c r="M36" i="41"/>
  <c r="P36" i="41"/>
  <c r="Q36" i="41"/>
  <c r="R36" i="41"/>
  <c r="K50" i="41"/>
  <c r="L50" i="41"/>
  <c r="M50" i="41"/>
  <c r="P50" i="41"/>
  <c r="Q50" i="41"/>
  <c r="R50" i="41"/>
  <c r="K33" i="41"/>
  <c r="L33" i="41"/>
  <c r="M33" i="41"/>
  <c r="P33" i="41"/>
  <c r="Q33" i="41"/>
  <c r="K53" i="41"/>
  <c r="L53" i="41"/>
  <c r="M53" i="41"/>
  <c r="P53" i="41"/>
  <c r="Q53" i="41"/>
  <c r="R53" i="41"/>
  <c r="S53" i="41"/>
  <c r="K48" i="41"/>
  <c r="L48" i="41"/>
  <c r="M48" i="41"/>
  <c r="P48" i="41"/>
  <c r="Q48" i="41"/>
  <c r="K41" i="41"/>
  <c r="L41" i="41"/>
  <c r="M41" i="41"/>
  <c r="P41" i="41"/>
  <c r="Q41" i="41"/>
  <c r="R41" i="41"/>
  <c r="K55" i="41"/>
  <c r="L55" i="41"/>
  <c r="M55" i="41"/>
  <c r="P55" i="41"/>
  <c r="Q55" i="41"/>
  <c r="K49" i="41"/>
  <c r="L49" i="41"/>
  <c r="M49" i="41"/>
  <c r="P49" i="41"/>
  <c r="Q49" i="41"/>
  <c r="R49" i="41"/>
  <c r="K51" i="41"/>
  <c r="L51" i="41"/>
  <c r="M51" i="41"/>
  <c r="P51" i="41"/>
  <c r="Q51" i="41"/>
  <c r="K52" i="41"/>
  <c r="L52" i="41"/>
  <c r="M52" i="41"/>
  <c r="P52" i="41"/>
  <c r="Q52" i="41"/>
  <c r="R52" i="41"/>
  <c r="K54" i="41"/>
  <c r="L54" i="41"/>
  <c r="M54" i="41"/>
  <c r="P54" i="41"/>
  <c r="Q54" i="41"/>
  <c r="K57" i="41"/>
  <c r="L57" i="41"/>
  <c r="M57" i="41"/>
  <c r="P57" i="41"/>
  <c r="Q57" i="41"/>
  <c r="R57" i="41"/>
  <c r="K56" i="41"/>
  <c r="L56" i="41"/>
  <c r="M56" i="41"/>
  <c r="P56" i="41"/>
  <c r="Q56" i="41"/>
  <c r="R56" i="41"/>
  <c r="K61" i="41"/>
  <c r="L61" i="41"/>
  <c r="M61" i="41"/>
  <c r="P61" i="41"/>
  <c r="Q61" i="41"/>
  <c r="R61" i="41"/>
  <c r="K58" i="41"/>
  <c r="L58" i="41"/>
  <c r="M58" i="41"/>
  <c r="P58" i="41"/>
  <c r="Q58" i="41"/>
  <c r="R58" i="41"/>
  <c r="K60" i="41"/>
  <c r="L60" i="41"/>
  <c r="M60" i="41"/>
  <c r="P60" i="41"/>
  <c r="Q60" i="41"/>
  <c r="R60" i="41"/>
  <c r="K59" i="41"/>
  <c r="L59" i="41"/>
  <c r="M59" i="41"/>
  <c r="P59" i="41"/>
  <c r="Q59" i="41"/>
  <c r="R59" i="41"/>
  <c r="K64" i="41"/>
  <c r="L64" i="41"/>
  <c r="M64" i="41"/>
  <c r="P64" i="41"/>
  <c r="Q64" i="41"/>
  <c r="R64" i="41"/>
  <c r="K62" i="41"/>
  <c r="L62" i="41"/>
  <c r="M62" i="41"/>
  <c r="P62" i="41"/>
  <c r="Q62" i="41"/>
  <c r="K63" i="41"/>
  <c r="L63" i="41"/>
  <c r="M63" i="41"/>
  <c r="P63" i="41"/>
  <c r="Q63" i="41"/>
  <c r="R63" i="41"/>
  <c r="S63" i="41"/>
  <c r="K66" i="41"/>
  <c r="L66" i="41"/>
  <c r="M66" i="41"/>
  <c r="P66" i="41"/>
  <c r="Q66" i="41"/>
  <c r="O65" i="41"/>
  <c r="O66" i="41"/>
  <c r="O63" i="41"/>
  <c r="O62" i="41"/>
  <c r="O64" i="41"/>
  <c r="O59" i="41"/>
  <c r="O60" i="41"/>
  <c r="O58" i="41"/>
  <c r="O61" i="41"/>
  <c r="O56" i="41"/>
  <c r="O57" i="41"/>
  <c r="O54" i="41"/>
  <c r="O52" i="41"/>
  <c r="O51" i="41"/>
  <c r="S49" i="41"/>
  <c r="O49" i="41"/>
  <c r="O55" i="41"/>
  <c r="O41" i="41"/>
  <c r="O48" i="41"/>
  <c r="O53" i="41"/>
  <c r="O33" i="41"/>
  <c r="O50" i="41"/>
  <c r="O36" i="41"/>
  <c r="O44" i="41"/>
  <c r="O46" i="41"/>
  <c r="O45" i="41"/>
  <c r="O47" i="41"/>
  <c r="O38" i="41"/>
  <c r="O42" i="41"/>
  <c r="O30" i="41"/>
  <c r="O43" i="41"/>
  <c r="O39" i="41"/>
  <c r="O40" i="41"/>
  <c r="O32" i="41"/>
  <c r="O37" i="41"/>
  <c r="O29" i="41"/>
  <c r="O34" i="41"/>
  <c r="O35" i="41"/>
  <c r="O31" i="41"/>
  <c r="O27" i="41"/>
  <c r="S28" i="41"/>
  <c r="O28" i="41"/>
  <c r="O25" i="41"/>
  <c r="O26" i="41"/>
  <c r="O24" i="41"/>
  <c r="P24" i="41"/>
  <c r="Q24" i="41"/>
  <c r="O23" i="41"/>
  <c r="O19" i="41"/>
  <c r="O20" i="41"/>
  <c r="O18" i="41"/>
  <c r="O15" i="41"/>
  <c r="O17" i="41"/>
  <c r="O16" i="41"/>
  <c r="O11" i="41"/>
  <c r="P11" i="41"/>
  <c r="Q11" i="41"/>
  <c r="E54" i="5"/>
  <c r="C62" i="8"/>
  <c r="C30" i="8"/>
  <c r="C31" i="8"/>
  <c r="C16" i="8"/>
  <c r="C32" i="8"/>
  <c r="C50" i="8"/>
  <c r="C17" i="8"/>
  <c r="C13" i="8"/>
  <c r="C51" i="8"/>
  <c r="C9" i="8"/>
  <c r="C18" i="8"/>
  <c r="C52" i="8"/>
  <c r="C19" i="8"/>
  <c r="C10" i="8"/>
  <c r="C33" i="8"/>
  <c r="C34" i="8"/>
  <c r="C20" i="8"/>
  <c r="C8" i="8"/>
  <c r="C7" i="8"/>
  <c r="C11" i="8"/>
  <c r="C12" i="8"/>
  <c r="C14" i="8"/>
  <c r="C15" i="8"/>
  <c r="C21" i="8"/>
  <c r="C22" i="8"/>
  <c r="C23" i="8"/>
  <c r="C24" i="8"/>
  <c r="C25" i="8"/>
  <c r="C26" i="8"/>
  <c r="C27" i="8"/>
  <c r="C28" i="8"/>
  <c r="C29" i="8"/>
  <c r="C35" i="8"/>
  <c r="C36" i="8"/>
  <c r="C37" i="8"/>
  <c r="C38" i="8"/>
  <c r="C39" i="8"/>
  <c r="C40" i="8"/>
  <c r="C41" i="8"/>
  <c r="C42" i="8"/>
  <c r="C43" i="8"/>
  <c r="C44" i="8"/>
  <c r="C45" i="8"/>
  <c r="C46" i="8"/>
  <c r="C47" i="8"/>
  <c r="C48" i="8"/>
  <c r="C49" i="8"/>
  <c r="C53" i="8"/>
  <c r="C54" i="8"/>
  <c r="C55" i="8"/>
  <c r="C56" i="8"/>
  <c r="C57" i="8"/>
  <c r="C58" i="8"/>
  <c r="C59" i="8"/>
  <c r="C60" i="8"/>
  <c r="C61" i="8"/>
  <c r="C63" i="8"/>
  <c r="C64" i="8"/>
  <c r="B62" i="8"/>
  <c r="E13" i="11"/>
  <c r="D37" i="34"/>
  <c r="D7" i="34"/>
  <c r="D54" i="34"/>
  <c r="D20" i="34"/>
  <c r="D55" i="34"/>
  <c r="D14" i="34"/>
  <c r="D48" i="34"/>
  <c r="D32" i="34"/>
  <c r="D15" i="34"/>
  <c r="D40" i="34"/>
  <c r="D24" i="34"/>
  <c r="D18" i="34"/>
  <c r="D31" i="34"/>
  <c r="D13" i="34"/>
  <c r="D39" i="34"/>
  <c r="D36" i="34"/>
  <c r="D50" i="34"/>
  <c r="D35" i="34"/>
  <c r="D12" i="34"/>
  <c r="D22" i="34"/>
  <c r="D45" i="34"/>
  <c r="D61" i="34"/>
  <c r="D25" i="34"/>
  <c r="D49" i="34"/>
  <c r="D46" i="34"/>
  <c r="D29" i="34"/>
  <c r="D52" i="34"/>
  <c r="D43" i="34"/>
  <c r="D62" i="34"/>
  <c r="D8" i="34"/>
  <c r="D11" i="34"/>
  <c r="D21" i="34"/>
  <c r="D38" i="34"/>
  <c r="D19" i="34"/>
  <c r="D30" i="34"/>
  <c r="D26" i="34"/>
  <c r="D16" i="34"/>
  <c r="D58" i="34"/>
  <c r="D56" i="34"/>
  <c r="D27" i="34"/>
  <c r="D59" i="34"/>
  <c r="D47" i="34"/>
  <c r="D6" i="34"/>
  <c r="D5" i="34"/>
  <c r="D9" i="34"/>
  <c r="D10" i="34"/>
  <c r="D17" i="34"/>
  <c r="D23" i="34"/>
  <c r="D28" i="34"/>
  <c r="D33" i="34"/>
  <c r="D34" i="34"/>
  <c r="D41" i="34"/>
  <c r="D42" i="34"/>
  <c r="D44" i="34"/>
  <c r="D51" i="34"/>
  <c r="D53" i="34"/>
  <c r="D57" i="34"/>
  <c r="D60" i="34"/>
  <c r="C20" i="34"/>
  <c r="C10" i="34"/>
  <c r="C32" i="34"/>
  <c r="C36" i="34"/>
  <c r="C49" i="34"/>
  <c r="C21" i="34"/>
  <c r="C27" i="34"/>
  <c r="C41" i="34"/>
  <c r="C17" i="34"/>
  <c r="F43" i="14"/>
  <c r="G43" i="14"/>
  <c r="J43" i="14"/>
  <c r="N43" i="14"/>
  <c r="F55" i="14"/>
  <c r="G55" i="14"/>
  <c r="J55" i="14"/>
  <c r="K55" i="14"/>
  <c r="L55" i="14"/>
  <c r="N55" i="14"/>
  <c r="O55" i="14"/>
  <c r="F59" i="14"/>
  <c r="G59" i="14"/>
  <c r="J59" i="14"/>
  <c r="N59" i="14"/>
  <c r="Q59" i="14"/>
  <c r="O59" i="14"/>
  <c r="F58" i="14"/>
  <c r="G58" i="14"/>
  <c r="J58" i="14"/>
  <c r="N58" i="14"/>
  <c r="O58" i="14"/>
  <c r="F57" i="14"/>
  <c r="G57" i="14"/>
  <c r="J57" i="14"/>
  <c r="N57" i="14"/>
  <c r="O57" i="14"/>
  <c r="Q57" i="14"/>
  <c r="F28" i="14"/>
  <c r="G28" i="14"/>
  <c r="J28" i="14"/>
  <c r="K28" i="14"/>
  <c r="L28" i="14"/>
  <c r="N28" i="14"/>
  <c r="F45" i="14"/>
  <c r="G45" i="14"/>
  <c r="J45" i="14"/>
  <c r="K45" i="14"/>
  <c r="L45" i="14"/>
  <c r="N45" i="14"/>
  <c r="F44" i="14"/>
  <c r="G44" i="14"/>
  <c r="J44" i="14"/>
  <c r="K44" i="14"/>
  <c r="L44" i="14"/>
  <c r="N44" i="14"/>
  <c r="F52" i="14"/>
  <c r="G52" i="14"/>
  <c r="J52" i="14"/>
  <c r="K52" i="14"/>
  <c r="L52" i="14"/>
  <c r="N52" i="14"/>
  <c r="Q52" i="14"/>
  <c r="F60" i="14"/>
  <c r="G60" i="14"/>
  <c r="J60" i="14"/>
  <c r="K60" i="14"/>
  <c r="L60" i="14"/>
  <c r="N60" i="14"/>
  <c r="Q60" i="14"/>
  <c r="F8" i="14"/>
  <c r="G8" i="14"/>
  <c r="J8" i="14"/>
  <c r="N8" i="14"/>
  <c r="F29" i="14"/>
  <c r="G29" i="14"/>
  <c r="J29" i="14"/>
  <c r="N29" i="14"/>
  <c r="F17" i="14"/>
  <c r="G17" i="14"/>
  <c r="J17" i="14"/>
  <c r="N17" i="14"/>
  <c r="F61" i="14"/>
  <c r="G61" i="14"/>
  <c r="J61" i="14"/>
  <c r="N61" i="14"/>
  <c r="O61" i="14"/>
  <c r="F7" i="14"/>
  <c r="G7" i="14"/>
  <c r="J7" i="14"/>
  <c r="N7" i="14"/>
  <c r="N9" i="14"/>
  <c r="N13" i="14"/>
  <c r="N22" i="14"/>
  <c r="N36" i="14"/>
  <c r="N38" i="14"/>
  <c r="AD11" i="14"/>
  <c r="F22" i="14"/>
  <c r="G22" i="14"/>
  <c r="J22" i="14"/>
  <c r="F46" i="14"/>
  <c r="G46" i="14"/>
  <c r="J46" i="14"/>
  <c r="N46" i="14"/>
  <c r="F53" i="14"/>
  <c r="G53" i="14"/>
  <c r="J53" i="14"/>
  <c r="N53" i="14"/>
  <c r="Q53" i="14"/>
  <c r="F47" i="14"/>
  <c r="G47" i="14"/>
  <c r="J47" i="14"/>
  <c r="N47" i="14"/>
  <c r="F9" i="14"/>
  <c r="J9" i="14"/>
  <c r="K9" i="14"/>
  <c r="L9" i="14"/>
  <c r="F62" i="14"/>
  <c r="G62" i="14"/>
  <c r="J62" i="14"/>
  <c r="N62" i="14"/>
  <c r="O62" i="14"/>
  <c r="Q62" i="14"/>
  <c r="F56" i="14"/>
  <c r="G56" i="14"/>
  <c r="J56" i="14"/>
  <c r="K56" i="14"/>
  <c r="L56" i="14"/>
  <c r="N56" i="14"/>
  <c r="O56" i="14"/>
  <c r="R56" i="14"/>
  <c r="F42" i="14"/>
  <c r="G42" i="14"/>
  <c r="J42" i="14"/>
  <c r="N42" i="14"/>
  <c r="Q42" i="14"/>
  <c r="F36" i="14"/>
  <c r="G36" i="14"/>
  <c r="J36" i="14"/>
  <c r="K36" i="14"/>
  <c r="L36" i="14"/>
  <c r="O36" i="14"/>
  <c r="F38" i="14"/>
  <c r="G38" i="14"/>
  <c r="J38" i="14"/>
  <c r="K38" i="14"/>
  <c r="L38" i="14"/>
  <c r="O38" i="14"/>
  <c r="F48" i="14"/>
  <c r="G48" i="14"/>
  <c r="J48" i="14"/>
  <c r="K48" i="14"/>
  <c r="L48" i="14"/>
  <c r="N48" i="14"/>
  <c r="F49" i="14"/>
  <c r="G49" i="14"/>
  <c r="J49" i="14"/>
  <c r="K49" i="14"/>
  <c r="L49" i="14"/>
  <c r="N49" i="14"/>
  <c r="F50" i="14"/>
  <c r="G50" i="14"/>
  <c r="J50" i="14"/>
  <c r="K50" i="14"/>
  <c r="L50" i="14"/>
  <c r="N50" i="14"/>
  <c r="O50" i="14"/>
  <c r="F13" i="14"/>
  <c r="G13" i="14"/>
  <c r="J13" i="14"/>
  <c r="F51" i="14"/>
  <c r="G51" i="14"/>
  <c r="J51" i="14"/>
  <c r="K51" i="14"/>
  <c r="L51" i="14"/>
  <c r="N51" i="14"/>
  <c r="F63" i="14"/>
  <c r="G63" i="14"/>
  <c r="J63" i="14"/>
  <c r="K63" i="14"/>
  <c r="L63" i="14"/>
  <c r="N63" i="14"/>
  <c r="Q63" i="14"/>
  <c r="F54" i="14"/>
  <c r="G54" i="14"/>
  <c r="J54" i="14"/>
  <c r="N54" i="14"/>
  <c r="F64" i="14"/>
  <c r="G64" i="14"/>
  <c r="J64" i="14"/>
  <c r="N64" i="14"/>
  <c r="O64" i="14"/>
  <c r="Q64" i="14"/>
  <c r="I6" i="38"/>
  <c r="H6" i="38"/>
  <c r="G6" i="38"/>
  <c r="F6" i="38"/>
  <c r="E6" i="38"/>
  <c r="D6" i="38"/>
  <c r="C6" i="38"/>
  <c r="B6" i="38"/>
  <c r="I5" i="38"/>
  <c r="H5" i="38"/>
  <c r="G5" i="38"/>
  <c r="F5" i="38"/>
  <c r="E5" i="38"/>
  <c r="D5" i="38"/>
  <c r="C5" i="38"/>
  <c r="B5" i="38"/>
  <c r="I4" i="38"/>
  <c r="H4" i="38"/>
  <c r="G4" i="38"/>
  <c r="F4" i="38"/>
  <c r="E4" i="38"/>
  <c r="D4" i="38"/>
  <c r="C4" i="38"/>
  <c r="B4" i="38"/>
  <c r="J41" i="14"/>
  <c r="O41" i="14"/>
  <c r="R41" i="14"/>
  <c r="J40" i="14"/>
  <c r="O40" i="14"/>
  <c r="R40" i="14"/>
  <c r="J39" i="14"/>
  <c r="O39" i="14"/>
  <c r="R39" i="14"/>
  <c r="J37" i="14"/>
  <c r="O37" i="14"/>
  <c r="R37" i="14"/>
  <c r="J35" i="14"/>
  <c r="O35" i="14"/>
  <c r="R35" i="14"/>
  <c r="J34" i="14"/>
  <c r="O34" i="14"/>
  <c r="R34" i="14"/>
  <c r="J33" i="14"/>
  <c r="O33" i="14"/>
  <c r="R33" i="14"/>
  <c r="J32" i="14"/>
  <c r="O32" i="14"/>
  <c r="R32" i="14"/>
  <c r="J31" i="14"/>
  <c r="O31" i="14"/>
  <c r="R31" i="14"/>
  <c r="J30" i="14"/>
  <c r="O30" i="14"/>
  <c r="R30" i="14"/>
  <c r="J27" i="14"/>
  <c r="O27" i="14"/>
  <c r="J25" i="14"/>
  <c r="O25" i="14"/>
  <c r="R25" i="14"/>
  <c r="J24" i="14"/>
  <c r="O24" i="14"/>
  <c r="J23" i="14"/>
  <c r="O23" i="14"/>
  <c r="R23" i="14"/>
  <c r="J21" i="14"/>
  <c r="O21" i="14"/>
  <c r="J20" i="14"/>
  <c r="O20" i="14"/>
  <c r="R20" i="14"/>
  <c r="J19" i="14"/>
  <c r="O19" i="14"/>
  <c r="R19" i="14"/>
  <c r="J18" i="14"/>
  <c r="O18" i="14"/>
  <c r="R18" i="14"/>
  <c r="J16" i="14"/>
  <c r="O16" i="14"/>
  <c r="R16" i="14"/>
  <c r="J15" i="14"/>
  <c r="O15" i="14"/>
  <c r="R15" i="14"/>
  <c r="J14" i="14"/>
  <c r="O14" i="14"/>
  <c r="R14" i="14"/>
  <c r="J12" i="14"/>
  <c r="O12" i="14"/>
  <c r="R12" i="14"/>
  <c r="J11" i="14"/>
  <c r="O11" i="14"/>
  <c r="R11" i="14"/>
  <c r="J10" i="14"/>
  <c r="O10" i="14"/>
  <c r="R10" i="14"/>
  <c r="J26" i="14"/>
  <c r="O26" i="14"/>
  <c r="R26" i="14"/>
  <c r="L65" i="35"/>
  <c r="K65" i="35"/>
  <c r="J65" i="35"/>
  <c r="M90" i="35"/>
  <c r="L90" i="35"/>
  <c r="K90" i="35"/>
  <c r="J90" i="35"/>
  <c r="H90" i="35"/>
  <c r="G90" i="35"/>
  <c r="F90" i="35"/>
  <c r="E90" i="35"/>
  <c r="S33" i="4"/>
  <c r="T33" i="4"/>
  <c r="U33" i="4"/>
  <c r="V33" i="4"/>
  <c r="W33" i="4"/>
  <c r="X33" i="4"/>
  <c r="Y33" i="4"/>
  <c r="Z33" i="4"/>
  <c r="AA33" i="4"/>
  <c r="AB33" i="4"/>
  <c r="S29" i="4"/>
  <c r="T29" i="4"/>
  <c r="U29" i="4"/>
  <c r="V29" i="4"/>
  <c r="W29" i="4"/>
  <c r="X29" i="4"/>
  <c r="Y29" i="4"/>
  <c r="Z29" i="4"/>
  <c r="AA29" i="4"/>
  <c r="AB29" i="4"/>
  <c r="S36" i="4"/>
  <c r="T36" i="4"/>
  <c r="U36" i="4"/>
  <c r="V36" i="4"/>
  <c r="W36" i="4"/>
  <c r="X36" i="4"/>
  <c r="Y36" i="4"/>
  <c r="Z36" i="4"/>
  <c r="AA36" i="4"/>
  <c r="AB36" i="4"/>
  <c r="S12" i="4"/>
  <c r="T12" i="4"/>
  <c r="U12" i="4"/>
  <c r="V12" i="4"/>
  <c r="W12" i="4"/>
  <c r="X12" i="4"/>
  <c r="Y12" i="4"/>
  <c r="Z12" i="4"/>
  <c r="AA12" i="4"/>
  <c r="AB12" i="4"/>
  <c r="AD12" i="4"/>
  <c r="S25" i="4"/>
  <c r="T25" i="4"/>
  <c r="U25" i="4"/>
  <c r="V25" i="4"/>
  <c r="W25" i="4"/>
  <c r="X25" i="4"/>
  <c r="Y25" i="4"/>
  <c r="Z25" i="4"/>
  <c r="AA25" i="4"/>
  <c r="AB25" i="4"/>
  <c r="S43" i="4"/>
  <c r="T43" i="4"/>
  <c r="U43" i="4"/>
  <c r="V43" i="4"/>
  <c r="W43" i="4"/>
  <c r="X43" i="4"/>
  <c r="Y43" i="4"/>
  <c r="Z43" i="4"/>
  <c r="AA43" i="4"/>
  <c r="AB43" i="4"/>
  <c r="S46" i="4"/>
  <c r="T46" i="4"/>
  <c r="U46" i="4"/>
  <c r="V46" i="4"/>
  <c r="W46" i="4"/>
  <c r="X46" i="4"/>
  <c r="Y46" i="4"/>
  <c r="Z46" i="4"/>
  <c r="AA46" i="4"/>
  <c r="AB46" i="4"/>
  <c r="S34" i="4"/>
  <c r="T34" i="4"/>
  <c r="U34" i="4"/>
  <c r="V34" i="4"/>
  <c r="W34" i="4"/>
  <c r="X34" i="4"/>
  <c r="Y34" i="4"/>
  <c r="Z34" i="4"/>
  <c r="AA34" i="4"/>
  <c r="AB34" i="4"/>
  <c r="S35" i="4"/>
  <c r="T35" i="4"/>
  <c r="U35" i="4"/>
  <c r="V35" i="4"/>
  <c r="W35" i="4"/>
  <c r="X35" i="4"/>
  <c r="Y35" i="4"/>
  <c r="Z35" i="4"/>
  <c r="AA35" i="4"/>
  <c r="AB35" i="4"/>
  <c r="S38" i="4"/>
  <c r="T38" i="4"/>
  <c r="U38" i="4"/>
  <c r="V38" i="4"/>
  <c r="W38" i="4"/>
  <c r="X38" i="4"/>
  <c r="Y38" i="4"/>
  <c r="Z38" i="4"/>
  <c r="AA38" i="4"/>
  <c r="AB38" i="4"/>
  <c r="S37" i="4"/>
  <c r="T37" i="4"/>
  <c r="U37" i="4"/>
  <c r="V37" i="4"/>
  <c r="W37" i="4"/>
  <c r="X37" i="4"/>
  <c r="Y37" i="4"/>
  <c r="Z37" i="4"/>
  <c r="AA37" i="4"/>
  <c r="AB37" i="4"/>
  <c r="AD37" i="4"/>
  <c r="S41" i="4"/>
  <c r="T41" i="4"/>
  <c r="U41" i="4"/>
  <c r="V41" i="4"/>
  <c r="W41" i="4"/>
  <c r="X41" i="4"/>
  <c r="Y41" i="4"/>
  <c r="Z41" i="4"/>
  <c r="AA41" i="4"/>
  <c r="AB41" i="4"/>
  <c r="S26" i="4"/>
  <c r="T26" i="4"/>
  <c r="U26" i="4"/>
  <c r="V26" i="4"/>
  <c r="W26" i="4"/>
  <c r="X26" i="4"/>
  <c r="Y26" i="4"/>
  <c r="Z26" i="4"/>
  <c r="AA26" i="4"/>
  <c r="AB26" i="4"/>
  <c r="S66" i="4"/>
  <c r="T66" i="4"/>
  <c r="U66" i="4"/>
  <c r="V66" i="4"/>
  <c r="W66" i="4"/>
  <c r="X66" i="4"/>
  <c r="Y66" i="4"/>
  <c r="Z66" i="4"/>
  <c r="AA66" i="4"/>
  <c r="AB66" i="4"/>
  <c r="AD66" i="4"/>
  <c r="S39" i="4"/>
  <c r="T39" i="4"/>
  <c r="U39" i="4"/>
  <c r="V39" i="4"/>
  <c r="W39" i="4"/>
  <c r="X39" i="4"/>
  <c r="Y39" i="4"/>
  <c r="Z39" i="4"/>
  <c r="AA39" i="4"/>
  <c r="AB39" i="4"/>
  <c r="S9" i="4"/>
  <c r="T9" i="4"/>
  <c r="U9" i="4"/>
  <c r="V9" i="4"/>
  <c r="W9" i="4"/>
  <c r="X9" i="4"/>
  <c r="X59" i="4"/>
  <c r="X64" i="4"/>
  <c r="X22" i="4"/>
  <c r="X21" i="4"/>
  <c r="X24" i="4"/>
  <c r="X15" i="4"/>
  <c r="X63" i="4"/>
  <c r="X58" i="4"/>
  <c r="X54" i="4"/>
  <c r="X17" i="4"/>
  <c r="X13" i="4"/>
  <c r="X56" i="4"/>
  <c r="X32" i="4"/>
  <c r="X52" i="4"/>
  <c r="X51" i="4"/>
  <c r="X18" i="4"/>
  <c r="X14" i="4"/>
  <c r="X62" i="4"/>
  <c r="X20" i="4"/>
  <c r="X48" i="4"/>
  <c r="X50" i="4"/>
  <c r="X45" i="4"/>
  <c r="X11" i="4"/>
  <c r="X27" i="4"/>
  <c r="X61" i="4"/>
  <c r="X47" i="4"/>
  <c r="X53" i="4"/>
  <c r="X60" i="4"/>
  <c r="X42" i="4"/>
  <c r="X30" i="4"/>
  <c r="X10" i="4"/>
  <c r="X57" i="4"/>
  <c r="X40" i="4"/>
  <c r="X16" i="4"/>
  <c r="X65" i="4"/>
  <c r="X28" i="4"/>
  <c r="X19" i="4"/>
  <c r="X23" i="4"/>
  <c r="X31" i="4"/>
  <c r="X44" i="4"/>
  <c r="X55" i="4"/>
  <c r="X49" i="4"/>
  <c r="Y9" i="4"/>
  <c r="Z9" i="4"/>
  <c r="AA9" i="4"/>
  <c r="AA10" i="4"/>
  <c r="AA11" i="4"/>
  <c r="AA13" i="4"/>
  <c r="AA14" i="4"/>
  <c r="AA15" i="4"/>
  <c r="AA16" i="4"/>
  <c r="AA17" i="4"/>
  <c r="AA18" i="4"/>
  <c r="AA19" i="4"/>
  <c r="AA20" i="4"/>
  <c r="AA21" i="4"/>
  <c r="AA22" i="4"/>
  <c r="AA23" i="4"/>
  <c r="AA24" i="4"/>
  <c r="AA27" i="4"/>
  <c r="AA28" i="4"/>
  <c r="AA30" i="4"/>
  <c r="AA31" i="4"/>
  <c r="AA32" i="4"/>
  <c r="AA40" i="4"/>
  <c r="AA42" i="4"/>
  <c r="AA44" i="4"/>
  <c r="AA45" i="4"/>
  <c r="AA47" i="4"/>
  <c r="AA48" i="4"/>
  <c r="AA49" i="4"/>
  <c r="AA50" i="4"/>
  <c r="AA51" i="4"/>
  <c r="AA52" i="4"/>
  <c r="AA53" i="4"/>
  <c r="AA54" i="4"/>
  <c r="AA55" i="4"/>
  <c r="AA56" i="4"/>
  <c r="AA57" i="4"/>
  <c r="AA58" i="4"/>
  <c r="AA59" i="4"/>
  <c r="AA60" i="4"/>
  <c r="AA61" i="4"/>
  <c r="AA62" i="4"/>
  <c r="AA63" i="4"/>
  <c r="AA64" i="4"/>
  <c r="AA65" i="4"/>
  <c r="AA68" i="4"/>
  <c r="AB9" i="4"/>
  <c r="S49" i="4"/>
  <c r="T49" i="4"/>
  <c r="U49" i="4"/>
  <c r="V49" i="4"/>
  <c r="W49" i="4"/>
  <c r="Y49" i="4"/>
  <c r="Z49" i="4"/>
  <c r="AB49" i="4"/>
  <c r="S55" i="4"/>
  <c r="T55" i="4"/>
  <c r="U55" i="4"/>
  <c r="V55" i="4"/>
  <c r="W55" i="4"/>
  <c r="Y55" i="4"/>
  <c r="Z55" i="4"/>
  <c r="AB55" i="4"/>
  <c r="AD55" i="4"/>
  <c r="S44" i="4"/>
  <c r="T44" i="4"/>
  <c r="U44" i="4"/>
  <c r="V44" i="4"/>
  <c r="W44" i="4"/>
  <c r="Y44" i="4"/>
  <c r="Z44" i="4"/>
  <c r="AB44" i="4"/>
  <c r="C44" i="4"/>
  <c r="S31" i="4"/>
  <c r="T31" i="4"/>
  <c r="U31" i="4"/>
  <c r="V31" i="4"/>
  <c r="W31" i="4"/>
  <c r="Y31" i="4"/>
  <c r="Z31" i="4"/>
  <c r="AB31" i="4"/>
  <c r="S23" i="4"/>
  <c r="T23" i="4"/>
  <c r="U23" i="4"/>
  <c r="V23" i="4"/>
  <c r="W23" i="4"/>
  <c r="Y23" i="4"/>
  <c r="Z23" i="4"/>
  <c r="AB23" i="4"/>
  <c r="S19" i="4"/>
  <c r="T19" i="4"/>
  <c r="U19" i="4"/>
  <c r="V19" i="4"/>
  <c r="W19" i="4"/>
  <c r="Y19" i="4"/>
  <c r="Z19" i="4"/>
  <c r="AB19" i="4"/>
  <c r="AD19" i="4"/>
  <c r="S28" i="4"/>
  <c r="T28" i="4"/>
  <c r="U28" i="4"/>
  <c r="V28" i="4"/>
  <c r="W28" i="4"/>
  <c r="Y28" i="4"/>
  <c r="Z28" i="4"/>
  <c r="AB28" i="4"/>
  <c r="S65" i="4"/>
  <c r="T65" i="4"/>
  <c r="U65" i="4"/>
  <c r="V65" i="4"/>
  <c r="W65" i="4"/>
  <c r="Y65" i="4"/>
  <c r="Z65" i="4"/>
  <c r="AB65" i="4"/>
  <c r="S16" i="4"/>
  <c r="T16" i="4"/>
  <c r="U16" i="4"/>
  <c r="V16" i="4"/>
  <c r="W16" i="4"/>
  <c r="Y16" i="4"/>
  <c r="Z16" i="4"/>
  <c r="AB16" i="4"/>
  <c r="S40" i="4"/>
  <c r="T40" i="4"/>
  <c r="U40" i="4"/>
  <c r="V40" i="4"/>
  <c r="W40" i="4"/>
  <c r="Y40" i="4"/>
  <c r="Z40" i="4"/>
  <c r="AB40" i="4"/>
  <c r="S57" i="4"/>
  <c r="T57" i="4"/>
  <c r="U57" i="4"/>
  <c r="V57" i="4"/>
  <c r="W57" i="4"/>
  <c r="Y57" i="4"/>
  <c r="Z57" i="4"/>
  <c r="AB57" i="4"/>
  <c r="S10" i="4"/>
  <c r="T10" i="4"/>
  <c r="U10" i="4"/>
  <c r="V10" i="4"/>
  <c r="W10" i="4"/>
  <c r="Y10" i="4"/>
  <c r="Z10" i="4"/>
  <c r="AB10" i="4"/>
  <c r="S30" i="4"/>
  <c r="T30" i="4"/>
  <c r="U30" i="4"/>
  <c r="V30" i="4"/>
  <c r="W30" i="4"/>
  <c r="Y30" i="4"/>
  <c r="Z30" i="4"/>
  <c r="AB30" i="4"/>
  <c r="S42" i="4"/>
  <c r="T42" i="4"/>
  <c r="U42" i="4"/>
  <c r="V42" i="4"/>
  <c r="W42" i="4"/>
  <c r="Y42" i="4"/>
  <c r="Z42" i="4"/>
  <c r="AB42" i="4"/>
  <c r="AD42" i="4"/>
  <c r="S60" i="4"/>
  <c r="T60" i="4"/>
  <c r="U60" i="4"/>
  <c r="V60" i="4"/>
  <c r="W60" i="4"/>
  <c r="Y60" i="4"/>
  <c r="Z60" i="4"/>
  <c r="AB60" i="4"/>
  <c r="S53" i="4"/>
  <c r="T53" i="4"/>
  <c r="U53" i="4"/>
  <c r="V53" i="4"/>
  <c r="W53" i="4"/>
  <c r="Y53" i="4"/>
  <c r="Z53" i="4"/>
  <c r="AB53" i="4"/>
  <c r="S47" i="4"/>
  <c r="T47" i="4"/>
  <c r="U47" i="4"/>
  <c r="V47" i="4"/>
  <c r="W47" i="4"/>
  <c r="Y47" i="4"/>
  <c r="Z47" i="4"/>
  <c r="AB47" i="4"/>
  <c r="S61" i="4"/>
  <c r="T61" i="4"/>
  <c r="U61" i="4"/>
  <c r="V61" i="4"/>
  <c r="W61" i="4"/>
  <c r="Y61" i="4"/>
  <c r="Z61" i="4"/>
  <c r="AB61" i="4"/>
  <c r="S27" i="4"/>
  <c r="T27" i="4"/>
  <c r="U27" i="4"/>
  <c r="V27" i="4"/>
  <c r="W27" i="4"/>
  <c r="Y27" i="4"/>
  <c r="Z27" i="4"/>
  <c r="AB27" i="4"/>
  <c r="S11" i="4"/>
  <c r="T11" i="4"/>
  <c r="U11" i="4"/>
  <c r="U59" i="4"/>
  <c r="U64" i="4"/>
  <c r="U22" i="4"/>
  <c r="U21" i="4"/>
  <c r="U24" i="4"/>
  <c r="U15" i="4"/>
  <c r="S15" i="4"/>
  <c r="T15" i="4"/>
  <c r="V15" i="4"/>
  <c r="W15" i="4"/>
  <c r="Y15" i="4"/>
  <c r="Z15" i="4"/>
  <c r="AB15" i="4"/>
  <c r="AD15" i="4"/>
  <c r="U63" i="4"/>
  <c r="U58" i="4"/>
  <c r="U54" i="4"/>
  <c r="U17" i="4"/>
  <c r="U13" i="4"/>
  <c r="U56" i="4"/>
  <c r="S56" i="4"/>
  <c r="T56" i="4"/>
  <c r="V56" i="4"/>
  <c r="W56" i="4"/>
  <c r="Y56" i="4"/>
  <c r="Z56" i="4"/>
  <c r="AB56" i="4"/>
  <c r="C56" i="4"/>
  <c r="U32" i="4"/>
  <c r="U52" i="4"/>
  <c r="U51" i="4"/>
  <c r="U18" i="4"/>
  <c r="U14" i="4"/>
  <c r="U62" i="4"/>
  <c r="U20" i="4"/>
  <c r="U48" i="4"/>
  <c r="U50" i="4"/>
  <c r="U45" i="4"/>
  <c r="V11" i="4"/>
  <c r="W11" i="4"/>
  <c r="Y11" i="4"/>
  <c r="Y13" i="4"/>
  <c r="Y14" i="4"/>
  <c r="Y17" i="4"/>
  <c r="Y18" i="4"/>
  <c r="Y20" i="4"/>
  <c r="Y21" i="4"/>
  <c r="Y22" i="4"/>
  <c r="Y24" i="4"/>
  <c r="Y32" i="4"/>
  <c r="Y45" i="4"/>
  <c r="Y48" i="4"/>
  <c r="Y50" i="4"/>
  <c r="Y51" i="4"/>
  <c r="Y52" i="4"/>
  <c r="Y54" i="4"/>
  <c r="Y58" i="4"/>
  <c r="Y59" i="4"/>
  <c r="Y62" i="4"/>
  <c r="Y63" i="4"/>
  <c r="Y64" i="4"/>
  <c r="Y69" i="4"/>
  <c r="Z11" i="4"/>
  <c r="AB11" i="4"/>
  <c r="S45" i="4"/>
  <c r="T45" i="4"/>
  <c r="V45" i="4"/>
  <c r="W45" i="4"/>
  <c r="Z45" i="4"/>
  <c r="AB45" i="4"/>
  <c r="C45" i="4"/>
  <c r="S50" i="4"/>
  <c r="T50" i="4"/>
  <c r="V50" i="4"/>
  <c r="W50" i="4"/>
  <c r="Z50" i="4"/>
  <c r="AB50" i="4"/>
  <c r="S48" i="4"/>
  <c r="T48" i="4"/>
  <c r="V48" i="4"/>
  <c r="W48" i="4"/>
  <c r="Z48" i="4"/>
  <c r="AB48" i="4"/>
  <c r="S20" i="4"/>
  <c r="T20" i="4"/>
  <c r="V20" i="4"/>
  <c r="W20" i="4"/>
  <c r="Z20" i="4"/>
  <c r="AB20" i="4"/>
  <c r="S62" i="4"/>
  <c r="T62" i="4"/>
  <c r="V62" i="4"/>
  <c r="W62" i="4"/>
  <c r="Z62" i="4"/>
  <c r="AB62" i="4"/>
  <c r="S14" i="4"/>
  <c r="T14" i="4"/>
  <c r="V14" i="4"/>
  <c r="W14" i="4"/>
  <c r="Z14" i="4"/>
  <c r="AB14" i="4"/>
  <c r="C14" i="4"/>
  <c r="S18" i="4"/>
  <c r="T18" i="4"/>
  <c r="V18" i="4"/>
  <c r="W18" i="4"/>
  <c r="Z18" i="4"/>
  <c r="AB18" i="4"/>
  <c r="S51" i="4"/>
  <c r="T51" i="4"/>
  <c r="V51" i="4"/>
  <c r="W51" i="4"/>
  <c r="Z51" i="4"/>
  <c r="AB51" i="4"/>
  <c r="S52" i="4"/>
  <c r="T52" i="4"/>
  <c r="V52" i="4"/>
  <c r="W52" i="4"/>
  <c r="Z52" i="4"/>
  <c r="AB52" i="4"/>
  <c r="S32" i="4"/>
  <c r="T32" i="4"/>
  <c r="V32" i="4"/>
  <c r="W32" i="4"/>
  <c r="Z32" i="4"/>
  <c r="AB32" i="4"/>
  <c r="S13" i="4"/>
  <c r="T13" i="4"/>
  <c r="V13" i="4"/>
  <c r="W13" i="4"/>
  <c r="Z13" i="4"/>
  <c r="AB13" i="4"/>
  <c r="S17" i="4"/>
  <c r="T17" i="4"/>
  <c r="V17" i="4"/>
  <c r="W17" i="4"/>
  <c r="Z17" i="4"/>
  <c r="AB17" i="4"/>
  <c r="S54" i="4"/>
  <c r="T54" i="4"/>
  <c r="V54" i="4"/>
  <c r="W54" i="4"/>
  <c r="Z54" i="4"/>
  <c r="AB54" i="4"/>
  <c r="S58" i="4"/>
  <c r="T58" i="4"/>
  <c r="V58" i="4"/>
  <c r="W58" i="4"/>
  <c r="Z58" i="4"/>
  <c r="AB58" i="4"/>
  <c r="S63" i="4"/>
  <c r="T63" i="4"/>
  <c r="V63" i="4"/>
  <c r="W63" i="4"/>
  <c r="Z63" i="4"/>
  <c r="AB63" i="4"/>
  <c r="S24" i="4"/>
  <c r="T24" i="4"/>
  <c r="V24" i="4"/>
  <c r="W24" i="4"/>
  <c r="Z24" i="4"/>
  <c r="AB24" i="4"/>
  <c r="S21" i="4"/>
  <c r="T21" i="4"/>
  <c r="V21" i="4"/>
  <c r="W21" i="4"/>
  <c r="Z21" i="4"/>
  <c r="AB21" i="4"/>
  <c r="S22" i="4"/>
  <c r="T22" i="4"/>
  <c r="V22" i="4"/>
  <c r="W22" i="4"/>
  <c r="Z22" i="4"/>
  <c r="AB22" i="4"/>
  <c r="S64" i="4"/>
  <c r="T64" i="4"/>
  <c r="V64" i="4"/>
  <c r="W64" i="4"/>
  <c r="Z64" i="4"/>
  <c r="AB64" i="4"/>
  <c r="C64" i="4"/>
  <c r="S59" i="4"/>
  <c r="T59" i="4"/>
  <c r="V59" i="4"/>
  <c r="W59" i="4"/>
  <c r="Z59" i="4"/>
  <c r="AB59" i="4"/>
  <c r="AD35" i="14"/>
  <c r="AD34" i="14"/>
  <c r="AD33" i="14"/>
  <c r="AD32" i="14"/>
  <c r="AD31" i="14"/>
  <c r="AD30" i="14"/>
  <c r="AD29" i="14"/>
  <c r="AD28" i="14"/>
  <c r="AD27" i="14"/>
  <c r="AD26" i="14"/>
  <c r="AD13" i="14"/>
  <c r="H65" i="35"/>
  <c r="G65" i="35"/>
  <c r="F65" i="35"/>
  <c r="E65" i="35"/>
  <c r="H26" i="13"/>
  <c r="H11" i="13"/>
  <c r="H23" i="13"/>
  <c r="H22" i="13"/>
  <c r="H33" i="13"/>
  <c r="H27" i="13"/>
  <c r="H10" i="13"/>
  <c r="H15" i="13"/>
  <c r="H30" i="13"/>
  <c r="H32" i="13"/>
  <c r="H31" i="13"/>
  <c r="H13" i="13"/>
  <c r="H14" i="13"/>
  <c r="H25" i="13"/>
  <c r="H24" i="13"/>
  <c r="H9" i="13"/>
  <c r="H21" i="13"/>
  <c r="H20" i="13"/>
  <c r="H8" i="13"/>
  <c r="H19" i="13"/>
  <c r="H7" i="13"/>
  <c r="H29" i="13"/>
  <c r="H18" i="13"/>
  <c r="H17" i="13"/>
  <c r="H12" i="13"/>
  <c r="H16" i="13"/>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5" i="5"/>
  <c r="C56" i="5"/>
  <c r="C57" i="5"/>
  <c r="C58" i="5"/>
  <c r="C59" i="5"/>
  <c r="C60" i="5"/>
  <c r="C61" i="5"/>
  <c r="C62" i="5"/>
  <c r="C63" i="5"/>
  <c r="C64" i="5"/>
  <c r="C6" i="5"/>
  <c r="AR4" i="6"/>
  <c r="AR7" i="6"/>
  <c r="AR8" i="6"/>
  <c r="AR9" i="6"/>
  <c r="AR10" i="6"/>
  <c r="AR11" i="6"/>
  <c r="AR12" i="6"/>
  <c r="AR13" i="6"/>
  <c r="AR14" i="6"/>
  <c r="AR15" i="6"/>
  <c r="AR16" i="6"/>
  <c r="AR17" i="6"/>
  <c r="AR18" i="6"/>
  <c r="AR19" i="6"/>
  <c r="AR20" i="6"/>
  <c r="AR21" i="6"/>
  <c r="AR22" i="6"/>
  <c r="AR23" i="6"/>
  <c r="AR24" i="6"/>
  <c r="AR25" i="6"/>
  <c r="AR26" i="6"/>
  <c r="AR27" i="6"/>
  <c r="AR28" i="6"/>
  <c r="AR29" i="6"/>
  <c r="AR30" i="6"/>
  <c r="AR31" i="6"/>
  <c r="AR32" i="6"/>
  <c r="AR33" i="6"/>
  <c r="AR34" i="6"/>
  <c r="AR35" i="6"/>
  <c r="AR36" i="6"/>
  <c r="AR37" i="6"/>
  <c r="AR38" i="6"/>
  <c r="AR39" i="6"/>
  <c r="AR40" i="6"/>
  <c r="AR41" i="6"/>
  <c r="AR42" i="6"/>
  <c r="AR43" i="6"/>
  <c r="AR44" i="6"/>
  <c r="AR45" i="6"/>
  <c r="AR46" i="6"/>
  <c r="AR47" i="6"/>
  <c r="AR48" i="6"/>
  <c r="AR49" i="6"/>
  <c r="AR50" i="6"/>
  <c r="AR51" i="6"/>
  <c r="AR52" i="6"/>
  <c r="AR53" i="6"/>
  <c r="AR54" i="6"/>
  <c r="AR55" i="6"/>
  <c r="AR56" i="6"/>
  <c r="AR57" i="6"/>
  <c r="AR58" i="6"/>
  <c r="AR59" i="6"/>
  <c r="AR60" i="6"/>
  <c r="AR61" i="6"/>
  <c r="AR62" i="6"/>
  <c r="AR63" i="6"/>
  <c r="AR64" i="6"/>
  <c r="AR5" i="6"/>
  <c r="AL8" i="6"/>
  <c r="AL9" i="6"/>
  <c r="AL13" i="6"/>
  <c r="AL20" i="6"/>
  <c r="AL21" i="6"/>
  <c r="AL24" i="6"/>
  <c r="AL25" i="6"/>
  <c r="AL29" i="6"/>
  <c r="AL36" i="6"/>
  <c r="AL37" i="6"/>
  <c r="AL40" i="6"/>
  <c r="AL41" i="6"/>
  <c r="AL45" i="6"/>
  <c r="AL52" i="6"/>
  <c r="AL53" i="6"/>
  <c r="AL56" i="6"/>
  <c r="AL57" i="6"/>
  <c r="AL61" i="6"/>
  <c r="AL18" i="6"/>
  <c r="AL12" i="6"/>
  <c r="AL17" i="6"/>
  <c r="AL22" i="6"/>
  <c r="AL28" i="6"/>
  <c r="AL33" i="6"/>
  <c r="AL38" i="6"/>
  <c r="AL44" i="6"/>
  <c r="AL49" i="6"/>
  <c r="AL54" i="6"/>
  <c r="AL60" i="6"/>
  <c r="AS4" i="6"/>
  <c r="AS7" i="6"/>
  <c r="AS8" i="6"/>
  <c r="AS9" i="6"/>
  <c r="AS10" i="6"/>
  <c r="AS11" i="6"/>
  <c r="AS12" i="6"/>
  <c r="AS13" i="6"/>
  <c r="AS14" i="6"/>
  <c r="AS15" i="6"/>
  <c r="AS16" i="6"/>
  <c r="AS17" i="6"/>
  <c r="AS18" i="6"/>
  <c r="AS19" i="6"/>
  <c r="AS20" i="6"/>
  <c r="AS21" i="6"/>
  <c r="AS22" i="6"/>
  <c r="AS23" i="6"/>
  <c r="AS24" i="6"/>
  <c r="AS25" i="6"/>
  <c r="AS26" i="6"/>
  <c r="AS27" i="6"/>
  <c r="AS28" i="6"/>
  <c r="AS29" i="6"/>
  <c r="AS30" i="6"/>
  <c r="AS31" i="6"/>
  <c r="AS32" i="6"/>
  <c r="AS33" i="6"/>
  <c r="AS34" i="6"/>
  <c r="AS35" i="6"/>
  <c r="AS36" i="6"/>
  <c r="AS37" i="6"/>
  <c r="AS38" i="6"/>
  <c r="AS39" i="6"/>
  <c r="AS40" i="6"/>
  <c r="AS41" i="6"/>
  <c r="AS42" i="6"/>
  <c r="AS43" i="6"/>
  <c r="AS44" i="6"/>
  <c r="AS45" i="6"/>
  <c r="AS46" i="6"/>
  <c r="AS47" i="6"/>
  <c r="AS48" i="6"/>
  <c r="AS49" i="6"/>
  <c r="AS50" i="6"/>
  <c r="AS51" i="6"/>
  <c r="AS52" i="6"/>
  <c r="AS53" i="6"/>
  <c r="AS54" i="6"/>
  <c r="AS55" i="6"/>
  <c r="AS56" i="6"/>
  <c r="AS57" i="6"/>
  <c r="AS58" i="6"/>
  <c r="AS59" i="6"/>
  <c r="AS60" i="6"/>
  <c r="AS61" i="6"/>
  <c r="AS62" i="6"/>
  <c r="AS63" i="6"/>
  <c r="AS64" i="6"/>
  <c r="AS5" i="6"/>
  <c r="AQ4" i="6"/>
  <c r="AQ7" i="6"/>
  <c r="G63" i="12"/>
  <c r="G61" i="12"/>
  <c r="G30" i="12"/>
  <c r="G59" i="12"/>
  <c r="G58" i="12"/>
  <c r="G56" i="12"/>
  <c r="G55" i="12"/>
  <c r="G62" i="12"/>
  <c r="G57" i="12"/>
  <c r="G54" i="12"/>
  <c r="G60" i="12"/>
  <c r="G45" i="12"/>
  <c r="G43" i="12"/>
  <c r="G48" i="12"/>
  <c r="G49" i="12"/>
  <c r="G46" i="12"/>
  <c r="G44" i="12"/>
  <c r="G47" i="12"/>
  <c r="G51" i="12"/>
  <c r="G50" i="12"/>
  <c r="G52" i="12"/>
  <c r="G53" i="12"/>
  <c r="G40" i="12"/>
  <c r="G35" i="12"/>
  <c r="G39" i="12"/>
  <c r="G38" i="12"/>
  <c r="G34" i="12"/>
  <c r="G36" i="12"/>
  <c r="G32" i="12"/>
  <c r="G33" i="12"/>
  <c r="G28" i="12"/>
  <c r="G27" i="12"/>
  <c r="G42" i="12"/>
  <c r="G29" i="12"/>
  <c r="G31" i="12"/>
  <c r="G37" i="12"/>
  <c r="G41" i="12"/>
  <c r="G20" i="12"/>
  <c r="G16" i="12"/>
  <c r="G17" i="12"/>
  <c r="G23" i="12"/>
  <c r="G26" i="12"/>
  <c r="G22" i="12"/>
  <c r="G25" i="12"/>
  <c r="G19" i="12"/>
  <c r="G21" i="12"/>
  <c r="G18" i="12"/>
  <c r="G24" i="12"/>
  <c r="G12" i="12"/>
  <c r="G11" i="12"/>
  <c r="G15" i="12"/>
  <c r="G13" i="12"/>
  <c r="G14" i="12"/>
  <c r="G10" i="12"/>
  <c r="G7" i="12"/>
  <c r="G9" i="12"/>
  <c r="G8" i="12"/>
  <c r="G6" i="12"/>
  <c r="V30" i="8"/>
  <c r="W30" i="8"/>
  <c r="X30" i="8"/>
  <c r="Y30" i="8"/>
  <c r="Z30" i="8"/>
  <c r="AB30" i="8"/>
  <c r="AC30" i="8"/>
  <c r="AD30" i="8"/>
  <c r="AE30" i="8"/>
  <c r="AF30" i="8"/>
  <c r="AQ30" i="8"/>
  <c r="AR30" i="8"/>
  <c r="AS30" i="8"/>
  <c r="AU30" i="8"/>
  <c r="AV30" i="8"/>
  <c r="AW30" i="8"/>
  <c r="T10" i="34"/>
  <c r="T28" i="34"/>
  <c r="T17" i="34"/>
  <c r="T23" i="34"/>
  <c r="T60" i="34"/>
  <c r="T56" i="34"/>
  <c r="T54" i="34"/>
  <c r="T48" i="34"/>
  <c r="T47" i="34"/>
  <c r="T42" i="34"/>
  <c r="T35" i="34"/>
  <c r="T20" i="34"/>
  <c r="T11" i="34"/>
  <c r="T9" i="34"/>
  <c r="T53" i="34"/>
  <c r="T52" i="34"/>
  <c r="T51" i="34"/>
  <c r="T45" i="34"/>
  <c r="T41" i="34"/>
  <c r="T39" i="34"/>
  <c r="T34" i="34"/>
  <c r="T25" i="34"/>
  <c r="T15" i="34"/>
  <c r="T13" i="34"/>
  <c r="T6" i="34"/>
  <c r="T16" i="34"/>
  <c r="T30" i="34"/>
  <c r="T62" i="34"/>
  <c r="T58" i="34"/>
  <c r="T57" i="34"/>
  <c r="T55" i="34"/>
  <c r="T50" i="34"/>
  <c r="T49" i="34"/>
  <c r="T46" i="34"/>
  <c r="T43" i="34"/>
  <c r="T40" i="34"/>
  <c r="T38" i="34"/>
  <c r="T36" i="34"/>
  <c r="T32" i="34"/>
  <c r="T19" i="34"/>
  <c r="T18" i="34"/>
  <c r="T21" i="34"/>
  <c r="T24" i="34"/>
  <c r="T8" i="34"/>
  <c r="T29" i="34"/>
  <c r="T61" i="34"/>
  <c r="T59" i="34"/>
  <c r="T44" i="34"/>
  <c r="T33" i="34"/>
  <c r="T27" i="34"/>
  <c r="T26" i="34"/>
  <c r="T22" i="34"/>
  <c r="T12" i="34"/>
  <c r="T5" i="34"/>
  <c r="T31" i="34"/>
  <c r="T14" i="34"/>
  <c r="T7" i="34"/>
  <c r="AB71" i="4"/>
  <c r="AA71" i="4"/>
  <c r="Z71" i="4"/>
  <c r="Y71" i="4"/>
  <c r="X71" i="4"/>
  <c r="W71" i="4"/>
  <c r="V71" i="4"/>
  <c r="U71" i="4"/>
  <c r="T71" i="4"/>
  <c r="S71" i="4"/>
  <c r="E58" i="11"/>
  <c r="E8" i="11"/>
  <c r="E47" i="11"/>
  <c r="E14" i="11"/>
  <c r="E46" i="11"/>
  <c r="E45" i="11"/>
  <c r="E44" i="11"/>
  <c r="E27" i="11"/>
  <c r="E57" i="11"/>
  <c r="E56" i="11"/>
  <c r="E55" i="11"/>
  <c r="E12" i="11"/>
  <c r="E54" i="11"/>
  <c r="E43" i="11"/>
  <c r="E16" i="11"/>
  <c r="E42" i="11"/>
  <c r="E41" i="11"/>
  <c r="E53" i="11"/>
  <c r="E11" i="11"/>
  <c r="E10" i="11"/>
  <c r="E40" i="11"/>
  <c r="E39" i="11"/>
  <c r="E52" i="11"/>
  <c r="E38" i="11"/>
  <c r="E26" i="11"/>
  <c r="E51" i="11"/>
  <c r="E50" i="11"/>
  <c r="E37" i="11"/>
  <c r="E36" i="11"/>
  <c r="E64" i="11"/>
  <c r="E25" i="11"/>
  <c r="E63" i="11"/>
  <c r="E15" i="11"/>
  <c r="E24" i="11"/>
  <c r="E62" i="11"/>
  <c r="E35" i="11"/>
  <c r="E23" i="11"/>
  <c r="E61" i="11"/>
  <c r="E60" i="11"/>
  <c r="E22" i="11"/>
  <c r="E7" i="11"/>
  <c r="E34" i="11"/>
  <c r="E33" i="11"/>
  <c r="E49" i="11"/>
  <c r="E32" i="11"/>
  <c r="E31" i="11"/>
  <c r="E30" i="11"/>
  <c r="E21" i="11"/>
  <c r="E29" i="11"/>
  <c r="E20" i="11"/>
  <c r="E19" i="11"/>
  <c r="E18" i="11"/>
  <c r="E28" i="11"/>
  <c r="E17" i="11"/>
  <c r="E9" i="11"/>
  <c r="E48" i="11"/>
  <c r="E59" i="11"/>
  <c r="B29" i="8"/>
  <c r="B7" i="8"/>
  <c r="B15" i="8"/>
  <c r="B28" i="8"/>
  <c r="B27" i="8"/>
  <c r="B64" i="8"/>
  <c r="B49" i="8"/>
  <c r="B63" i="8"/>
  <c r="B48" i="8"/>
  <c r="B26" i="8"/>
  <c r="B61" i="8"/>
  <c r="B25" i="8"/>
  <c r="B47" i="8"/>
  <c r="B46" i="8"/>
  <c r="B45" i="8"/>
  <c r="B24" i="8"/>
  <c r="B23" i="8"/>
  <c r="B44" i="8"/>
  <c r="B43" i="8"/>
  <c r="B42" i="8"/>
  <c r="B60" i="8"/>
  <c r="B41" i="8"/>
  <c r="B12" i="8"/>
  <c r="B14" i="8"/>
  <c r="B59" i="8"/>
  <c r="B40" i="8"/>
  <c r="B22" i="8"/>
  <c r="B58" i="8"/>
  <c r="B57" i="8"/>
  <c r="B56" i="8"/>
  <c r="B55" i="8"/>
  <c r="B39" i="8"/>
  <c r="B54" i="8"/>
  <c r="B38" i="8"/>
  <c r="B37" i="8"/>
  <c r="B36" i="8"/>
  <c r="B53" i="8"/>
  <c r="B21" i="8"/>
  <c r="B35" i="8"/>
  <c r="B11" i="8"/>
  <c r="B8" i="8"/>
  <c r="B20" i="8"/>
  <c r="B34" i="8"/>
  <c r="B33" i="8"/>
  <c r="B10" i="8"/>
  <c r="B19" i="8"/>
  <c r="B52" i="8"/>
  <c r="B18" i="8"/>
  <c r="B9" i="8"/>
  <c r="B51" i="8"/>
  <c r="B13" i="8"/>
  <c r="B17" i="8"/>
  <c r="B50" i="8"/>
  <c r="B32" i="8"/>
  <c r="B16" i="8"/>
  <c r="B31" i="8"/>
  <c r="B30" i="8"/>
  <c r="N8" i="4"/>
  <c r="AF29" i="8"/>
  <c r="AE29" i="8"/>
  <c r="AD29" i="8"/>
  <c r="AC29" i="8"/>
  <c r="AB29" i="8"/>
  <c r="Z29" i="8"/>
  <c r="Y29" i="8"/>
  <c r="X29" i="8"/>
  <c r="W29" i="8"/>
  <c r="V29" i="8"/>
  <c r="AF7" i="8"/>
  <c r="AE7" i="8"/>
  <c r="AD7" i="8"/>
  <c r="AC7" i="8"/>
  <c r="AB7" i="8"/>
  <c r="Z7" i="8"/>
  <c r="Y7" i="8"/>
  <c r="X7" i="8"/>
  <c r="W7" i="8"/>
  <c r="V7" i="8"/>
  <c r="AF15" i="8"/>
  <c r="AE15" i="8"/>
  <c r="AD15" i="8"/>
  <c r="AC15" i="8"/>
  <c r="AB15" i="8"/>
  <c r="Z15" i="8"/>
  <c r="Y15" i="8"/>
  <c r="X15" i="8"/>
  <c r="W15" i="8"/>
  <c r="V15" i="8"/>
  <c r="AF28" i="8"/>
  <c r="AE28" i="8"/>
  <c r="AD28" i="8"/>
  <c r="AC28" i="8"/>
  <c r="AB28" i="8"/>
  <c r="Z28" i="8"/>
  <c r="Y28" i="8"/>
  <c r="X28" i="8"/>
  <c r="W28" i="8"/>
  <c r="V28" i="8"/>
  <c r="AF27" i="8"/>
  <c r="AE27" i="8"/>
  <c r="AD27" i="8"/>
  <c r="AC27" i="8"/>
  <c r="AB27" i="8"/>
  <c r="Z27" i="8"/>
  <c r="Y27" i="8"/>
  <c r="X27" i="8"/>
  <c r="W27" i="8"/>
  <c r="V27" i="8"/>
  <c r="AF64" i="8"/>
  <c r="AE64" i="8"/>
  <c r="AD64" i="8"/>
  <c r="AC64" i="8"/>
  <c r="AB64" i="8"/>
  <c r="Z64" i="8"/>
  <c r="Y64" i="8"/>
  <c r="X64" i="8"/>
  <c r="W64" i="8"/>
  <c r="V64" i="8"/>
  <c r="AF49" i="8"/>
  <c r="AE49" i="8"/>
  <c r="AD49" i="8"/>
  <c r="AC49" i="8"/>
  <c r="AB49" i="8"/>
  <c r="Z49" i="8"/>
  <c r="Y49" i="8"/>
  <c r="X49" i="8"/>
  <c r="W49" i="8"/>
  <c r="V49" i="8"/>
  <c r="AF63" i="8"/>
  <c r="AE63" i="8"/>
  <c r="AD63" i="8"/>
  <c r="AC63" i="8"/>
  <c r="AB63" i="8"/>
  <c r="Z63" i="8"/>
  <c r="Y63" i="8"/>
  <c r="X63" i="8"/>
  <c r="W63" i="8"/>
  <c r="V63" i="8"/>
  <c r="AF48" i="8"/>
  <c r="AE48" i="8"/>
  <c r="AD48" i="8"/>
  <c r="AC48" i="8"/>
  <c r="AB48" i="8"/>
  <c r="Z48" i="8"/>
  <c r="Y48" i="8"/>
  <c r="X48" i="8"/>
  <c r="W48" i="8"/>
  <c r="V48" i="8"/>
  <c r="AF26" i="8"/>
  <c r="AE26" i="8"/>
  <c r="AD26" i="8"/>
  <c r="AC26" i="8"/>
  <c r="AB26" i="8"/>
  <c r="Z26" i="8"/>
  <c r="Y26" i="8"/>
  <c r="X26" i="8"/>
  <c r="W26" i="8"/>
  <c r="V26" i="8"/>
  <c r="AF62" i="8"/>
  <c r="AE62" i="8"/>
  <c r="AD62" i="8"/>
  <c r="AC62" i="8"/>
  <c r="AB62" i="8"/>
  <c r="Z62" i="8"/>
  <c r="Y62" i="8"/>
  <c r="X62" i="8"/>
  <c r="W62" i="8"/>
  <c r="V62" i="8"/>
  <c r="AF61" i="8"/>
  <c r="AE61" i="8"/>
  <c r="AD61" i="8"/>
  <c r="AC61" i="8"/>
  <c r="AB61" i="8"/>
  <c r="Z61" i="8"/>
  <c r="Y61" i="8"/>
  <c r="X61" i="8"/>
  <c r="W61" i="8"/>
  <c r="V61" i="8"/>
  <c r="AF25" i="8"/>
  <c r="AE25" i="8"/>
  <c r="AD25" i="8"/>
  <c r="AC25" i="8"/>
  <c r="AB25" i="8"/>
  <c r="Z25" i="8"/>
  <c r="Y25" i="8"/>
  <c r="X25" i="8"/>
  <c r="W25" i="8"/>
  <c r="V25" i="8"/>
  <c r="AF47" i="8"/>
  <c r="AE47" i="8"/>
  <c r="AD47" i="8"/>
  <c r="AC47" i="8"/>
  <c r="AB47" i="8"/>
  <c r="Z47" i="8"/>
  <c r="Y47" i="8"/>
  <c r="X47" i="8"/>
  <c r="W47" i="8"/>
  <c r="V47" i="8"/>
  <c r="AF46" i="8"/>
  <c r="AE46" i="8"/>
  <c r="AD46" i="8"/>
  <c r="AC46" i="8"/>
  <c r="AB46" i="8"/>
  <c r="Z46" i="8"/>
  <c r="Y46" i="8"/>
  <c r="X46" i="8"/>
  <c r="W46" i="8"/>
  <c r="V46" i="8"/>
  <c r="AF45" i="8"/>
  <c r="AE45" i="8"/>
  <c r="AD45" i="8"/>
  <c r="AC45" i="8"/>
  <c r="AB45" i="8"/>
  <c r="Z45" i="8"/>
  <c r="Y45" i="8"/>
  <c r="X45" i="8"/>
  <c r="W45" i="8"/>
  <c r="V45" i="8"/>
  <c r="AF24" i="8"/>
  <c r="AE24" i="8"/>
  <c r="AD24" i="8"/>
  <c r="AC24" i="8"/>
  <c r="AB24" i="8"/>
  <c r="Z24" i="8"/>
  <c r="Y24" i="8"/>
  <c r="X24" i="8"/>
  <c r="W24" i="8"/>
  <c r="V24" i="8"/>
  <c r="AF23" i="8"/>
  <c r="AE23" i="8"/>
  <c r="AD23" i="8"/>
  <c r="AC23" i="8"/>
  <c r="AB23" i="8"/>
  <c r="Z23" i="8"/>
  <c r="Y23" i="8"/>
  <c r="X23" i="8"/>
  <c r="W23" i="8"/>
  <c r="V23" i="8"/>
  <c r="AF44" i="8"/>
  <c r="AE44" i="8"/>
  <c r="AD44" i="8"/>
  <c r="AC44" i="8"/>
  <c r="AB44" i="8"/>
  <c r="Z44" i="8"/>
  <c r="Y44" i="8"/>
  <c r="X44" i="8"/>
  <c r="W44" i="8"/>
  <c r="V44" i="8"/>
  <c r="AF43" i="8"/>
  <c r="AE43" i="8"/>
  <c r="AD43" i="8"/>
  <c r="AC43" i="8"/>
  <c r="AB43" i="8"/>
  <c r="Z43" i="8"/>
  <c r="Y43" i="8"/>
  <c r="X43" i="8"/>
  <c r="W43" i="8"/>
  <c r="V43" i="8"/>
  <c r="AF42" i="8"/>
  <c r="AE42" i="8"/>
  <c r="AD42" i="8"/>
  <c r="AC42" i="8"/>
  <c r="AB42" i="8"/>
  <c r="Z42" i="8"/>
  <c r="Y42" i="8"/>
  <c r="X42" i="8"/>
  <c r="W42" i="8"/>
  <c r="V42" i="8"/>
  <c r="AF60" i="8"/>
  <c r="AE60" i="8"/>
  <c r="AD60" i="8"/>
  <c r="AC60" i="8"/>
  <c r="AB60" i="8"/>
  <c r="Z60" i="8"/>
  <c r="Y60" i="8"/>
  <c r="X60" i="8"/>
  <c r="W60" i="8"/>
  <c r="V60" i="8"/>
  <c r="AF41" i="8"/>
  <c r="AE41" i="8"/>
  <c r="AD41" i="8"/>
  <c r="AC41" i="8"/>
  <c r="AB41" i="8"/>
  <c r="Z41" i="8"/>
  <c r="Y41" i="8"/>
  <c r="X41" i="8"/>
  <c r="W41" i="8"/>
  <c r="V41" i="8"/>
  <c r="AF12" i="8"/>
  <c r="AE12" i="8"/>
  <c r="AD12" i="8"/>
  <c r="AC12" i="8"/>
  <c r="AB12" i="8"/>
  <c r="Z12" i="8"/>
  <c r="Y12" i="8"/>
  <c r="X12" i="8"/>
  <c r="W12" i="8"/>
  <c r="V12" i="8"/>
  <c r="AF14" i="8"/>
  <c r="AE14" i="8"/>
  <c r="AD14" i="8"/>
  <c r="AC14" i="8"/>
  <c r="AB14" i="8"/>
  <c r="Z14" i="8"/>
  <c r="Y14" i="8"/>
  <c r="X14" i="8"/>
  <c r="W14" i="8"/>
  <c r="V14" i="8"/>
  <c r="AF59" i="8"/>
  <c r="AE59" i="8"/>
  <c r="AD59" i="8"/>
  <c r="AC59" i="8"/>
  <c r="AB59" i="8"/>
  <c r="Z59" i="8"/>
  <c r="Y59" i="8"/>
  <c r="X59" i="8"/>
  <c r="W59" i="8"/>
  <c r="V59" i="8"/>
  <c r="AF40" i="8"/>
  <c r="AE40" i="8"/>
  <c r="AD40" i="8"/>
  <c r="AC40" i="8"/>
  <c r="AB40" i="8"/>
  <c r="Z40" i="8"/>
  <c r="Y40" i="8"/>
  <c r="X40" i="8"/>
  <c r="W40" i="8"/>
  <c r="V40" i="8"/>
  <c r="AF22" i="8"/>
  <c r="AE22" i="8"/>
  <c r="AD22" i="8"/>
  <c r="AC22" i="8"/>
  <c r="AB22" i="8"/>
  <c r="Z22" i="8"/>
  <c r="Y22" i="8"/>
  <c r="X22" i="8"/>
  <c r="W22" i="8"/>
  <c r="V22" i="8"/>
  <c r="AF58" i="8"/>
  <c r="AE58" i="8"/>
  <c r="AD58" i="8"/>
  <c r="AC58" i="8"/>
  <c r="AB58" i="8"/>
  <c r="Z58" i="8"/>
  <c r="Y58" i="8"/>
  <c r="X58" i="8"/>
  <c r="W58" i="8"/>
  <c r="V58" i="8"/>
  <c r="AF57" i="8"/>
  <c r="AE57" i="8"/>
  <c r="AD57" i="8"/>
  <c r="AC57" i="8"/>
  <c r="AB57" i="8"/>
  <c r="Z57" i="8"/>
  <c r="Y57" i="8"/>
  <c r="X57" i="8"/>
  <c r="W57" i="8"/>
  <c r="V57" i="8"/>
  <c r="AF56" i="8"/>
  <c r="AE56" i="8"/>
  <c r="AD56" i="8"/>
  <c r="AC56" i="8"/>
  <c r="AB56" i="8"/>
  <c r="Z56" i="8"/>
  <c r="Y56" i="8"/>
  <c r="X56" i="8"/>
  <c r="W56" i="8"/>
  <c r="V56" i="8"/>
  <c r="AF55" i="8"/>
  <c r="AE55" i="8"/>
  <c r="AD55" i="8"/>
  <c r="AC55" i="8"/>
  <c r="AB55" i="8"/>
  <c r="Z55" i="8"/>
  <c r="Y55" i="8"/>
  <c r="X55" i="8"/>
  <c r="W55" i="8"/>
  <c r="V55" i="8"/>
  <c r="AF39" i="8"/>
  <c r="AE39" i="8"/>
  <c r="AD39" i="8"/>
  <c r="AC39" i="8"/>
  <c r="AB39" i="8"/>
  <c r="Z39" i="8"/>
  <c r="Y39" i="8"/>
  <c r="X39" i="8"/>
  <c r="W39" i="8"/>
  <c r="V39" i="8"/>
  <c r="AF54" i="8"/>
  <c r="AE54" i="8"/>
  <c r="AD54" i="8"/>
  <c r="AC54" i="8"/>
  <c r="AB54" i="8"/>
  <c r="Z54" i="8"/>
  <c r="Y54" i="8"/>
  <c r="X54" i="8"/>
  <c r="W54" i="8"/>
  <c r="V54" i="8"/>
  <c r="AF38" i="8"/>
  <c r="AE38" i="8"/>
  <c r="AD38" i="8"/>
  <c r="AC38" i="8"/>
  <c r="AB38" i="8"/>
  <c r="Z38" i="8"/>
  <c r="Y38" i="8"/>
  <c r="X38" i="8"/>
  <c r="W38" i="8"/>
  <c r="V38" i="8"/>
  <c r="AF37" i="8"/>
  <c r="AE37" i="8"/>
  <c r="AD37" i="8"/>
  <c r="AC37" i="8"/>
  <c r="AB37" i="8"/>
  <c r="Z37" i="8"/>
  <c r="Y37" i="8"/>
  <c r="X37" i="8"/>
  <c r="W37" i="8"/>
  <c r="V37" i="8"/>
  <c r="AF36" i="8"/>
  <c r="AE36" i="8"/>
  <c r="AD36" i="8"/>
  <c r="AC36" i="8"/>
  <c r="AB36" i="8"/>
  <c r="Z36" i="8"/>
  <c r="Y36" i="8"/>
  <c r="X36" i="8"/>
  <c r="W36" i="8"/>
  <c r="V36" i="8"/>
  <c r="AF53" i="8"/>
  <c r="AE53" i="8"/>
  <c r="AD53" i="8"/>
  <c r="AC53" i="8"/>
  <c r="AB53" i="8"/>
  <c r="Z53" i="8"/>
  <c r="Y53" i="8"/>
  <c r="X53" i="8"/>
  <c r="W53" i="8"/>
  <c r="V53" i="8"/>
  <c r="AF21" i="8"/>
  <c r="AE21" i="8"/>
  <c r="AD21" i="8"/>
  <c r="AC21" i="8"/>
  <c r="AB21" i="8"/>
  <c r="Z21" i="8"/>
  <c r="Y21" i="8"/>
  <c r="X21" i="8"/>
  <c r="W21" i="8"/>
  <c r="V21" i="8"/>
  <c r="AF35" i="8"/>
  <c r="AE35" i="8"/>
  <c r="AD35" i="8"/>
  <c r="AC35" i="8"/>
  <c r="AB35" i="8"/>
  <c r="Z35" i="8"/>
  <c r="Y35" i="8"/>
  <c r="X35" i="8"/>
  <c r="W35" i="8"/>
  <c r="V35" i="8"/>
  <c r="AF11" i="8"/>
  <c r="AE11" i="8"/>
  <c r="AD11" i="8"/>
  <c r="AC11" i="8"/>
  <c r="AB11" i="8"/>
  <c r="Z11" i="8"/>
  <c r="Y11" i="8"/>
  <c r="X11" i="8"/>
  <c r="W11" i="8"/>
  <c r="V11" i="8"/>
  <c r="AF8" i="8"/>
  <c r="AE8" i="8"/>
  <c r="AD8" i="8"/>
  <c r="AC8" i="8"/>
  <c r="AB8" i="8"/>
  <c r="Z8" i="8"/>
  <c r="Y8" i="8"/>
  <c r="X8" i="8"/>
  <c r="W8" i="8"/>
  <c r="V8" i="8"/>
  <c r="AF20" i="8"/>
  <c r="AE20" i="8"/>
  <c r="AD20" i="8"/>
  <c r="AC20" i="8"/>
  <c r="AB20" i="8"/>
  <c r="Z20" i="8"/>
  <c r="Y20" i="8"/>
  <c r="X20" i="8"/>
  <c r="W20" i="8"/>
  <c r="V20" i="8"/>
  <c r="AF34" i="8"/>
  <c r="AE34" i="8"/>
  <c r="AD34" i="8"/>
  <c r="AC34" i="8"/>
  <c r="AB34" i="8"/>
  <c r="Z34" i="8"/>
  <c r="Y34" i="8"/>
  <c r="X34" i="8"/>
  <c r="W34" i="8"/>
  <c r="V34" i="8"/>
  <c r="AF33" i="8"/>
  <c r="AE33" i="8"/>
  <c r="AD33" i="8"/>
  <c r="AC33" i="8"/>
  <c r="AB33" i="8"/>
  <c r="Z33" i="8"/>
  <c r="Y33" i="8"/>
  <c r="X33" i="8"/>
  <c r="W33" i="8"/>
  <c r="V33" i="8"/>
  <c r="AF10" i="8"/>
  <c r="AE10" i="8"/>
  <c r="AD10" i="8"/>
  <c r="AC10" i="8"/>
  <c r="AB10" i="8"/>
  <c r="Z10" i="8"/>
  <c r="Y10" i="8"/>
  <c r="X10" i="8"/>
  <c r="W10" i="8"/>
  <c r="V10" i="8"/>
  <c r="AF19" i="8"/>
  <c r="AE19" i="8"/>
  <c r="AD19" i="8"/>
  <c r="AC19" i="8"/>
  <c r="AB19" i="8"/>
  <c r="Z19" i="8"/>
  <c r="Y19" i="8"/>
  <c r="X19" i="8"/>
  <c r="W19" i="8"/>
  <c r="V19" i="8"/>
  <c r="AF52" i="8"/>
  <c r="AE52" i="8"/>
  <c r="AD52" i="8"/>
  <c r="AC52" i="8"/>
  <c r="AB52" i="8"/>
  <c r="Z52" i="8"/>
  <c r="Y52" i="8"/>
  <c r="X52" i="8"/>
  <c r="W52" i="8"/>
  <c r="V52" i="8"/>
  <c r="AF18" i="8"/>
  <c r="AE18" i="8"/>
  <c r="AD18" i="8"/>
  <c r="AC18" i="8"/>
  <c r="AB18" i="8"/>
  <c r="Z18" i="8"/>
  <c r="Y18" i="8"/>
  <c r="X18" i="8"/>
  <c r="W18" i="8"/>
  <c r="V18" i="8"/>
  <c r="AF9" i="8"/>
  <c r="AE9" i="8"/>
  <c r="AD9" i="8"/>
  <c r="AC9" i="8"/>
  <c r="AB9" i="8"/>
  <c r="Z9" i="8"/>
  <c r="Y9" i="8"/>
  <c r="X9" i="8"/>
  <c r="W9" i="8"/>
  <c r="V9" i="8"/>
  <c r="AF51" i="8"/>
  <c r="AE51" i="8"/>
  <c r="AD51" i="8"/>
  <c r="AC51" i="8"/>
  <c r="AB51" i="8"/>
  <c r="Z51" i="8"/>
  <c r="Y51" i="8"/>
  <c r="X51" i="8"/>
  <c r="W51" i="8"/>
  <c r="V51" i="8"/>
  <c r="AF13" i="8"/>
  <c r="AE13" i="8"/>
  <c r="AD13" i="8"/>
  <c r="AC13" i="8"/>
  <c r="AB13" i="8"/>
  <c r="Z13" i="8"/>
  <c r="Y13" i="8"/>
  <c r="X13" i="8"/>
  <c r="W13" i="8"/>
  <c r="V13" i="8"/>
  <c r="AF17" i="8"/>
  <c r="AE17" i="8"/>
  <c r="AD17" i="8"/>
  <c r="AC17" i="8"/>
  <c r="AB17" i="8"/>
  <c r="Z17" i="8"/>
  <c r="Y17" i="8"/>
  <c r="X17" i="8"/>
  <c r="W17" i="8"/>
  <c r="V17" i="8"/>
  <c r="AF50" i="8"/>
  <c r="AE50" i="8"/>
  <c r="AD50" i="8"/>
  <c r="AC50" i="8"/>
  <c r="AB50" i="8"/>
  <c r="Z50" i="8"/>
  <c r="Y50" i="8"/>
  <c r="X50" i="8"/>
  <c r="W50" i="8"/>
  <c r="V50" i="8"/>
  <c r="AF32" i="8"/>
  <c r="AE32" i="8"/>
  <c r="AD32" i="8"/>
  <c r="AC32" i="8"/>
  <c r="AB32" i="8"/>
  <c r="Z32" i="8"/>
  <c r="Y32" i="8"/>
  <c r="X32" i="8"/>
  <c r="W32" i="8"/>
  <c r="V32" i="8"/>
  <c r="AF16" i="8"/>
  <c r="AE16" i="8"/>
  <c r="AD16" i="8"/>
  <c r="AC16" i="8"/>
  <c r="AB16" i="8"/>
  <c r="Z16" i="8"/>
  <c r="Y16" i="8"/>
  <c r="X16" i="8"/>
  <c r="W16" i="8"/>
  <c r="V16" i="8"/>
  <c r="AF31" i="8"/>
  <c r="AE31" i="8"/>
  <c r="AD31" i="8"/>
  <c r="AC31" i="8"/>
  <c r="AB31" i="8"/>
  <c r="Z31" i="8"/>
  <c r="Y31" i="8"/>
  <c r="X31" i="8"/>
  <c r="W31" i="8"/>
  <c r="V31" i="8"/>
  <c r="AS29" i="8"/>
  <c r="AW29" i="8"/>
  <c r="AR29" i="8"/>
  <c r="AV29" i="8"/>
  <c r="AQ29" i="8"/>
  <c r="AU29" i="8"/>
  <c r="AS7" i="8"/>
  <c r="AW7" i="8"/>
  <c r="AR7" i="8"/>
  <c r="AV7" i="8"/>
  <c r="AQ7" i="8"/>
  <c r="AU7" i="8"/>
  <c r="AS15" i="8"/>
  <c r="AW15" i="8"/>
  <c r="AR15" i="8"/>
  <c r="AV15" i="8"/>
  <c r="AQ15" i="8"/>
  <c r="AU15" i="8"/>
  <c r="AS28" i="8"/>
  <c r="AW28" i="8"/>
  <c r="AR28" i="8"/>
  <c r="AV28" i="8"/>
  <c r="AQ28" i="8"/>
  <c r="AU28" i="8"/>
  <c r="AS27" i="8"/>
  <c r="AW27" i="8"/>
  <c r="AR27" i="8"/>
  <c r="AV27" i="8"/>
  <c r="AQ27" i="8"/>
  <c r="AU27" i="8"/>
  <c r="AS64" i="8"/>
  <c r="AW64" i="8"/>
  <c r="AR64" i="8"/>
  <c r="AV64" i="8"/>
  <c r="AQ64" i="8"/>
  <c r="AU64" i="8"/>
  <c r="AS49" i="8"/>
  <c r="AW49" i="8"/>
  <c r="AR49" i="8"/>
  <c r="AV49" i="8"/>
  <c r="AQ49" i="8"/>
  <c r="AU49" i="8"/>
  <c r="AS63" i="8"/>
  <c r="AW63" i="8"/>
  <c r="AR63" i="8"/>
  <c r="AV63" i="8"/>
  <c r="AQ63" i="8"/>
  <c r="AU63" i="8"/>
  <c r="AS48" i="8"/>
  <c r="AW48" i="8"/>
  <c r="AR48" i="8"/>
  <c r="AV48" i="8"/>
  <c r="AQ48" i="8"/>
  <c r="AU48" i="8"/>
  <c r="AS26" i="8"/>
  <c r="AW26" i="8"/>
  <c r="AR26" i="8"/>
  <c r="AV26" i="8"/>
  <c r="AQ26" i="8"/>
  <c r="AU26" i="8"/>
  <c r="AS62" i="8"/>
  <c r="AW62" i="8"/>
  <c r="AR62" i="8"/>
  <c r="AV62" i="8"/>
  <c r="AQ62" i="8"/>
  <c r="AU62" i="8"/>
  <c r="AS61" i="8"/>
  <c r="AW61" i="8"/>
  <c r="AR61" i="8"/>
  <c r="AV61" i="8"/>
  <c r="AQ61" i="8"/>
  <c r="AU61" i="8"/>
  <c r="AS25" i="8"/>
  <c r="AW25" i="8"/>
  <c r="AR25" i="8"/>
  <c r="AV25" i="8"/>
  <c r="AQ25" i="8"/>
  <c r="AU25" i="8"/>
  <c r="AS47" i="8"/>
  <c r="AW47" i="8"/>
  <c r="AR47" i="8"/>
  <c r="AV47" i="8"/>
  <c r="AQ47" i="8"/>
  <c r="AU47" i="8"/>
  <c r="AS46" i="8"/>
  <c r="AW46" i="8"/>
  <c r="AR46" i="8"/>
  <c r="AV46" i="8"/>
  <c r="AQ46" i="8"/>
  <c r="AU46" i="8"/>
  <c r="AS45" i="8"/>
  <c r="AW45" i="8"/>
  <c r="AR45" i="8"/>
  <c r="AV45" i="8"/>
  <c r="AQ45" i="8"/>
  <c r="AU45" i="8"/>
  <c r="AS24" i="8"/>
  <c r="AW24" i="8"/>
  <c r="AR24" i="8"/>
  <c r="AV24" i="8"/>
  <c r="AQ24" i="8"/>
  <c r="AU24" i="8"/>
  <c r="AS23" i="8"/>
  <c r="AW23" i="8"/>
  <c r="AR23" i="8"/>
  <c r="AV23" i="8"/>
  <c r="AQ23" i="8"/>
  <c r="AU23" i="8"/>
  <c r="AS44" i="8"/>
  <c r="AW44" i="8"/>
  <c r="AR44" i="8"/>
  <c r="AV44" i="8"/>
  <c r="AQ44" i="8"/>
  <c r="AU44" i="8"/>
  <c r="AS43" i="8"/>
  <c r="AW43" i="8"/>
  <c r="AR43" i="8"/>
  <c r="AV43" i="8"/>
  <c r="AQ43" i="8"/>
  <c r="AU43" i="8"/>
  <c r="AS42" i="8"/>
  <c r="AW42" i="8"/>
  <c r="AR42" i="8"/>
  <c r="AV42" i="8"/>
  <c r="AQ42" i="8"/>
  <c r="AU42" i="8"/>
  <c r="AS60" i="8"/>
  <c r="AW60" i="8"/>
  <c r="AR60" i="8"/>
  <c r="AV60" i="8"/>
  <c r="AQ60" i="8"/>
  <c r="AU60" i="8"/>
  <c r="AS41" i="8"/>
  <c r="AW41" i="8"/>
  <c r="AR41" i="8"/>
  <c r="AV41" i="8"/>
  <c r="AQ41" i="8"/>
  <c r="AU41" i="8"/>
  <c r="AS12" i="8"/>
  <c r="AW12" i="8"/>
  <c r="AR12" i="8"/>
  <c r="AV12" i="8"/>
  <c r="AQ12" i="8"/>
  <c r="AU12" i="8"/>
  <c r="AS14" i="8"/>
  <c r="AW14" i="8"/>
  <c r="AR14" i="8"/>
  <c r="AV14" i="8"/>
  <c r="AQ14" i="8"/>
  <c r="AU14" i="8"/>
  <c r="AS59" i="8"/>
  <c r="AW59" i="8"/>
  <c r="AR59" i="8"/>
  <c r="AV59" i="8"/>
  <c r="AQ59" i="8"/>
  <c r="AU59" i="8"/>
  <c r="AS40" i="8"/>
  <c r="AW40" i="8"/>
  <c r="AR40" i="8"/>
  <c r="AV40" i="8"/>
  <c r="AQ40" i="8"/>
  <c r="AU40" i="8"/>
  <c r="AS22" i="8"/>
  <c r="AW22" i="8"/>
  <c r="AR22" i="8"/>
  <c r="AV22" i="8"/>
  <c r="AQ22" i="8"/>
  <c r="AU22" i="8"/>
  <c r="AS58" i="8"/>
  <c r="AW58" i="8"/>
  <c r="AR58" i="8"/>
  <c r="AV58" i="8"/>
  <c r="AQ58" i="8"/>
  <c r="AU58" i="8"/>
  <c r="AS57" i="8"/>
  <c r="AW57" i="8"/>
  <c r="AR57" i="8"/>
  <c r="AV57" i="8"/>
  <c r="AQ57" i="8"/>
  <c r="AU57" i="8"/>
  <c r="AS56" i="8"/>
  <c r="AW56" i="8"/>
  <c r="AR56" i="8"/>
  <c r="AV56" i="8"/>
  <c r="AQ56" i="8"/>
  <c r="AU56" i="8"/>
  <c r="AS55" i="8"/>
  <c r="AW55" i="8"/>
  <c r="AR55" i="8"/>
  <c r="AV55" i="8"/>
  <c r="AQ55" i="8"/>
  <c r="AU55" i="8"/>
  <c r="AS39" i="8"/>
  <c r="AW39" i="8"/>
  <c r="AR39" i="8"/>
  <c r="AV39" i="8"/>
  <c r="AQ39" i="8"/>
  <c r="AU39" i="8"/>
  <c r="AS54" i="8"/>
  <c r="AW54" i="8"/>
  <c r="AR54" i="8"/>
  <c r="AV54" i="8"/>
  <c r="AQ54" i="8"/>
  <c r="AU54" i="8"/>
  <c r="AS38" i="8"/>
  <c r="AW38" i="8"/>
  <c r="AR38" i="8"/>
  <c r="AV38" i="8"/>
  <c r="AQ38" i="8"/>
  <c r="AU38" i="8"/>
  <c r="AS37" i="8"/>
  <c r="AW37" i="8"/>
  <c r="AR37" i="8"/>
  <c r="AV37" i="8"/>
  <c r="AQ37" i="8"/>
  <c r="AU37" i="8"/>
  <c r="AS36" i="8"/>
  <c r="AW36" i="8"/>
  <c r="AR36" i="8"/>
  <c r="AV36" i="8"/>
  <c r="AQ36" i="8"/>
  <c r="AU36" i="8"/>
  <c r="AS53" i="8"/>
  <c r="AW53" i="8"/>
  <c r="AR53" i="8"/>
  <c r="AV53" i="8"/>
  <c r="AQ53" i="8"/>
  <c r="AU53" i="8"/>
  <c r="AS21" i="8"/>
  <c r="AW21" i="8"/>
  <c r="AR21" i="8"/>
  <c r="AV21" i="8"/>
  <c r="AQ21" i="8"/>
  <c r="AU21" i="8"/>
  <c r="AS35" i="8"/>
  <c r="AW35" i="8"/>
  <c r="AR35" i="8"/>
  <c r="AV35" i="8"/>
  <c r="AQ35" i="8"/>
  <c r="AU35" i="8"/>
  <c r="AS11" i="8"/>
  <c r="AW11" i="8"/>
  <c r="AR11" i="8"/>
  <c r="AV11" i="8"/>
  <c r="AQ11" i="8"/>
  <c r="AU11" i="8"/>
  <c r="AS8" i="8"/>
  <c r="AW8" i="8"/>
  <c r="AR8" i="8"/>
  <c r="AV8" i="8"/>
  <c r="AQ8" i="8"/>
  <c r="AU8" i="8"/>
  <c r="AS20" i="8"/>
  <c r="AW20" i="8"/>
  <c r="AR20" i="8"/>
  <c r="AV20" i="8"/>
  <c r="AQ20" i="8"/>
  <c r="AU20" i="8"/>
  <c r="AS34" i="8"/>
  <c r="AW34" i="8"/>
  <c r="AR34" i="8"/>
  <c r="AV34" i="8"/>
  <c r="AQ34" i="8"/>
  <c r="AU34" i="8"/>
  <c r="AS33" i="8"/>
  <c r="AW33" i="8"/>
  <c r="AR33" i="8"/>
  <c r="AV33" i="8"/>
  <c r="AQ33" i="8"/>
  <c r="AU33" i="8"/>
  <c r="AS10" i="8"/>
  <c r="AW10" i="8"/>
  <c r="AR10" i="8"/>
  <c r="AV10" i="8"/>
  <c r="AQ10" i="8"/>
  <c r="AU10" i="8"/>
  <c r="AS19" i="8"/>
  <c r="AW19" i="8"/>
  <c r="AR19" i="8"/>
  <c r="AV19" i="8"/>
  <c r="AQ19" i="8"/>
  <c r="AU19" i="8"/>
  <c r="AS52" i="8"/>
  <c r="AW52" i="8"/>
  <c r="AR52" i="8"/>
  <c r="AV52" i="8"/>
  <c r="AQ52" i="8"/>
  <c r="AU52" i="8"/>
  <c r="AS18" i="8"/>
  <c r="AW18" i="8"/>
  <c r="AR18" i="8"/>
  <c r="AV18" i="8"/>
  <c r="AQ18" i="8"/>
  <c r="AU18" i="8"/>
  <c r="AS9" i="8"/>
  <c r="AW9" i="8"/>
  <c r="AR9" i="8"/>
  <c r="AV9" i="8"/>
  <c r="AQ9" i="8"/>
  <c r="AU9" i="8"/>
  <c r="AS51" i="8"/>
  <c r="AW51" i="8"/>
  <c r="AR51" i="8"/>
  <c r="AV51" i="8"/>
  <c r="AQ51" i="8"/>
  <c r="AU51" i="8"/>
  <c r="AS13" i="8"/>
  <c r="AW13" i="8"/>
  <c r="AR13" i="8"/>
  <c r="AV13" i="8"/>
  <c r="AQ13" i="8"/>
  <c r="AU13" i="8"/>
  <c r="AS17" i="8"/>
  <c r="AW17" i="8"/>
  <c r="AR17" i="8"/>
  <c r="AV17" i="8"/>
  <c r="AQ17" i="8"/>
  <c r="AU17" i="8"/>
  <c r="AS50" i="8"/>
  <c r="AW50" i="8"/>
  <c r="AR50" i="8"/>
  <c r="AV50" i="8"/>
  <c r="AQ50" i="8"/>
  <c r="AU50" i="8"/>
  <c r="AS32" i="8"/>
  <c r="AW32" i="8"/>
  <c r="AR32" i="8"/>
  <c r="AV32" i="8"/>
  <c r="AQ32" i="8"/>
  <c r="AU32" i="8"/>
  <c r="AS16" i="8"/>
  <c r="AW16" i="8"/>
  <c r="AR16" i="8"/>
  <c r="AV16" i="8"/>
  <c r="AQ16" i="8"/>
  <c r="AU16" i="8"/>
  <c r="AS31" i="8"/>
  <c r="AW31" i="8"/>
  <c r="AR31" i="8"/>
  <c r="AV31" i="8"/>
  <c r="AQ31" i="8"/>
  <c r="AU31" i="8"/>
  <c r="AN64" i="6"/>
  <c r="AN8" i="6"/>
  <c r="AN9" i="6"/>
  <c r="AN10" i="6"/>
  <c r="AN11" i="6"/>
  <c r="AN12" i="6"/>
  <c r="AN13" i="6"/>
  <c r="AN14" i="6"/>
  <c r="AN15" i="6"/>
  <c r="AN16" i="6"/>
  <c r="AN17" i="6"/>
  <c r="AN18" i="6"/>
  <c r="AN19" i="6"/>
  <c r="AN20" i="6"/>
  <c r="AN21" i="6"/>
  <c r="AN22" i="6"/>
  <c r="AN23" i="6"/>
  <c r="AN24" i="6"/>
  <c r="AN25" i="6"/>
  <c r="AN26" i="6"/>
  <c r="AN27" i="6"/>
  <c r="AN28" i="6"/>
  <c r="AN29" i="6"/>
  <c r="AN30" i="6"/>
  <c r="AN31" i="6"/>
  <c r="AN32" i="6"/>
  <c r="AN33" i="6"/>
  <c r="AN34" i="6"/>
  <c r="AN35" i="6"/>
  <c r="AN36" i="6"/>
  <c r="AN37" i="6"/>
  <c r="AN38" i="6"/>
  <c r="AN39" i="6"/>
  <c r="AN40" i="6"/>
  <c r="AN41" i="6"/>
  <c r="AN42" i="6"/>
  <c r="AN43" i="6"/>
  <c r="AN44" i="6"/>
  <c r="AN45" i="6"/>
  <c r="AN46" i="6"/>
  <c r="AN47" i="6"/>
  <c r="AN48" i="6"/>
  <c r="AN49" i="6"/>
  <c r="AN50" i="6"/>
  <c r="AN51" i="6"/>
  <c r="AN52" i="6"/>
  <c r="AN53" i="6"/>
  <c r="AN54" i="6"/>
  <c r="AN55" i="6"/>
  <c r="AN56" i="6"/>
  <c r="AN57" i="6"/>
  <c r="AN58" i="6"/>
  <c r="AN59" i="6"/>
  <c r="AN60" i="6"/>
  <c r="AN61" i="6"/>
  <c r="AN62" i="6"/>
  <c r="AN63" i="6"/>
  <c r="AQ64" i="6"/>
  <c r="AQ8" i="6"/>
  <c r="AQ9" i="6"/>
  <c r="AQ10" i="6"/>
  <c r="AQ11" i="6"/>
  <c r="AQ12" i="6"/>
  <c r="AQ13" i="6"/>
  <c r="AQ14" i="6"/>
  <c r="AQ15" i="6"/>
  <c r="AQ16" i="6"/>
  <c r="AQ17" i="6"/>
  <c r="AQ18" i="6"/>
  <c r="AQ19" i="6"/>
  <c r="AQ20" i="6"/>
  <c r="AQ21" i="6"/>
  <c r="AQ22" i="6"/>
  <c r="AQ23" i="6"/>
  <c r="AQ24" i="6"/>
  <c r="AQ25" i="6"/>
  <c r="AQ26" i="6"/>
  <c r="AQ27" i="6"/>
  <c r="AQ28" i="6"/>
  <c r="AQ29" i="6"/>
  <c r="AQ30" i="6"/>
  <c r="AQ31" i="6"/>
  <c r="AQ32" i="6"/>
  <c r="AQ33" i="6"/>
  <c r="AQ34" i="6"/>
  <c r="AQ35" i="6"/>
  <c r="AQ36" i="6"/>
  <c r="AQ37" i="6"/>
  <c r="AQ38" i="6"/>
  <c r="AQ39" i="6"/>
  <c r="AQ40" i="6"/>
  <c r="AQ41" i="6"/>
  <c r="AQ42" i="6"/>
  <c r="AQ43" i="6"/>
  <c r="AQ44" i="6"/>
  <c r="AQ45" i="6"/>
  <c r="AQ46" i="6"/>
  <c r="AQ47" i="6"/>
  <c r="AQ48" i="6"/>
  <c r="AQ49" i="6"/>
  <c r="AQ50" i="6"/>
  <c r="AQ51" i="6"/>
  <c r="AQ52" i="6"/>
  <c r="AQ53" i="6"/>
  <c r="AQ54" i="6"/>
  <c r="AQ55" i="6"/>
  <c r="AQ56" i="6"/>
  <c r="AQ57" i="6"/>
  <c r="AQ58" i="6"/>
  <c r="AQ59" i="6"/>
  <c r="AQ60" i="6"/>
  <c r="AQ61" i="6"/>
  <c r="AQ62" i="6"/>
  <c r="AQ63" i="6"/>
  <c r="AI64" i="6"/>
  <c r="AI63" i="6"/>
  <c r="AI62" i="6"/>
  <c r="AI61" i="6"/>
  <c r="AI60" i="6"/>
  <c r="AI59" i="6"/>
  <c r="AI58" i="6"/>
  <c r="AI57" i="6"/>
  <c r="AI56" i="6"/>
  <c r="AI55" i="6"/>
  <c r="AI54" i="6"/>
  <c r="AI53" i="6"/>
  <c r="AI52" i="6"/>
  <c r="AI51" i="6"/>
  <c r="AI50" i="6"/>
  <c r="AI49" i="6"/>
  <c r="AI48" i="6"/>
  <c r="AI47" i="6"/>
  <c r="AI46" i="6"/>
  <c r="AI45" i="6"/>
  <c r="AI44" i="6"/>
  <c r="AI43" i="6"/>
  <c r="AI42" i="6"/>
  <c r="AI41" i="6"/>
  <c r="AI40" i="6"/>
  <c r="AI39" i="6"/>
  <c r="AI38" i="6"/>
  <c r="AI37" i="6"/>
  <c r="AI36" i="6"/>
  <c r="AI35" i="6"/>
  <c r="AI34" i="6"/>
  <c r="AI33" i="6"/>
  <c r="AI32" i="6"/>
  <c r="AI31" i="6"/>
  <c r="AI30" i="6"/>
  <c r="AI29" i="6"/>
  <c r="AI28" i="6"/>
  <c r="AI27" i="6"/>
  <c r="AI26" i="6"/>
  <c r="AI25" i="6"/>
  <c r="AI24" i="6"/>
  <c r="AI23" i="6"/>
  <c r="AI22" i="6"/>
  <c r="AI21" i="6"/>
  <c r="AI20" i="6"/>
  <c r="AI19" i="6"/>
  <c r="AI18" i="6"/>
  <c r="AI17" i="6"/>
  <c r="AI16" i="6"/>
  <c r="AI15" i="6"/>
  <c r="AI14" i="6"/>
  <c r="AI13" i="6"/>
  <c r="AI12" i="6"/>
  <c r="AI11" i="6"/>
  <c r="AI10" i="6"/>
  <c r="AI9" i="6"/>
  <c r="AI8" i="6"/>
  <c r="AI7" i="6"/>
  <c r="D8" i="7"/>
  <c r="D21" i="7"/>
  <c r="D16" i="7"/>
  <c r="D64" i="7"/>
  <c r="D63" i="7"/>
  <c r="D62" i="7"/>
  <c r="D31" i="7"/>
  <c r="D61" i="7"/>
  <c r="D45" i="7"/>
  <c r="D30" i="7"/>
  <c r="D60" i="7"/>
  <c r="D22" i="7"/>
  <c r="D20" i="7"/>
  <c r="D43" i="7"/>
  <c r="D24" i="7"/>
  <c r="D7" i="7"/>
  <c r="D17" i="7"/>
  <c r="D32" i="7"/>
  <c r="D13" i="7"/>
  <c r="D25" i="7"/>
  <c r="D38" i="7"/>
  <c r="D10" i="7"/>
  <c r="D37" i="7"/>
  <c r="D33" i="7"/>
  <c r="D9" i="7"/>
  <c r="D59" i="7"/>
  <c r="D39" i="7"/>
  <c r="D19" i="7"/>
  <c r="D11" i="7"/>
  <c r="D58" i="7"/>
  <c r="D36" i="7"/>
  <c r="D57" i="7"/>
  <c r="D42" i="7"/>
  <c r="D41" i="7"/>
  <c r="D56" i="7"/>
  <c r="D55" i="7"/>
  <c r="D54" i="7"/>
  <c r="D53" i="7"/>
  <c r="D15" i="7"/>
  <c r="D14" i="7"/>
  <c r="D40" i="7"/>
  <c r="D52" i="7"/>
  <c r="D29" i="7"/>
  <c r="D28" i="7"/>
  <c r="D51" i="7"/>
  <c r="D12" i="7"/>
  <c r="D50" i="7"/>
  <c r="D35" i="7"/>
  <c r="D27" i="7"/>
  <c r="D49" i="7"/>
  <c r="D26" i="7"/>
  <c r="D44" i="7"/>
  <c r="D18" i="7"/>
  <c r="D48" i="7"/>
  <c r="D23" i="7"/>
  <c r="D47" i="7"/>
  <c r="D46" i="7"/>
  <c r="D34" i="7"/>
  <c r="E88" i="12"/>
  <c r="E33" i="5"/>
  <c r="E34" i="5"/>
  <c r="E23" i="5"/>
  <c r="E45" i="5"/>
  <c r="E44" i="5"/>
  <c r="E16" i="5"/>
  <c r="E21" i="5"/>
  <c r="E37" i="5"/>
  <c r="E39" i="5"/>
  <c r="E28" i="5"/>
  <c r="E14" i="5"/>
  <c r="E25" i="5"/>
  <c r="E50" i="5"/>
  <c r="E35" i="5"/>
  <c r="E47" i="5"/>
  <c r="E20" i="5"/>
  <c r="E12" i="5"/>
  <c r="E61" i="5"/>
  <c r="E17" i="5"/>
  <c r="E29" i="5"/>
  <c r="E43" i="5"/>
  <c r="E58" i="5"/>
  <c r="E46" i="5"/>
  <c r="E63" i="5"/>
  <c r="E42" i="5"/>
  <c r="E38" i="5"/>
  <c r="E60" i="5"/>
  <c r="E10" i="5"/>
  <c r="E49" i="5"/>
  <c r="E56" i="5"/>
  <c r="E36" i="5"/>
  <c r="E7" i="5"/>
  <c r="E31" i="5"/>
  <c r="E57" i="5"/>
  <c r="E22" i="5"/>
  <c r="E41" i="5"/>
  <c r="E48" i="5"/>
  <c r="E9" i="5"/>
  <c r="E27" i="5"/>
  <c r="E40" i="5"/>
  <c r="E19" i="5"/>
  <c r="E55" i="5"/>
  <c r="E13" i="5"/>
  <c r="E15" i="5"/>
  <c r="E11" i="5"/>
  <c r="E52" i="5"/>
  <c r="E26" i="5"/>
  <c r="E64" i="5"/>
  <c r="E51" i="5"/>
  <c r="E53" i="5"/>
  <c r="E24" i="5"/>
  <c r="E18" i="5"/>
  <c r="E59" i="5"/>
  <c r="E30" i="5"/>
  <c r="E8" i="5"/>
  <c r="E32" i="5"/>
  <c r="D6" i="7"/>
  <c r="B12" i="5"/>
  <c r="B61" i="5"/>
  <c r="B17" i="5"/>
  <c r="B29" i="5"/>
  <c r="B43" i="5"/>
  <c r="B58" i="5"/>
  <c r="B46" i="5"/>
  <c r="B63" i="5"/>
  <c r="B42" i="5"/>
  <c r="B38" i="5"/>
  <c r="B60" i="5"/>
  <c r="B10" i="5"/>
  <c r="B49" i="5"/>
  <c r="B56" i="5"/>
  <c r="B36" i="5"/>
  <c r="B7" i="5"/>
  <c r="B31" i="5"/>
  <c r="B57" i="5"/>
  <c r="B22" i="5"/>
  <c r="B41" i="5"/>
  <c r="B48" i="5"/>
  <c r="B9" i="5"/>
  <c r="B27" i="5"/>
  <c r="B40" i="5"/>
  <c r="B19" i="5"/>
  <c r="B55" i="5"/>
  <c r="B13" i="5"/>
  <c r="B15" i="5"/>
  <c r="B11" i="5"/>
  <c r="B52" i="5"/>
  <c r="B26" i="5"/>
  <c r="B64" i="5"/>
  <c r="B51" i="5"/>
  <c r="B53" i="5"/>
  <c r="B24" i="5"/>
  <c r="B18" i="5"/>
  <c r="B59" i="5"/>
  <c r="B30" i="5"/>
  <c r="B8" i="5"/>
  <c r="B32" i="5"/>
  <c r="B62" i="5"/>
  <c r="B33" i="5"/>
  <c r="B34" i="5"/>
  <c r="B23" i="5"/>
  <c r="B45" i="5"/>
  <c r="B44" i="5"/>
  <c r="B16" i="5"/>
  <c r="B21" i="5"/>
  <c r="B37" i="5"/>
  <c r="B39" i="5"/>
  <c r="B28" i="5"/>
  <c r="B14" i="5"/>
  <c r="B25" i="5"/>
  <c r="B50" i="5"/>
  <c r="B35" i="5"/>
  <c r="B47" i="5"/>
  <c r="B20" i="5"/>
  <c r="Q65" i="6"/>
  <c r="P65" i="6"/>
  <c r="O65" i="6"/>
  <c r="N49" i="6"/>
  <c r="N53" i="6"/>
  <c r="N36" i="6"/>
  <c r="N41" i="6"/>
  <c r="N34" i="6"/>
  <c r="N7" i="6"/>
  <c r="N54" i="6"/>
  <c r="N10" i="6"/>
  <c r="N8" i="6"/>
  <c r="N9" i="6"/>
  <c r="N11" i="6"/>
  <c r="N12" i="6"/>
  <c r="N13" i="6"/>
  <c r="N14" i="6"/>
  <c r="N15" i="6"/>
  <c r="N16" i="6"/>
  <c r="N17" i="6"/>
  <c r="N18" i="6"/>
  <c r="N19" i="6"/>
  <c r="N20" i="6"/>
  <c r="N21" i="6"/>
  <c r="N22" i="6"/>
  <c r="N23" i="6"/>
  <c r="N24" i="6"/>
  <c r="N25" i="6"/>
  <c r="N26" i="6"/>
  <c r="N27" i="6"/>
  <c r="N28" i="6"/>
  <c r="N29" i="6"/>
  <c r="N30" i="6"/>
  <c r="N31" i="6"/>
  <c r="N32" i="6"/>
  <c r="N33" i="6"/>
  <c r="N35" i="6"/>
  <c r="N37" i="6"/>
  <c r="N38" i="6"/>
  <c r="N39" i="6"/>
  <c r="N40" i="6"/>
  <c r="N42" i="6"/>
  <c r="N43" i="6"/>
  <c r="N44" i="6"/>
  <c r="N45" i="6"/>
  <c r="N46" i="6"/>
  <c r="N47" i="6"/>
  <c r="N48" i="6"/>
  <c r="N50" i="6"/>
  <c r="N51" i="6"/>
  <c r="N52" i="6"/>
  <c r="N55" i="6"/>
  <c r="N56" i="6"/>
  <c r="N57" i="6"/>
  <c r="N58" i="6"/>
  <c r="N59" i="6"/>
  <c r="N60" i="6"/>
  <c r="N61" i="6"/>
  <c r="N62" i="6"/>
  <c r="N63" i="6"/>
  <c r="N64" i="6"/>
  <c r="N65" i="6"/>
  <c r="E100" i="12"/>
  <c r="E99" i="12"/>
  <c r="E98" i="12"/>
  <c r="E96" i="12"/>
  <c r="E90" i="12"/>
  <c r="E89" i="12"/>
  <c r="E85" i="12"/>
  <c r="E81" i="12"/>
  <c r="E80" i="12"/>
  <c r="E77" i="12"/>
  <c r="E74" i="12"/>
  <c r="E73" i="12"/>
  <c r="E72" i="12"/>
  <c r="E71" i="12"/>
  <c r="E70" i="12"/>
  <c r="E69" i="12"/>
  <c r="E40" i="12"/>
  <c r="E45" i="12"/>
  <c r="E43" i="12"/>
  <c r="E7" i="12"/>
  <c r="E9" i="12"/>
  <c r="E97" i="12"/>
  <c r="E35" i="12"/>
  <c r="E63" i="12"/>
  <c r="E6" i="12"/>
  <c r="E61" i="12"/>
  <c r="E39" i="12"/>
  <c r="E30" i="12"/>
  <c r="E38" i="12"/>
  <c r="E10" i="12"/>
  <c r="E59" i="12"/>
  <c r="E58" i="12"/>
  <c r="E20" i="12"/>
  <c r="E16" i="12"/>
  <c r="E95" i="12"/>
  <c r="E94" i="12"/>
  <c r="E48" i="12"/>
  <c r="E49" i="12"/>
  <c r="E93" i="12"/>
  <c r="E17" i="12"/>
  <c r="E12" i="12"/>
  <c r="E11" i="12"/>
  <c r="E56" i="12"/>
  <c r="E55" i="12"/>
  <c r="E46" i="12"/>
  <c r="E44" i="12"/>
  <c r="E47" i="12"/>
  <c r="E34" i="12"/>
  <c r="E36" i="12"/>
  <c r="E23" i="12"/>
  <c r="E32" i="12"/>
  <c r="E26" i="12"/>
  <c r="E62" i="12"/>
  <c r="E51" i="12"/>
  <c r="E33" i="12"/>
  <c r="E28" i="12"/>
  <c r="E8" i="12"/>
  <c r="E27" i="12"/>
  <c r="E57" i="12"/>
  <c r="E54" i="12"/>
  <c r="E42" i="12"/>
  <c r="E83" i="12"/>
  <c r="E60" i="12"/>
  <c r="E22" i="12"/>
  <c r="E29" i="12"/>
  <c r="E50" i="12"/>
  <c r="E15" i="12"/>
  <c r="E13" i="12"/>
  <c r="E25" i="12"/>
  <c r="E19" i="12"/>
  <c r="E52" i="12"/>
  <c r="E21" i="12"/>
  <c r="E31" i="12"/>
  <c r="E18" i="12"/>
  <c r="E14" i="12"/>
  <c r="E24" i="12"/>
  <c r="E53" i="12"/>
  <c r="E37" i="12"/>
  <c r="E41" i="12"/>
  <c r="U42" i="11"/>
  <c r="T42" i="11"/>
  <c r="U29" i="11"/>
  <c r="T29" i="11"/>
  <c r="U18" i="11"/>
  <c r="T18" i="11"/>
  <c r="S42" i="11"/>
  <c r="S29" i="11"/>
  <c r="C32" i="4"/>
  <c r="G8" i="4"/>
  <c r="G71" i="4"/>
  <c r="S18" i="11"/>
  <c r="C23" i="7"/>
  <c r="C8" i="7"/>
  <c r="C21" i="7"/>
  <c r="C16" i="7"/>
  <c r="C31" i="7"/>
  <c r="C45" i="7"/>
  <c r="C30" i="7"/>
  <c r="C22" i="7"/>
  <c r="C20" i="7"/>
  <c r="C43" i="7"/>
  <c r="C24" i="7"/>
  <c r="C7" i="7"/>
  <c r="C17" i="7"/>
  <c r="C32" i="7"/>
  <c r="C13" i="7"/>
  <c r="C25" i="7"/>
  <c r="C10" i="7"/>
  <c r="C33" i="7"/>
  <c r="C9" i="7"/>
  <c r="C39" i="7"/>
  <c r="C19" i="7"/>
  <c r="C11" i="7"/>
  <c r="C42" i="7"/>
  <c r="C41" i="7"/>
  <c r="C15" i="7"/>
  <c r="C14" i="7"/>
  <c r="C40" i="7"/>
  <c r="C12" i="7"/>
  <c r="C44" i="7"/>
  <c r="C18" i="7"/>
  <c r="C47" i="7"/>
  <c r="C46" i="7"/>
  <c r="C34" i="7"/>
  <c r="E62" i="5"/>
  <c r="P71" i="4"/>
  <c r="O8" i="4"/>
  <c r="O71" i="4"/>
  <c r="M8" i="4"/>
  <c r="M71" i="4"/>
  <c r="L8" i="4"/>
  <c r="L71" i="4"/>
  <c r="K8" i="4"/>
  <c r="K71" i="4"/>
  <c r="J8" i="4"/>
  <c r="J71" i="4"/>
  <c r="I8" i="4"/>
  <c r="I71" i="4"/>
  <c r="H8" i="4"/>
  <c r="H71" i="4"/>
  <c r="P68" i="4"/>
  <c r="P69" i="4"/>
  <c r="P70" i="4"/>
  <c r="O68" i="4"/>
  <c r="O69" i="4"/>
  <c r="O70" i="4"/>
  <c r="M68" i="4"/>
  <c r="M69" i="4"/>
  <c r="M70" i="4"/>
  <c r="L68" i="4"/>
  <c r="L69" i="4"/>
  <c r="L70" i="4"/>
  <c r="K68" i="4"/>
  <c r="K69" i="4"/>
  <c r="K70" i="4"/>
  <c r="J68" i="4"/>
  <c r="J69" i="4"/>
  <c r="I68" i="4"/>
  <c r="I69" i="4"/>
  <c r="H68" i="4"/>
  <c r="H69" i="4"/>
  <c r="H70" i="4"/>
  <c r="G68" i="4"/>
  <c r="G69" i="4"/>
  <c r="G70" i="4"/>
  <c r="R7" i="4"/>
  <c r="B65" i="5"/>
  <c r="B66" i="5"/>
  <c r="C22" i="4"/>
  <c r="AD13" i="4"/>
  <c r="C52" i="4"/>
  <c r="W68" i="4"/>
  <c r="AD56" i="4"/>
  <c r="C48" i="4"/>
  <c r="C60" i="4"/>
  <c r="C28" i="4"/>
  <c r="C37" i="4"/>
  <c r="AD43" i="4"/>
  <c r="AD63" i="4"/>
  <c r="AD48" i="4"/>
  <c r="C47" i="4"/>
  <c r="C39" i="4"/>
  <c r="AD26" i="4"/>
  <c r="AD25" i="4"/>
  <c r="U69" i="4"/>
  <c r="C15" i="4"/>
  <c r="AD54" i="4"/>
  <c r="AD51" i="4"/>
  <c r="C18" i="4"/>
  <c r="AD27" i="4"/>
  <c r="AD60" i="4"/>
  <c r="C16" i="4"/>
  <c r="C65" i="4"/>
  <c r="C66" i="4"/>
  <c r="C34" i="4"/>
  <c r="C43" i="4"/>
  <c r="AD21" i="4"/>
  <c r="AD20" i="4"/>
  <c r="C55" i="4"/>
  <c r="C23" i="4"/>
  <c r="AD29" i="4"/>
  <c r="C54" i="4"/>
  <c r="C61" i="4"/>
  <c r="C21" i="4"/>
  <c r="C58" i="4"/>
  <c r="AD14" i="4"/>
  <c r="AD11" i="4"/>
  <c r="AD28" i="4"/>
  <c r="AD49" i="4"/>
  <c r="AD9" i="4"/>
  <c r="C26" i="4"/>
  <c r="AD34" i="4"/>
  <c r="Z69" i="4"/>
  <c r="C17" i="4"/>
  <c r="AD30" i="4"/>
  <c r="C19" i="4"/>
  <c r="AD38" i="4"/>
  <c r="AD46" i="4"/>
  <c r="C42" i="4"/>
  <c r="AA69" i="4"/>
  <c r="AA70" i="4"/>
  <c r="C13" i="4"/>
  <c r="AD18" i="4"/>
  <c r="C20" i="4"/>
  <c r="AD65" i="4"/>
  <c r="AD61" i="4"/>
  <c r="AD10" i="4"/>
  <c r="AD57" i="4"/>
  <c r="AD44" i="4"/>
  <c r="AD39" i="4"/>
  <c r="AD35" i="4"/>
  <c r="C33" i="4"/>
  <c r="C57" i="4"/>
  <c r="AD45" i="4"/>
  <c r="C62" i="4"/>
  <c r="AD53" i="4"/>
  <c r="C30" i="4"/>
  <c r="C36" i="4"/>
  <c r="AD59" i="4"/>
  <c r="AD58" i="4"/>
  <c r="C53" i="4"/>
  <c r="C9" i="4"/>
  <c r="C50" i="4"/>
  <c r="AB68" i="4"/>
  <c r="T68" i="4"/>
  <c r="T69" i="4"/>
  <c r="T70" i="4"/>
  <c r="V69" i="4"/>
  <c r="C24" i="4"/>
  <c r="AD52" i="4"/>
  <c r="C27" i="4"/>
  <c r="AD40" i="4"/>
  <c r="AD31" i="4"/>
  <c r="C38" i="4"/>
  <c r="C46" i="4"/>
  <c r="AD36" i="4"/>
  <c r="C29" i="4"/>
  <c r="J70" i="4"/>
  <c r="S69" i="4"/>
  <c r="X68" i="4"/>
  <c r="S68" i="4"/>
  <c r="AD22" i="4"/>
  <c r="C59" i="4"/>
  <c r="V68" i="4"/>
  <c r="V70" i="4"/>
  <c r="C40" i="4"/>
  <c r="Y68" i="4"/>
  <c r="Y70" i="4"/>
  <c r="C35" i="4"/>
  <c r="C41" i="4"/>
  <c r="C49" i="4"/>
  <c r="Z68" i="4"/>
  <c r="Z70" i="4"/>
  <c r="AD64" i="4"/>
  <c r="AD17" i="4"/>
  <c r="AD62" i="4"/>
  <c r="AD47" i="4"/>
  <c r="AD16" i="4"/>
  <c r="AD33" i="4"/>
  <c r="AD23" i="4"/>
  <c r="AB69" i="4"/>
  <c r="AB70" i="4"/>
  <c r="C63" i="4"/>
  <c r="C11" i="4"/>
  <c r="W69" i="4"/>
  <c r="W70" i="4"/>
  <c r="C31" i="4"/>
  <c r="C12" i="4"/>
  <c r="C51" i="4"/>
  <c r="S70" i="4"/>
  <c r="R24" i="41"/>
  <c r="R11" i="41"/>
  <c r="S11" i="41"/>
  <c r="R9" i="41"/>
  <c r="S9" i="41"/>
  <c r="I70" i="4"/>
  <c r="R15" i="41"/>
  <c r="R21" i="41"/>
  <c r="S21" i="41"/>
  <c r="R14" i="41"/>
  <c r="S14" i="41"/>
  <c r="R16" i="41"/>
  <c r="S16" i="41"/>
  <c r="R13" i="41"/>
  <c r="S13" i="41"/>
  <c r="K42" i="14"/>
  <c r="L42" i="14"/>
  <c r="O42" i="14"/>
  <c r="R42" i="14"/>
  <c r="K47" i="14"/>
  <c r="L47" i="14"/>
  <c r="O9" i="14"/>
  <c r="R9" i="14"/>
  <c r="K53" i="14"/>
  <c r="L53" i="14"/>
  <c r="O53" i="14"/>
  <c r="R53" i="14"/>
  <c r="K61" i="14"/>
  <c r="L61" i="14"/>
  <c r="AD9" i="14"/>
  <c r="O63" i="14"/>
  <c r="R63" i="14"/>
  <c r="AD10" i="14"/>
  <c r="K13" i="14"/>
  <c r="L13" i="14"/>
  <c r="O13" i="14"/>
  <c r="K7" i="14"/>
  <c r="L7" i="14"/>
  <c r="K8" i="14"/>
  <c r="L8" i="14"/>
  <c r="K17" i="14"/>
  <c r="L17" i="14"/>
  <c r="K22" i="14"/>
  <c r="L22" i="14"/>
  <c r="K29" i="14"/>
  <c r="L29" i="14"/>
  <c r="K43" i="14"/>
  <c r="L43" i="14"/>
  <c r="K46" i="14"/>
  <c r="L46" i="14"/>
  <c r="K54" i="14"/>
  <c r="L54" i="14"/>
  <c r="K57" i="14"/>
  <c r="L57" i="14"/>
  <c r="K58" i="14"/>
  <c r="L58" i="14"/>
  <c r="K59" i="14"/>
  <c r="L59" i="14"/>
  <c r="K62" i="14"/>
  <c r="L62" i="14"/>
  <c r="K64" i="14"/>
  <c r="L64" i="14"/>
  <c r="AB10" i="14"/>
  <c r="R59" i="14"/>
  <c r="R21" i="14"/>
  <c r="R24" i="14"/>
  <c r="R27" i="14"/>
  <c r="O60" i="14"/>
  <c r="R60" i="14"/>
  <c r="E46" i="7"/>
  <c r="G46" i="7"/>
  <c r="E18" i="7"/>
  <c r="G18" i="7"/>
  <c r="E27" i="7"/>
  <c r="G27" i="7"/>
  <c r="E51" i="7"/>
  <c r="G51" i="7"/>
  <c r="E40" i="7"/>
  <c r="G40" i="7"/>
  <c r="E54" i="7"/>
  <c r="G54" i="7"/>
  <c r="E42" i="7"/>
  <c r="G42" i="7"/>
  <c r="E11" i="7"/>
  <c r="G11" i="7"/>
  <c r="E9" i="7"/>
  <c r="G9" i="7"/>
  <c r="E38" i="7"/>
  <c r="G38" i="7"/>
  <c r="E17" i="7"/>
  <c r="G17" i="7"/>
  <c r="E20" i="7"/>
  <c r="G20" i="7"/>
  <c r="E45" i="7"/>
  <c r="G45" i="7"/>
  <c r="E63" i="7"/>
  <c r="G63" i="7"/>
  <c r="E21" i="7"/>
  <c r="G21" i="7"/>
  <c r="E64" i="7"/>
  <c r="G64" i="7"/>
  <c r="AQ5" i="6"/>
  <c r="AJ58" i="6"/>
  <c r="AJ42" i="6"/>
  <c r="AJ26" i="6"/>
  <c r="AJ10" i="6"/>
  <c r="AJ62" i="6"/>
  <c r="E16" i="7"/>
  <c r="G16" i="7"/>
  <c r="E61" i="7"/>
  <c r="G61" i="7"/>
  <c r="E22" i="7"/>
  <c r="G22" i="7"/>
  <c r="E7" i="7"/>
  <c r="G7" i="7"/>
  <c r="E25" i="7"/>
  <c r="G25" i="7"/>
  <c r="E33" i="7"/>
  <c r="G33" i="7"/>
  <c r="E19" i="7"/>
  <c r="G19" i="7"/>
  <c r="E57" i="7"/>
  <c r="G57" i="7"/>
  <c r="E55" i="7"/>
  <c r="G55" i="7"/>
  <c r="E14" i="7"/>
  <c r="G14" i="7"/>
  <c r="E28" i="7"/>
  <c r="G28" i="7"/>
  <c r="E35" i="7"/>
  <c r="G35" i="7"/>
  <c r="E44" i="7"/>
  <c r="G44" i="7"/>
  <c r="E47" i="7"/>
  <c r="G47" i="7"/>
  <c r="E23" i="7"/>
  <c r="G23" i="7"/>
  <c r="E26" i="7"/>
  <c r="G26" i="7"/>
  <c r="E50" i="7"/>
  <c r="G50" i="7"/>
  <c r="E29" i="7"/>
  <c r="G29" i="7"/>
  <c r="E15" i="7"/>
  <c r="G15" i="7"/>
  <c r="E56" i="7"/>
  <c r="G56" i="7"/>
  <c r="E36" i="7"/>
  <c r="G36" i="7"/>
  <c r="E39" i="7"/>
  <c r="G39" i="7"/>
  <c r="E37" i="7"/>
  <c r="G37" i="7"/>
  <c r="E13" i="7"/>
  <c r="G13" i="7"/>
  <c r="E24" i="7"/>
  <c r="G24" i="7"/>
  <c r="E60" i="7"/>
  <c r="G60" i="7"/>
  <c r="E31" i="7"/>
  <c r="G31" i="7"/>
  <c r="AJ61" i="6"/>
  <c r="AJ57" i="6"/>
  <c r="AJ53" i="6"/>
  <c r="AJ49" i="6"/>
  <c r="AJ45" i="6"/>
  <c r="AJ41" i="6"/>
  <c r="AJ37" i="6"/>
  <c r="AJ33" i="6"/>
  <c r="AJ29" i="6"/>
  <c r="AJ25" i="6"/>
  <c r="AJ21" i="6"/>
  <c r="AJ17" i="6"/>
  <c r="AJ13" i="6"/>
  <c r="AJ9" i="6"/>
  <c r="AN7" i="6"/>
  <c r="AO36" i="6"/>
  <c r="E8" i="7"/>
  <c r="G8" i="7"/>
  <c r="E62" i="7"/>
  <c r="G62" i="7"/>
  <c r="E30" i="7"/>
  <c r="G30" i="7"/>
  <c r="E43" i="7"/>
  <c r="G43" i="7"/>
  <c r="E32" i="7"/>
  <c r="G32" i="7"/>
  <c r="E10" i="7"/>
  <c r="G10" i="7"/>
  <c r="E59" i="7"/>
  <c r="G59" i="7"/>
  <c r="E58" i="7"/>
  <c r="G58" i="7"/>
  <c r="E41" i="7"/>
  <c r="G41" i="7"/>
  <c r="E53" i="7"/>
  <c r="G53" i="7"/>
  <c r="E52" i="7"/>
  <c r="G52" i="7"/>
  <c r="E12" i="7"/>
  <c r="G12" i="7"/>
  <c r="E49" i="7"/>
  <c r="G49" i="7"/>
  <c r="E48" i="7"/>
  <c r="G48" i="7"/>
  <c r="E34" i="7"/>
  <c r="G34" i="7"/>
  <c r="H34" i="7"/>
  <c r="AJ63" i="6"/>
  <c r="AJ59" i="6"/>
  <c r="AJ55" i="6"/>
  <c r="AJ51" i="6"/>
  <c r="AJ47" i="6"/>
  <c r="AJ43" i="6"/>
  <c r="AJ39" i="6"/>
  <c r="AJ35" i="6"/>
  <c r="AJ31" i="6"/>
  <c r="AJ27" i="6"/>
  <c r="AJ23" i="6"/>
  <c r="AJ19" i="6"/>
  <c r="AJ15" i="6"/>
  <c r="AJ11" i="6"/>
  <c r="AJ64" i="6"/>
  <c r="AO15" i="6"/>
  <c r="AD24" i="4"/>
  <c r="AD32" i="4"/>
  <c r="AD41" i="4"/>
  <c r="AD50" i="4"/>
  <c r="AC34" i="4"/>
  <c r="C10" i="4"/>
  <c r="C25" i="4"/>
  <c r="B23" i="4"/>
  <c r="O47" i="14"/>
  <c r="R47" i="14"/>
  <c r="O46" i="14"/>
  <c r="O52" i="14"/>
  <c r="R52" i="14"/>
  <c r="S64" i="41"/>
  <c r="S57" i="41"/>
  <c r="S50" i="41"/>
  <c r="S38" i="41"/>
  <c r="S25" i="41"/>
  <c r="D6" i="6"/>
  <c r="C14" i="6"/>
  <c r="AL64" i="6"/>
  <c r="AL58" i="6"/>
  <c r="AL48" i="6"/>
  <c r="AL42" i="6"/>
  <c r="AL32" i="6"/>
  <c r="AL26" i="6"/>
  <c r="AL16" i="6"/>
  <c r="AL10" i="6"/>
  <c r="AL7" i="6"/>
  <c r="AL11" i="6"/>
  <c r="AL14" i="6"/>
  <c r="AL15" i="6"/>
  <c r="AL19" i="6"/>
  <c r="AL23" i="6"/>
  <c r="AL27" i="6"/>
  <c r="AL30" i="6"/>
  <c r="AL31" i="6"/>
  <c r="AL34" i="6"/>
  <c r="AL35" i="6"/>
  <c r="AL39" i="6"/>
  <c r="AL43" i="6"/>
  <c r="AL46" i="6"/>
  <c r="AL47" i="6"/>
  <c r="AL50" i="6"/>
  <c r="AL51" i="6"/>
  <c r="AL55" i="6"/>
  <c r="AL59" i="6"/>
  <c r="AL62" i="6"/>
  <c r="AL63" i="6"/>
  <c r="AM25" i="6"/>
  <c r="X69" i="4"/>
  <c r="X70" i="4"/>
  <c r="O54" i="14"/>
  <c r="R62" i="14"/>
  <c r="O44" i="14"/>
  <c r="R44" i="14"/>
  <c r="R55" i="14"/>
  <c r="S56" i="41"/>
  <c r="S47" i="41"/>
  <c r="S24" i="41"/>
  <c r="AM36" i="6"/>
  <c r="U68" i="4"/>
  <c r="U70" i="4"/>
  <c r="B25" i="4"/>
  <c r="R64" i="14"/>
  <c r="O49" i="14"/>
  <c r="R49" i="14"/>
  <c r="R38" i="14"/>
  <c r="O17" i="14"/>
  <c r="O8" i="14"/>
  <c r="R8" i="14"/>
  <c r="O45" i="14"/>
  <c r="R45" i="14"/>
  <c r="R57" i="14"/>
  <c r="S61" i="41"/>
  <c r="S52" i="41"/>
  <c r="S45" i="41"/>
  <c r="S30" i="41"/>
  <c r="AO61" i="6"/>
  <c r="AO44" i="6"/>
  <c r="AC41" i="4"/>
  <c r="Q54" i="14"/>
  <c r="O51" i="14"/>
  <c r="R51" i="14"/>
  <c r="R50" i="14"/>
  <c r="O48" i="14"/>
  <c r="R48" i="14"/>
  <c r="R36" i="14"/>
  <c r="O22" i="14"/>
  <c r="O29" i="14"/>
  <c r="O28" i="14"/>
  <c r="R28" i="14"/>
  <c r="S41" i="41"/>
  <c r="S32" i="41"/>
  <c r="C57" i="34"/>
  <c r="C23" i="34"/>
  <c r="C60" i="34"/>
  <c r="C47" i="34"/>
  <c r="C58" i="34"/>
  <c r="C19" i="34"/>
  <c r="C8" i="34"/>
  <c r="C29" i="34"/>
  <c r="C61" i="34"/>
  <c r="C35" i="34"/>
  <c r="C13" i="34"/>
  <c r="C40" i="34"/>
  <c r="C14" i="34"/>
  <c r="C7" i="34"/>
  <c r="S59" i="41"/>
  <c r="S60" i="41"/>
  <c r="S58" i="41"/>
  <c r="S36" i="41"/>
  <c r="S44" i="41"/>
  <c r="S46" i="41"/>
  <c r="C18" i="6"/>
  <c r="C58" i="6"/>
  <c r="C15" i="6"/>
  <c r="C34" i="34"/>
  <c r="C42" i="34"/>
  <c r="C16" i="34"/>
  <c r="C62" i="34"/>
  <c r="C45" i="34"/>
  <c r="C31" i="34"/>
  <c r="C55" i="34"/>
  <c r="R66" i="41"/>
  <c r="R62" i="41"/>
  <c r="R48" i="41"/>
  <c r="R33" i="41"/>
  <c r="R37" i="41"/>
  <c r="R18" i="41"/>
  <c r="C63" i="6"/>
  <c r="C21" i="6"/>
  <c r="C16" i="6"/>
  <c r="C10" i="6"/>
  <c r="Q61" i="14"/>
  <c r="R61" i="14"/>
  <c r="Q58" i="14"/>
  <c r="O43" i="14"/>
  <c r="C33" i="34"/>
  <c r="C44" i="34"/>
  <c r="C26" i="34"/>
  <c r="C43" i="34"/>
  <c r="C22" i="34"/>
  <c r="C18" i="34"/>
  <c r="S15" i="41"/>
  <c r="S35" i="41"/>
  <c r="R51" i="41"/>
  <c r="R55" i="41"/>
  <c r="R43" i="41"/>
  <c r="R40" i="41"/>
  <c r="R20" i="41"/>
  <c r="H28" i="13"/>
  <c r="C50" i="6"/>
  <c r="C39" i="6"/>
  <c r="C35" i="6"/>
  <c r="C26" i="6"/>
  <c r="AD12" i="14"/>
  <c r="C28" i="34"/>
  <c r="C5" i="34"/>
  <c r="C59" i="34"/>
  <c r="C38" i="34"/>
  <c r="C46" i="34"/>
  <c r="C50" i="34"/>
  <c r="C15" i="34"/>
  <c r="C37" i="34"/>
  <c r="C53" i="34"/>
  <c r="C51" i="34"/>
  <c r="C9" i="34"/>
  <c r="C6" i="34"/>
  <c r="C56" i="34"/>
  <c r="C30" i="34"/>
  <c r="C11" i="34"/>
  <c r="C52" i="34"/>
  <c r="C25" i="34"/>
  <c r="C12" i="34"/>
  <c r="C39" i="34"/>
  <c r="C24" i="34"/>
  <c r="C48" i="34"/>
  <c r="C54" i="34"/>
  <c r="R54" i="41"/>
  <c r="R42" i="41"/>
  <c r="C55" i="6"/>
  <c r="C53" i="6"/>
  <c r="C48" i="6"/>
  <c r="C43" i="6"/>
  <c r="C31" i="6"/>
  <c r="R27" i="41"/>
  <c r="R19" i="41"/>
  <c r="C61" i="6"/>
  <c r="C51" i="6"/>
  <c r="C34" i="6"/>
  <c r="C29" i="6"/>
  <c r="C19" i="6"/>
  <c r="R10" i="41"/>
  <c r="C59" i="6"/>
  <c r="C42" i="6"/>
  <c r="C37" i="6"/>
  <c r="C27" i="6"/>
  <c r="C9" i="6"/>
  <c r="C62" i="6"/>
  <c r="C54" i="6"/>
  <c r="C46" i="6"/>
  <c r="C38" i="6"/>
  <c r="C30" i="6"/>
  <c r="C25" i="6"/>
  <c r="C22" i="6"/>
  <c r="C17" i="6"/>
  <c r="C13" i="6"/>
  <c r="C8" i="6"/>
  <c r="R34" i="41"/>
  <c r="R23" i="41"/>
  <c r="T64" i="41"/>
  <c r="U64" i="41"/>
  <c r="T57" i="41"/>
  <c r="U57" i="41"/>
  <c r="O7" i="14"/>
  <c r="R7" i="14"/>
  <c r="R13" i="14"/>
  <c r="T31" i="41"/>
  <c r="U31" i="41"/>
  <c r="B38" i="34"/>
  <c r="E38" i="34"/>
  <c r="F38" i="34"/>
  <c r="T9" i="41"/>
  <c r="U9" i="41"/>
  <c r="S48" i="41"/>
  <c r="T48" i="41"/>
  <c r="U48" i="41"/>
  <c r="B23" i="34"/>
  <c r="E23" i="34"/>
  <c r="F23" i="34"/>
  <c r="T30" i="41"/>
  <c r="U30" i="41"/>
  <c r="T38" i="41"/>
  <c r="U38" i="41"/>
  <c r="H52" i="7"/>
  <c r="H59" i="7"/>
  <c r="H30" i="7"/>
  <c r="B38" i="4"/>
  <c r="B33" i="4"/>
  <c r="AC22" i="4"/>
  <c r="AC56" i="4"/>
  <c r="AC30" i="4"/>
  <c r="H31" i="7"/>
  <c r="H37" i="7"/>
  <c r="H15" i="7"/>
  <c r="H23" i="7"/>
  <c r="H28" i="7"/>
  <c r="H19" i="7"/>
  <c r="H22" i="7"/>
  <c r="AC15" i="4"/>
  <c r="AC60" i="4"/>
  <c r="AC57" i="4"/>
  <c r="AM22" i="6"/>
  <c r="H63" i="7"/>
  <c r="H38" i="7"/>
  <c r="H54" i="7"/>
  <c r="H18" i="7"/>
  <c r="B59" i="4"/>
  <c r="AC19" i="4"/>
  <c r="AC62" i="4"/>
  <c r="B52" i="4"/>
  <c r="B50" i="4"/>
  <c r="B31" i="4"/>
  <c r="E52" i="34"/>
  <c r="F52" i="34"/>
  <c r="B52" i="34"/>
  <c r="T55" i="41"/>
  <c r="U55" i="41"/>
  <c r="S55" i="41"/>
  <c r="T12" i="41"/>
  <c r="U12" i="41"/>
  <c r="B35" i="34"/>
  <c r="E35" i="34"/>
  <c r="F35" i="34"/>
  <c r="AM43" i="6"/>
  <c r="AM42" i="6"/>
  <c r="AM44" i="6"/>
  <c r="T23" i="41"/>
  <c r="U23" i="41"/>
  <c r="S23" i="41"/>
  <c r="S27" i="41"/>
  <c r="T27" i="41"/>
  <c r="U27" i="41"/>
  <c r="T22" i="41"/>
  <c r="U22" i="41"/>
  <c r="E39" i="34"/>
  <c r="F39" i="34"/>
  <c r="B39" i="34"/>
  <c r="B11" i="34"/>
  <c r="E11" i="34"/>
  <c r="F11" i="34"/>
  <c r="E9" i="34"/>
  <c r="F9" i="34"/>
  <c r="B9" i="34"/>
  <c r="B15" i="34"/>
  <c r="E15" i="34"/>
  <c r="F15" i="34"/>
  <c r="B59" i="34"/>
  <c r="E59" i="34"/>
  <c r="F59" i="34"/>
  <c r="C45" i="6"/>
  <c r="S20" i="41"/>
  <c r="T20" i="41"/>
  <c r="U20" i="41"/>
  <c r="S51" i="41"/>
  <c r="T51" i="41"/>
  <c r="U51" i="41"/>
  <c r="B18" i="34"/>
  <c r="E18" i="34"/>
  <c r="F18" i="34"/>
  <c r="E44" i="34"/>
  <c r="F44" i="34"/>
  <c r="B44" i="34"/>
  <c r="C23" i="6"/>
  <c r="T35" i="41"/>
  <c r="U35" i="41"/>
  <c r="T62" i="41"/>
  <c r="U62" i="41"/>
  <c r="S62" i="41"/>
  <c r="B55" i="34"/>
  <c r="E55" i="34"/>
  <c r="F55" i="34"/>
  <c r="B16" i="34"/>
  <c r="E16" i="34"/>
  <c r="F16" i="34"/>
  <c r="C7" i="6"/>
  <c r="C11" i="6"/>
  <c r="C12" i="6"/>
  <c r="C20" i="6"/>
  <c r="C24" i="6"/>
  <c r="C28" i="6"/>
  <c r="C32" i="6"/>
  <c r="C33" i="6"/>
  <c r="C36" i="6"/>
  <c r="C40" i="6"/>
  <c r="C41" i="6"/>
  <c r="C44" i="6"/>
  <c r="C47" i="6"/>
  <c r="C49" i="6"/>
  <c r="C52" i="6"/>
  <c r="C56" i="6"/>
  <c r="C57" i="6"/>
  <c r="C60" i="6"/>
  <c r="C64" i="6"/>
  <c r="B13" i="6"/>
  <c r="T46" i="41"/>
  <c r="U46" i="41"/>
  <c r="T60" i="41"/>
  <c r="U60" i="41"/>
  <c r="E14" i="34"/>
  <c r="F14" i="34"/>
  <c r="B14" i="34"/>
  <c r="B61" i="34"/>
  <c r="E61" i="34"/>
  <c r="F61" i="34"/>
  <c r="B58" i="34"/>
  <c r="E58" i="34"/>
  <c r="F58" i="34"/>
  <c r="B57" i="34"/>
  <c r="E57" i="34"/>
  <c r="F57" i="34"/>
  <c r="T41" i="41"/>
  <c r="U41" i="41"/>
  <c r="AM34" i="6"/>
  <c r="T13" i="41"/>
  <c r="U13" i="41"/>
  <c r="R46" i="14"/>
  <c r="AM15" i="6"/>
  <c r="AM47" i="6"/>
  <c r="AM62" i="6"/>
  <c r="T24" i="41"/>
  <c r="U24" i="41"/>
  <c r="T56" i="41"/>
  <c r="U56" i="41"/>
  <c r="R29" i="14"/>
  <c r="AM16" i="6"/>
  <c r="T50" i="41"/>
  <c r="U50" i="41"/>
  <c r="AM37" i="6"/>
  <c r="H48" i="7"/>
  <c r="H53" i="7"/>
  <c r="H10" i="7"/>
  <c r="H62" i="7"/>
  <c r="B9" i="4"/>
  <c r="B58" i="4"/>
  <c r="AO40" i="6"/>
  <c r="AC9" i="4"/>
  <c r="H60" i="7"/>
  <c r="H39" i="7"/>
  <c r="H29" i="7"/>
  <c r="H47" i="7"/>
  <c r="H14" i="7"/>
  <c r="H33" i="7"/>
  <c r="H61" i="7"/>
  <c r="AC26" i="4"/>
  <c r="AC14" i="4"/>
  <c r="AC37" i="4"/>
  <c r="AJ7" i="6"/>
  <c r="AJ8" i="6"/>
  <c r="AJ12" i="6"/>
  <c r="AJ14" i="6"/>
  <c r="AJ16" i="6"/>
  <c r="AJ18" i="6"/>
  <c r="AJ20" i="6"/>
  <c r="AJ22" i="6"/>
  <c r="AJ24" i="6"/>
  <c r="AJ28" i="6"/>
  <c r="AJ30" i="6"/>
  <c r="AJ32" i="6"/>
  <c r="AJ34" i="6"/>
  <c r="AJ36" i="6"/>
  <c r="AJ38" i="6"/>
  <c r="AJ40" i="6"/>
  <c r="AJ44" i="6"/>
  <c r="AJ46" i="6"/>
  <c r="AJ48" i="6"/>
  <c r="AJ50" i="6"/>
  <c r="AJ52" i="6"/>
  <c r="AJ54" i="6"/>
  <c r="AJ56" i="6"/>
  <c r="AJ60" i="6"/>
  <c r="AK33" i="6"/>
  <c r="AK26" i="6"/>
  <c r="H45" i="7"/>
  <c r="H9" i="7"/>
  <c r="H40" i="7"/>
  <c r="H46" i="7"/>
  <c r="B49" i="4"/>
  <c r="AC18" i="4"/>
  <c r="AC47" i="4"/>
  <c r="AC33" i="4"/>
  <c r="B24" i="4"/>
  <c r="B24" i="34"/>
  <c r="E24" i="34"/>
  <c r="F24" i="34"/>
  <c r="B37" i="34"/>
  <c r="E37" i="34"/>
  <c r="F37" i="34"/>
  <c r="T21" i="41"/>
  <c r="U21" i="41"/>
  <c r="B7" i="34"/>
  <c r="E7" i="34"/>
  <c r="F7" i="34"/>
  <c r="T32" i="41"/>
  <c r="U32" i="41"/>
  <c r="T34" i="41"/>
  <c r="U34" i="41"/>
  <c r="S34" i="41"/>
  <c r="T10" i="41"/>
  <c r="U10" i="41"/>
  <c r="T65" i="41"/>
  <c r="U65" i="41"/>
  <c r="T39" i="41"/>
  <c r="U39" i="41"/>
  <c r="T14" i="41"/>
  <c r="U14" i="41"/>
  <c r="T49" i="41"/>
  <c r="U49" i="41"/>
  <c r="T29" i="41"/>
  <c r="U29" i="41"/>
  <c r="T63" i="41"/>
  <c r="U63" i="41"/>
  <c r="S10" i="41"/>
  <c r="T42" i="41"/>
  <c r="U42" i="41"/>
  <c r="S42" i="41"/>
  <c r="B54" i="34"/>
  <c r="E54" i="34"/>
  <c r="F54" i="34"/>
  <c r="B12" i="34"/>
  <c r="E12" i="34"/>
  <c r="F12" i="34"/>
  <c r="B30" i="34"/>
  <c r="E30" i="34"/>
  <c r="F30" i="34"/>
  <c r="B51" i="34"/>
  <c r="E51" i="34"/>
  <c r="F51" i="34"/>
  <c r="E50" i="34"/>
  <c r="F50" i="34"/>
  <c r="B50" i="34"/>
  <c r="B17" i="34"/>
  <c r="B10" i="34"/>
  <c r="B20" i="34"/>
  <c r="B49" i="34"/>
  <c r="B36" i="34"/>
  <c r="B21" i="34"/>
  <c r="B27" i="34"/>
  <c r="B5" i="34"/>
  <c r="E10" i="34"/>
  <c r="F10" i="34"/>
  <c r="E17" i="34"/>
  <c r="F17" i="34"/>
  <c r="E20" i="34"/>
  <c r="F20" i="34"/>
  <c r="E36" i="34"/>
  <c r="F36" i="34"/>
  <c r="E21" i="34"/>
  <c r="F21" i="34"/>
  <c r="E27" i="34"/>
  <c r="F27" i="34"/>
  <c r="E5" i="34"/>
  <c r="F5" i="34"/>
  <c r="B41" i="34"/>
  <c r="B32" i="34"/>
  <c r="E41" i="34"/>
  <c r="F41" i="34"/>
  <c r="E49" i="34"/>
  <c r="F49" i="34"/>
  <c r="E32" i="34"/>
  <c r="F32" i="34"/>
  <c r="T40" i="41"/>
  <c r="U40" i="41"/>
  <c r="S40" i="41"/>
  <c r="T53" i="41"/>
  <c r="U53" i="41"/>
  <c r="E22" i="34"/>
  <c r="F22" i="34"/>
  <c r="B22" i="34"/>
  <c r="B33" i="34"/>
  <c r="E33" i="34"/>
  <c r="F33" i="34"/>
  <c r="S37" i="41"/>
  <c r="T37" i="41"/>
  <c r="U37" i="41"/>
  <c r="S66" i="41"/>
  <c r="T66" i="41"/>
  <c r="U66" i="41"/>
  <c r="B31" i="34"/>
  <c r="E31" i="34"/>
  <c r="F31" i="34"/>
  <c r="B42" i="34"/>
  <c r="E42" i="34"/>
  <c r="F42" i="34"/>
  <c r="T15" i="41"/>
  <c r="U15" i="41"/>
  <c r="T59" i="41"/>
  <c r="U59" i="41"/>
  <c r="E40" i="34"/>
  <c r="F40" i="34"/>
  <c r="B40" i="34"/>
  <c r="B29" i="34"/>
  <c r="E29" i="34"/>
  <c r="F29" i="34"/>
  <c r="E47" i="34"/>
  <c r="F47" i="34"/>
  <c r="B47" i="34"/>
  <c r="AM50" i="6"/>
  <c r="T45" i="41"/>
  <c r="U45" i="41"/>
  <c r="T61" i="41"/>
  <c r="U61" i="41"/>
  <c r="AC50" i="4"/>
  <c r="AM19" i="6"/>
  <c r="AM14" i="6"/>
  <c r="AO62" i="6"/>
  <c r="R58" i="14"/>
  <c r="R22" i="14"/>
  <c r="R54" i="14"/>
  <c r="AM26" i="6"/>
  <c r="AM58" i="6"/>
  <c r="T25" i="41"/>
  <c r="U25" i="41"/>
  <c r="B10" i="4"/>
  <c r="B48" i="4"/>
  <c r="B26" i="4"/>
  <c r="B40" i="4"/>
  <c r="B57" i="4"/>
  <c r="B27" i="4"/>
  <c r="B18" i="4"/>
  <c r="B36" i="4"/>
  <c r="B45" i="4"/>
  <c r="B20" i="4"/>
  <c r="B39" i="4"/>
  <c r="B43" i="4"/>
  <c r="B54" i="4"/>
  <c r="B17" i="4"/>
  <c r="B22" i="4"/>
  <c r="B29" i="4"/>
  <c r="B63" i="4"/>
  <c r="B13" i="4"/>
  <c r="B53" i="4"/>
  <c r="B44" i="4"/>
  <c r="B16" i="4"/>
  <c r="B12" i="4"/>
  <c r="B46" i="4"/>
  <c r="B64" i="4"/>
  <c r="B41" i="4"/>
  <c r="B61" i="4"/>
  <c r="B66" i="4"/>
  <c r="B60" i="4"/>
  <c r="B55" i="4"/>
  <c r="B21" i="4"/>
  <c r="B15" i="4"/>
  <c r="B32" i="4"/>
  <c r="B37" i="4"/>
  <c r="B42" i="4"/>
  <c r="B34" i="4"/>
  <c r="B28" i="4"/>
  <c r="B30" i="4"/>
  <c r="B65" i="4"/>
  <c r="AM61" i="6"/>
  <c r="H49" i="7"/>
  <c r="H41" i="7"/>
  <c r="H32" i="7"/>
  <c r="H8" i="7"/>
  <c r="B56" i="4"/>
  <c r="AC21" i="4"/>
  <c r="AM12" i="6"/>
  <c r="AC13" i="4"/>
  <c r="H24" i="7"/>
  <c r="H36" i="7"/>
  <c r="H50" i="7"/>
  <c r="H44" i="7"/>
  <c r="H55" i="7"/>
  <c r="H25" i="7"/>
  <c r="H16" i="7"/>
  <c r="AC64" i="4"/>
  <c r="AC65" i="4"/>
  <c r="AC58" i="4"/>
  <c r="AK27" i="6"/>
  <c r="H64" i="7"/>
  <c r="H20" i="7"/>
  <c r="H11" i="7"/>
  <c r="H51" i="7"/>
  <c r="B47" i="4"/>
  <c r="AC17" i="4"/>
  <c r="B14" i="4"/>
  <c r="AC51" i="4"/>
  <c r="AC35" i="4"/>
  <c r="AC31" i="4"/>
  <c r="T19" i="41"/>
  <c r="U19" i="41"/>
  <c r="S19" i="41"/>
  <c r="T17" i="41"/>
  <c r="U17" i="41"/>
  <c r="B6" i="34"/>
  <c r="E6" i="34"/>
  <c r="F6" i="34"/>
  <c r="B26" i="34"/>
  <c r="E26" i="34"/>
  <c r="F26" i="34"/>
  <c r="E62" i="34"/>
  <c r="F62" i="34"/>
  <c r="B62" i="34"/>
  <c r="T36" i="41"/>
  <c r="U36" i="41"/>
  <c r="E19" i="34"/>
  <c r="F19" i="34"/>
  <c r="B19" i="34"/>
  <c r="T52" i="41"/>
  <c r="U52" i="41"/>
  <c r="T11" i="41"/>
  <c r="U11" i="41"/>
  <c r="T54" i="41"/>
  <c r="U54" i="41"/>
  <c r="S54" i="41"/>
  <c r="B48" i="34"/>
  <c r="E48" i="34"/>
  <c r="F48" i="34"/>
  <c r="B25" i="34"/>
  <c r="E25" i="34"/>
  <c r="F25" i="34"/>
  <c r="B56" i="34"/>
  <c r="E56" i="34"/>
  <c r="F56" i="34"/>
  <c r="B53" i="34"/>
  <c r="E53" i="34"/>
  <c r="F53" i="34"/>
  <c r="B46" i="34"/>
  <c r="E46" i="34"/>
  <c r="F46" i="34"/>
  <c r="B28" i="34"/>
  <c r="E28" i="34"/>
  <c r="F28" i="34"/>
  <c r="S43" i="41"/>
  <c r="T43" i="41"/>
  <c r="U43" i="41"/>
  <c r="B43" i="34"/>
  <c r="E43" i="34"/>
  <c r="F43" i="34"/>
  <c r="R43" i="14"/>
  <c r="AB13" i="14"/>
  <c r="AB11" i="14"/>
  <c r="S18" i="41"/>
  <c r="T18" i="41"/>
  <c r="U18" i="41"/>
  <c r="T33" i="41"/>
  <c r="U33" i="41"/>
  <c r="S33" i="41"/>
  <c r="T26" i="41"/>
  <c r="U26" i="41"/>
  <c r="B45" i="34"/>
  <c r="E45" i="34"/>
  <c r="F45" i="34"/>
  <c r="B34" i="34"/>
  <c r="E34" i="34"/>
  <c r="F34" i="34"/>
  <c r="B12" i="6"/>
  <c r="T28" i="41"/>
  <c r="U28" i="41"/>
  <c r="T44" i="41"/>
  <c r="U44" i="41"/>
  <c r="T58" i="41"/>
  <c r="U58" i="41"/>
  <c r="E13" i="34"/>
  <c r="F13" i="34"/>
  <c r="B13" i="34"/>
  <c r="E8" i="34"/>
  <c r="F8" i="34"/>
  <c r="B8" i="34"/>
  <c r="E60" i="34"/>
  <c r="F60" i="34"/>
  <c r="B60" i="34"/>
  <c r="AB9" i="14"/>
  <c r="AO21" i="6"/>
  <c r="AO14" i="6"/>
  <c r="AO19" i="6"/>
  <c r="AO64" i="6"/>
  <c r="AO34" i="6"/>
  <c r="AO17" i="6"/>
  <c r="R17" i="14"/>
  <c r="S25" i="14"/>
  <c r="AM7" i="6"/>
  <c r="AM17" i="6"/>
  <c r="AM39" i="6"/>
  <c r="T16" i="41"/>
  <c r="U16" i="41"/>
  <c r="T47" i="41"/>
  <c r="U47" i="41"/>
  <c r="AB12" i="14"/>
  <c r="AC32" i="4"/>
  <c r="AM64" i="6"/>
  <c r="AC10" i="4"/>
  <c r="AC42" i="4"/>
  <c r="AC45" i="4"/>
  <c r="AC63" i="4"/>
  <c r="AC43" i="4"/>
  <c r="AC48" i="4"/>
  <c r="AC53" i="4"/>
  <c r="AC39" i="4"/>
  <c r="AC40" i="4"/>
  <c r="AC46" i="4"/>
  <c r="AC27" i="4"/>
  <c r="AC36" i="4"/>
  <c r="AC24" i="4"/>
  <c r="AC66" i="4"/>
  <c r="AC28" i="4"/>
  <c r="AC20" i="4"/>
  <c r="AC23" i="4"/>
  <c r="AC59" i="4"/>
  <c r="AC25" i="4"/>
  <c r="AC12" i="4"/>
  <c r="AC16" i="4"/>
  <c r="AM21" i="6"/>
  <c r="AM49" i="6"/>
  <c r="H12" i="7"/>
  <c r="H58" i="7"/>
  <c r="H43" i="7"/>
  <c r="AC49" i="4"/>
  <c r="AC38" i="4"/>
  <c r="AC52" i="4"/>
  <c r="AO12" i="6"/>
  <c r="AC55" i="4"/>
  <c r="AC29" i="4"/>
  <c r="H13" i="7"/>
  <c r="H56" i="7"/>
  <c r="H26" i="7"/>
  <c r="H35" i="7"/>
  <c r="H57" i="7"/>
  <c r="H7" i="7"/>
  <c r="G66" i="7"/>
  <c r="AC61" i="4"/>
  <c r="AC11" i="4"/>
  <c r="AC54" i="4"/>
  <c r="AM40" i="6"/>
  <c r="AO22" i="6"/>
  <c r="AK47" i="6"/>
  <c r="AK63" i="6"/>
  <c r="H21" i="7"/>
  <c r="H17" i="7"/>
  <c r="H42" i="7"/>
  <c r="H27" i="7"/>
  <c r="AC44" i="4"/>
  <c r="B11" i="4"/>
  <c r="B19" i="4"/>
  <c r="B62" i="4"/>
  <c r="B35" i="4"/>
  <c r="B51" i="4"/>
  <c r="S30" i="14"/>
  <c r="S28" i="14"/>
  <c r="S40" i="14"/>
  <c r="S54" i="14"/>
  <c r="AK36" i="6"/>
  <c r="AK57" i="6"/>
  <c r="B20" i="6"/>
  <c r="B63" i="6"/>
  <c r="B31" i="6"/>
  <c r="S11" i="14"/>
  <c r="AK54" i="6"/>
  <c r="AK61" i="6"/>
  <c r="AK15" i="6"/>
  <c r="B61" i="6"/>
  <c r="B25" i="6"/>
  <c r="AK18" i="6"/>
  <c r="AK60" i="6"/>
  <c r="AK11" i="6"/>
  <c r="S38" i="14"/>
  <c r="B47" i="6"/>
  <c r="B56" i="6"/>
  <c r="B33" i="6"/>
  <c r="B52" i="6"/>
  <c r="B11" i="6"/>
  <c r="B55" i="6"/>
  <c r="B46" i="6"/>
  <c r="S10" i="14"/>
  <c r="S18" i="14"/>
  <c r="S37" i="14"/>
  <c r="AK39" i="6"/>
  <c r="S63" i="14"/>
  <c r="S14" i="14"/>
  <c r="S35" i="14"/>
  <c r="S31" i="14"/>
  <c r="AB29" i="14"/>
  <c r="AB26" i="14"/>
  <c r="S64" i="14"/>
  <c r="S50" i="14"/>
  <c r="B38" i="6"/>
  <c r="B42" i="6"/>
  <c r="AK42" i="6"/>
  <c r="AK17" i="6"/>
  <c r="B18" i="6"/>
  <c r="S61" i="14"/>
  <c r="S49" i="14"/>
  <c r="AK35" i="6"/>
  <c r="AK62" i="6"/>
  <c r="S8" i="14"/>
  <c r="AK45" i="6"/>
  <c r="B19" i="6"/>
  <c r="B8" i="6"/>
  <c r="AK44" i="6"/>
  <c r="AK23" i="6"/>
  <c r="S29" i="14"/>
  <c r="S41" i="14"/>
  <c r="S55" i="14"/>
  <c r="S46" i="14"/>
  <c r="S53" i="14"/>
  <c r="B7" i="6"/>
  <c r="B23" i="6"/>
  <c r="B34" i="6"/>
  <c r="B17" i="6"/>
  <c r="S13" i="14"/>
  <c r="AK29" i="6"/>
  <c r="S20" i="14"/>
  <c r="S17" i="14"/>
  <c r="AB14" i="14"/>
  <c r="S43" i="14"/>
  <c r="S32" i="14"/>
  <c r="S16" i="14"/>
  <c r="S27" i="14"/>
  <c r="S26" i="14"/>
  <c r="S9" i="14"/>
  <c r="S19" i="14"/>
  <c r="S60" i="14"/>
  <c r="S21" i="14"/>
  <c r="S23" i="14"/>
  <c r="S15" i="14"/>
  <c r="S24" i="14"/>
  <c r="B37" i="6"/>
  <c r="AK50" i="6"/>
  <c r="AK32" i="6"/>
  <c r="AK20" i="6"/>
  <c r="AK25" i="6"/>
  <c r="S34" i="14"/>
  <c r="AK43" i="6"/>
  <c r="S33" i="14"/>
  <c r="S22" i="14"/>
  <c r="B57" i="6"/>
  <c r="B41" i="6"/>
  <c r="B32" i="6"/>
  <c r="B36" i="6"/>
  <c r="B10" i="6"/>
  <c r="B50" i="6"/>
  <c r="B51" i="6"/>
  <c r="B62" i="6"/>
  <c r="AK14" i="6"/>
  <c r="AK64" i="6"/>
  <c r="S56" i="14"/>
  <c r="S39" i="14"/>
  <c r="AB27" i="14"/>
  <c r="AB28" i="14"/>
  <c r="AB34" i="14"/>
  <c r="B45" i="6"/>
  <c r="B53" i="6"/>
  <c r="B59" i="6"/>
  <c r="B14" i="6"/>
  <c r="S45" i="14"/>
  <c r="B21" i="6"/>
  <c r="AK10" i="6"/>
  <c r="AK49" i="6"/>
  <c r="AK19" i="6"/>
  <c r="S48" i="14"/>
  <c r="S47" i="14"/>
  <c r="B58" i="6"/>
  <c r="AK59" i="6"/>
  <c r="B40" i="6"/>
  <c r="B64" i="6"/>
  <c r="B44" i="6"/>
  <c r="B22" i="6"/>
  <c r="B39" i="6"/>
  <c r="AK30" i="6"/>
  <c r="AB31" i="14"/>
  <c r="AB30" i="14"/>
  <c r="S52" i="14"/>
  <c r="AK22" i="6"/>
  <c r="AK31" i="6"/>
  <c r="S62" i="14"/>
  <c r="S57" i="14"/>
  <c r="S36" i="14"/>
  <c r="B16" i="6"/>
  <c r="B35" i="6"/>
  <c r="B43" i="6"/>
  <c r="B54" i="6"/>
  <c r="B30" i="6"/>
  <c r="AK34" i="6"/>
  <c r="AK16" i="6"/>
  <c r="AK12" i="6"/>
  <c r="AK9" i="6"/>
  <c r="S58" i="14"/>
  <c r="B24" i="6"/>
  <c r="B49" i="6"/>
  <c r="B60" i="6"/>
  <c r="B28" i="6"/>
  <c r="B26" i="6"/>
  <c r="B27" i="6"/>
  <c r="B15" i="6"/>
  <c r="AK21" i="6"/>
  <c r="S12" i="14"/>
  <c r="AK55" i="6"/>
  <c r="S59" i="14"/>
  <c r="AB33" i="14"/>
  <c r="AB35" i="14"/>
  <c r="AB32" i="14"/>
  <c r="B9" i="6"/>
  <c r="B48" i="6"/>
  <c r="AK58" i="6"/>
  <c r="S42" i="14"/>
  <c r="B29" i="6"/>
  <c r="S7" i="14"/>
  <c r="S44" i="14"/>
  <c r="S51" i="14"/>
</calcChain>
</file>

<file path=xl/comments1.xml><?xml version="1.0" encoding="utf-8"?>
<comments xmlns="http://schemas.openxmlformats.org/spreadsheetml/2006/main">
  <authors>
    <author>Hastie, James</author>
  </authors>
  <commentList>
    <comment ref="A13" authorId="0" shapeId="0">
      <text>
        <r>
          <rPr>
            <b/>
            <sz val="9"/>
            <color indexed="81"/>
            <rFont val="Tahoma"/>
            <family val="2"/>
          </rPr>
          <t>Hastie, James:</t>
        </r>
        <r>
          <rPr>
            <sz val="9"/>
            <color indexed="81"/>
            <rFont val="Tahoma"/>
            <family val="2"/>
          </rPr>
          <t xml:space="preserve">
Check on Morro Bay area tagging
with Rick Starr; expanded more recently</t>
        </r>
      </text>
    </comment>
  </commentList>
</comments>
</file>

<file path=xl/sharedStrings.xml><?xml version="1.0" encoding="utf-8"?>
<sst xmlns="http://schemas.openxmlformats.org/spreadsheetml/2006/main" count="3445" uniqueCount="714">
  <si>
    <t>Comm</t>
  </si>
  <si>
    <t xml:space="preserve">Factor </t>
  </si>
  <si>
    <t>Score</t>
  </si>
  <si>
    <t>Rank</t>
  </si>
  <si>
    <t>Species</t>
  </si>
  <si>
    <t>Average of  all values in column -&gt;</t>
  </si>
  <si>
    <t>Sablefish (coastwide)</t>
  </si>
  <si>
    <t>Black rockfish</t>
  </si>
  <si>
    <t>Dover sole</t>
  </si>
  <si>
    <t>Lingcod (coastwide)</t>
  </si>
  <si>
    <t>Petrale sole</t>
  </si>
  <si>
    <t>Vermilion Rockfish</t>
  </si>
  <si>
    <t>Blue Rockfish</t>
  </si>
  <si>
    <t>Gopher Rockfish</t>
  </si>
  <si>
    <t>Copper Rockfish</t>
  </si>
  <si>
    <t>Longnose Skate</t>
  </si>
  <si>
    <t>Brown Rockfish</t>
  </si>
  <si>
    <t>Quillback Rockfish</t>
  </si>
  <si>
    <t>Cabezon</t>
  </si>
  <si>
    <t>Arrowtooth flounder</t>
  </si>
  <si>
    <t>Yelloweye Rockfish</t>
  </si>
  <si>
    <t>Pacific Sanddab</t>
  </si>
  <si>
    <t>Olive Rockfish</t>
  </si>
  <si>
    <t>Kelp Greenling</t>
  </si>
  <si>
    <t>Rex Sole</t>
  </si>
  <si>
    <t>Starry Rockfish</t>
  </si>
  <si>
    <t>Black and Yellow Rockfish</t>
  </si>
  <si>
    <t>Blackgill Rockfish</t>
  </si>
  <si>
    <t>Kelp Rockfish</t>
  </si>
  <si>
    <t>China Rockfish</t>
  </si>
  <si>
    <t>Widow Rockfish</t>
  </si>
  <si>
    <t>Treefish Rockfish</t>
  </si>
  <si>
    <t>Greenspotted Rockfish</t>
  </si>
  <si>
    <t>Grass Rockfish</t>
  </si>
  <si>
    <t>Squarespot Rockfish</t>
  </si>
  <si>
    <t>Speckled Rockfish</t>
  </si>
  <si>
    <t>Shortraker Rockfish</t>
  </si>
  <si>
    <t>Leopard Shark</t>
  </si>
  <si>
    <t>Darkblotched rockfish</t>
  </si>
  <si>
    <t>Flag Rockfish</t>
  </si>
  <si>
    <t>Tiger Rockfish</t>
  </si>
  <si>
    <t>Rougheye Rockfish</t>
  </si>
  <si>
    <t>Canary rockfish</t>
  </si>
  <si>
    <t>Sand Sole</t>
  </si>
  <si>
    <t>English sole</t>
  </si>
  <si>
    <t>Honeycomb Rockfish</t>
  </si>
  <si>
    <t>Pacific ocean perch</t>
  </si>
  <si>
    <t>Bank Rockfish</t>
  </si>
  <si>
    <t>Rosy Rockfish</t>
  </si>
  <si>
    <t>Spiny dogfish</t>
  </si>
  <si>
    <t>Greenstriped Rockfish</t>
  </si>
  <si>
    <t>Starry flounder</t>
  </si>
  <si>
    <t>Redbanded Rockfish</t>
  </si>
  <si>
    <t>Splitnose Rockfish</t>
  </si>
  <si>
    <t>Rock Sole</t>
  </si>
  <si>
    <t>Aurora Rockfish</t>
  </si>
  <si>
    <t>Greenblotched Rockfish</t>
  </si>
  <si>
    <t>Big Skate</t>
  </si>
  <si>
    <t>Calico Rockfish</t>
  </si>
  <si>
    <t>Yellowmouth Rockfish</t>
  </si>
  <si>
    <t>Butter Sole</t>
  </si>
  <si>
    <t>Sharpchin Rockfish</t>
  </si>
  <si>
    <t>Curlfin sole</t>
  </si>
  <si>
    <t>Rosethorn Rockfish</t>
  </si>
  <si>
    <t>Flathead Sole</t>
  </si>
  <si>
    <t>Redstripe Rockfish</t>
  </si>
  <si>
    <t>Silvergray Rockfish</t>
  </si>
  <si>
    <t>Stripetail Rockfish</t>
  </si>
  <si>
    <t>Shortbelly Rockfish</t>
  </si>
  <si>
    <t>Sum of values</t>
  </si>
  <si>
    <t>Number of non-zero entries</t>
  </si>
  <si>
    <t>Average of non-zero values -&gt;</t>
  </si>
  <si>
    <t>Total</t>
  </si>
  <si>
    <t>CA</t>
  </si>
  <si>
    <t>OR</t>
  </si>
  <si>
    <t>WA</t>
  </si>
  <si>
    <t xml:space="preserve">California scorpionfish </t>
  </si>
  <si>
    <t>Halfbanded Rockfish</t>
  </si>
  <si>
    <t>Slender sole</t>
  </si>
  <si>
    <t>Category</t>
  </si>
  <si>
    <t>Factors</t>
  </si>
  <si>
    <t>FISHERY Importance</t>
  </si>
  <si>
    <t>0-10</t>
  </si>
  <si>
    <t xml:space="preserve"> </t>
  </si>
  <si>
    <t>Importance to Subsistence</t>
  </si>
  <si>
    <t>Non-Catch Value</t>
  </si>
  <si>
    <t>Rebuilding Status</t>
  </si>
  <si>
    <t>STOCK Status</t>
  </si>
  <si>
    <t>Relative Stock Abundance</t>
  </si>
  <si>
    <t>1-10</t>
  </si>
  <si>
    <t>Relative Fishing Mortality</t>
  </si>
  <si>
    <t>Relevant New Type of Information Available</t>
  </si>
  <si>
    <t>TARGET Freq</t>
  </si>
  <si>
    <t>Extraction from assessment data</t>
  </si>
  <si>
    <t>Value</t>
  </si>
  <si>
    <t>Stock Variability</t>
  </si>
  <si>
    <t>-1 to +1</t>
  </si>
  <si>
    <t>Fishery Importance</t>
  </si>
  <si>
    <t>Ecosystem Importance</t>
  </si>
  <si>
    <t>Weighted Factor Scores</t>
  </si>
  <si>
    <t>Tribal</t>
  </si>
  <si>
    <t>Rebuild</t>
  </si>
  <si>
    <t>Depl</t>
  </si>
  <si>
    <t xml:space="preserve">Harvest </t>
  </si>
  <si>
    <t>New</t>
  </si>
  <si>
    <t>Unexp</t>
  </si>
  <si>
    <t>Weighted</t>
  </si>
  <si>
    <t>Last</t>
  </si>
  <si>
    <t>Factor</t>
  </si>
  <si>
    <t>Status</t>
  </si>
  <si>
    <t>Info</t>
  </si>
  <si>
    <t>Trend</t>
  </si>
  <si>
    <t>Assessment</t>
  </si>
  <si>
    <t>score</t>
  </si>
  <si>
    <t>Pink shading indicates no prior benchmark</t>
  </si>
  <si>
    <t>Max value</t>
  </si>
  <si>
    <t>* not including revenue from tribal landings</t>
  </si>
  <si>
    <t>California</t>
  </si>
  <si>
    <t>Oregon</t>
  </si>
  <si>
    <t>Washington</t>
  </si>
  <si>
    <t>All HKL+POT</t>
  </si>
  <si>
    <t>Relative weights</t>
  </si>
  <si>
    <t>Pseudo values</t>
  </si>
  <si>
    <t>(landed mts * rel. weights)</t>
  </si>
  <si>
    <t>to anglers)</t>
  </si>
  <si>
    <t>Coastwide</t>
  </si>
  <si>
    <t>Subsistence</t>
  </si>
  <si>
    <t>Tribal "Commercial"</t>
  </si>
  <si>
    <t>Initial</t>
  </si>
  <si>
    <t>added to</t>
  </si>
  <si>
    <t>Dollars</t>
  </si>
  <si>
    <t>$ rank</t>
  </si>
  <si>
    <t>initial</t>
  </si>
  <si>
    <t>Greater</t>
  </si>
  <si>
    <t>Choke</t>
  </si>
  <si>
    <t>stock</t>
  </si>
  <si>
    <t>sub-fleet/area</t>
  </si>
  <si>
    <t>*</t>
  </si>
  <si>
    <t>**</t>
  </si>
  <si>
    <t>#</t>
  </si>
  <si>
    <t>*#</t>
  </si>
  <si>
    <t>Rebuilding</t>
  </si>
  <si>
    <t>Not in rebuilding</t>
  </si>
  <si>
    <t>Projected to rebuild in over 20 years</t>
  </si>
  <si>
    <t>Projected to rebuild within 20 years</t>
  </si>
  <si>
    <t>In rebuilding and projected to be rebuilt by next assessment</t>
  </si>
  <si>
    <t>Stock</t>
  </si>
  <si>
    <t>Dep %</t>
  </si>
  <si>
    <t>PSA</t>
  </si>
  <si>
    <t>Scoring of Stock Spawning Biomass Status</t>
  </si>
  <si>
    <t>• 5 points = stock is overfished and show signs of decline</t>
  </si>
  <si>
    <t>As expanded and used here, providing a 10-point range</t>
  </si>
  <si>
    <t>25% for flatfish, 40% for all other groundfish stocks</t>
  </si>
  <si>
    <t>12.5% for flatfish, 25% for all other groundfish stocks</t>
  </si>
  <si>
    <t>Scoring of Stock Harvest Status</t>
  </si>
  <si>
    <t>• 5 points = stock has been determined to be experiencing overfishing</t>
  </si>
  <si>
    <t>no OFLc</t>
  </si>
  <si>
    <t>Yellowtail Rockfish</t>
  </si>
  <si>
    <t>Bronzespotted Rockfish</t>
  </si>
  <si>
    <t>Freckled Rockfish</t>
  </si>
  <si>
    <t>Harlequin Rockfish</t>
  </si>
  <si>
    <t>Mexican Rockfish</t>
  </si>
  <si>
    <t>Pink Rockfish</t>
  </si>
  <si>
    <t>Pinkrose Rockfish</t>
  </si>
  <si>
    <t>Pygmy Rockfish</t>
  </si>
  <si>
    <t>Swordspine Rockfish</t>
  </si>
  <si>
    <t xml:space="preserve">New </t>
  </si>
  <si>
    <t>Full</t>
  </si>
  <si>
    <t>Prior</t>
  </si>
  <si>
    <t>addressed</t>
  </si>
  <si>
    <t xml:space="preserve">Additive adjustments for </t>
  </si>
  <si>
    <t>Recruit Var.</t>
  </si>
  <si>
    <t xml:space="preserve">Mean age in Catch </t>
  </si>
  <si>
    <t>fishery import.</t>
  </si>
  <si>
    <t>Rounded to 2 years</t>
  </si>
  <si>
    <t>Year of last asmt</t>
  </si>
  <si>
    <t>Years since last asmt</t>
  </si>
  <si>
    <t>Tribal fishery importance, based on commercial and subsistence importance</t>
  </si>
  <si>
    <t>Sablefish</t>
  </si>
  <si>
    <t>Longspine thornyhead</t>
  </si>
  <si>
    <t xml:space="preserve">Shortspine thornyhead </t>
  </si>
  <si>
    <t>Lingcod</t>
  </si>
  <si>
    <t xml:space="preserve">Lingcod </t>
  </si>
  <si>
    <t>California scorpionfish</t>
  </si>
  <si>
    <t xml:space="preserve">Bocaccio </t>
  </si>
  <si>
    <t xml:space="preserve">Sablefish </t>
  </si>
  <si>
    <t>$1000s</t>
  </si>
  <si>
    <t>Demand</t>
  </si>
  <si>
    <t xml:space="preserve">Cowcod </t>
  </si>
  <si>
    <t>Pacific cod</t>
  </si>
  <si>
    <t>Bocaccio</t>
  </si>
  <si>
    <t>Cowcod</t>
  </si>
  <si>
    <t xml:space="preserve">"*" =  </t>
  </si>
  <si>
    <t xml:space="preserve">"#" =  </t>
  </si>
  <si>
    <t>Greater sub-area/fleet importance: commercial</t>
  </si>
  <si>
    <t>Greater sub-area/fleet importance: recreational</t>
  </si>
  <si>
    <t xml:space="preserve">Notes on Scoring </t>
  </si>
  <si>
    <t xml:space="preserve">Chilipepper rockfish </t>
  </si>
  <si>
    <t xml:space="preserve">Kelp greenling </t>
  </si>
  <si>
    <t xml:space="preserve">Starry flounder </t>
  </si>
  <si>
    <t xml:space="preserve">Cabezon </t>
  </si>
  <si>
    <t xml:space="preserve">Petrale sole </t>
  </si>
  <si>
    <t>Chilipepper</t>
  </si>
  <si>
    <t xml:space="preserve">Gopher rockfish </t>
  </si>
  <si>
    <t xml:space="preserve">Blue rockfish </t>
  </si>
  <si>
    <t xml:space="preserve">Canary rockfish </t>
  </si>
  <si>
    <t xml:space="preserve">English sole </t>
  </si>
  <si>
    <t xml:space="preserve">Rex sole </t>
  </si>
  <si>
    <t xml:space="preserve">Yellowtail rockfish </t>
  </si>
  <si>
    <t xml:space="preserve">Arrowtooth flounder </t>
  </si>
  <si>
    <t>Longnose skate</t>
  </si>
  <si>
    <t>Widow rockfish</t>
  </si>
  <si>
    <t>China rockfish</t>
  </si>
  <si>
    <t xml:space="preserve">Splitnose rockfish </t>
  </si>
  <si>
    <t xml:space="preserve">Yelloweye rockfish </t>
  </si>
  <si>
    <t xml:space="preserve">Sharpchin rockfish </t>
  </si>
  <si>
    <t>Greenspotted rockfish</t>
  </si>
  <si>
    <t>Greenstriped rockfish</t>
  </si>
  <si>
    <t xml:space="preserve">Blackgill rockfish </t>
  </si>
  <si>
    <t xml:space="preserve">Aurora rockfish </t>
  </si>
  <si>
    <t>Rougheye rockfish</t>
  </si>
  <si>
    <t>Bank rockfish</t>
  </si>
  <si>
    <t>Big skate</t>
  </si>
  <si>
    <t>Black and yellow rockfish</t>
  </si>
  <si>
    <t>Brown rockfish</t>
  </si>
  <si>
    <t>Copper rockfish</t>
  </si>
  <si>
    <t>Flag rockfish</t>
  </si>
  <si>
    <t>Flathead sole</t>
  </si>
  <si>
    <t>Grass rockfish</t>
  </si>
  <si>
    <t>Honeycomb rockfish</t>
  </si>
  <si>
    <t>Olive rockfish</t>
  </si>
  <si>
    <t>Pacific sanddab</t>
  </si>
  <si>
    <t>Quillback rockfish</t>
  </si>
  <si>
    <t>Redbanded rockfish</t>
  </si>
  <si>
    <t>Rock sole</t>
  </si>
  <si>
    <t>Rosethorn rockfish</t>
  </si>
  <si>
    <t>Sand sole</t>
  </si>
  <si>
    <t>Shortbelly rockfish</t>
  </si>
  <si>
    <t>Shortraker rockfish</t>
  </si>
  <si>
    <t>Speckled rockfish</t>
  </si>
  <si>
    <t>Squarespot rockfish</t>
  </si>
  <si>
    <t>Starry rockfish</t>
  </si>
  <si>
    <t>Stripetail rockfish</t>
  </si>
  <si>
    <t>Treefish</t>
  </si>
  <si>
    <t>Vermilion rockfish</t>
  </si>
  <si>
    <r>
      <t>• 1 point = stock biomass is above target (SB</t>
    </r>
    <r>
      <rPr>
        <b/>
        <vertAlign val="subscript"/>
        <sz val="14"/>
        <color theme="1"/>
        <rFont val="Calibri"/>
        <family val="2"/>
        <scheme val="minor"/>
      </rPr>
      <t>C</t>
    </r>
    <r>
      <rPr>
        <sz val="14"/>
        <color theme="1"/>
        <rFont val="Calibri"/>
        <family val="2"/>
        <scheme val="minor"/>
      </rPr>
      <t xml:space="preserve"> &gt; 1.25*SBMSY)</t>
    </r>
  </si>
  <si>
    <r>
      <t>• 2 points = stock biomass is near target (MSST &lt; SB</t>
    </r>
    <r>
      <rPr>
        <b/>
        <vertAlign val="subscript"/>
        <sz val="14"/>
        <color theme="1"/>
        <rFont val="Calibri"/>
        <family val="2"/>
        <scheme val="minor"/>
      </rPr>
      <t>C</t>
    </r>
    <r>
      <rPr>
        <sz val="14"/>
        <color theme="1"/>
        <rFont val="Calibri"/>
        <family val="2"/>
        <scheme val="minor"/>
      </rPr>
      <t xml:space="preserve"> ≤ 1.25*SBMSY)</t>
    </r>
  </si>
  <si>
    <r>
      <t>• 3 points = caution - SB</t>
    </r>
    <r>
      <rPr>
        <b/>
        <vertAlign val="subscript"/>
        <sz val="14"/>
        <color theme="1"/>
        <rFont val="Calibri"/>
        <family val="2"/>
        <scheme val="minor"/>
      </rPr>
      <t>C</t>
    </r>
    <r>
      <rPr>
        <sz val="14"/>
        <color theme="1"/>
        <rFont val="Calibri"/>
        <family val="2"/>
        <scheme val="minor"/>
      </rPr>
      <t xml:space="preserve"> or MSST is unknown not determinable</t>
    </r>
  </si>
  <si>
    <r>
      <t>• 4 points = stock is overfished (SB</t>
    </r>
    <r>
      <rPr>
        <b/>
        <vertAlign val="subscript"/>
        <sz val="14"/>
        <color theme="1"/>
        <rFont val="Calibri"/>
        <family val="2"/>
        <scheme val="minor"/>
      </rPr>
      <t xml:space="preserve">C </t>
    </r>
    <r>
      <rPr>
        <sz val="14"/>
        <color theme="1"/>
        <rFont val="Calibri"/>
        <family val="2"/>
        <scheme val="minor"/>
      </rPr>
      <t>≤ MSST)</t>
    </r>
  </si>
  <si>
    <r>
      <t xml:space="preserve"> points = stock biomass is above target ( 2 * SB</t>
    </r>
    <r>
      <rPr>
        <b/>
        <vertAlign val="subscript"/>
        <sz val="14"/>
        <color theme="1"/>
        <rFont val="Calibri"/>
        <family val="2"/>
        <scheme val="minor"/>
      </rPr>
      <t>MSY</t>
    </r>
    <r>
      <rPr>
        <sz val="14"/>
        <color theme="1"/>
        <rFont val="Calibri"/>
        <family val="2"/>
        <scheme val="minor"/>
      </rPr>
      <t xml:space="preserve"> &gt;= SB</t>
    </r>
    <r>
      <rPr>
        <b/>
        <vertAlign val="subscript"/>
        <sz val="14"/>
        <color theme="1"/>
        <rFont val="Calibri"/>
        <family val="2"/>
        <scheme val="minor"/>
      </rPr>
      <t>C</t>
    </r>
    <r>
      <rPr>
        <sz val="14"/>
        <color theme="1"/>
        <rFont val="Calibri"/>
        <family val="2"/>
        <scheme val="minor"/>
      </rPr>
      <t xml:space="preserve"> &gt; 1.5*SB</t>
    </r>
    <r>
      <rPr>
        <b/>
        <vertAlign val="subscript"/>
        <sz val="14"/>
        <color theme="1"/>
        <rFont val="Calibri"/>
        <family val="2"/>
        <scheme val="minor"/>
      </rPr>
      <t>MSY</t>
    </r>
    <r>
      <rPr>
        <sz val="14"/>
        <color theme="1"/>
        <rFont val="Calibri"/>
        <family val="2"/>
        <scheme val="minor"/>
      </rPr>
      <t>)</t>
    </r>
  </si>
  <si>
    <r>
      <t xml:space="preserve"> points = SB</t>
    </r>
    <r>
      <rPr>
        <b/>
        <vertAlign val="subscript"/>
        <sz val="14"/>
        <color theme="1"/>
        <rFont val="Calibri"/>
        <family val="2"/>
        <scheme val="minor"/>
      </rPr>
      <t>C</t>
    </r>
    <r>
      <rPr>
        <sz val="14"/>
        <color theme="1"/>
        <rFont val="Calibri"/>
        <family val="2"/>
        <scheme val="minor"/>
      </rPr>
      <t xml:space="preserve"> is unknown and Vulnerability is high (PSA &gt;= 2)</t>
    </r>
  </si>
  <si>
    <r>
      <t xml:space="preserve"> points = stock biomass is below target ( 0.9 * SB</t>
    </r>
    <r>
      <rPr>
        <b/>
        <vertAlign val="subscript"/>
        <sz val="14"/>
        <color theme="1"/>
        <rFont val="Calibri"/>
        <family val="2"/>
        <scheme val="minor"/>
      </rPr>
      <t>MSY</t>
    </r>
    <r>
      <rPr>
        <sz val="14"/>
        <color theme="1"/>
        <rFont val="Calibri"/>
        <family val="2"/>
        <scheme val="minor"/>
      </rPr>
      <t xml:space="preserve"> &gt;= SB</t>
    </r>
    <r>
      <rPr>
        <b/>
        <vertAlign val="subscript"/>
        <sz val="14"/>
        <color theme="1"/>
        <rFont val="Calibri"/>
        <family val="2"/>
        <scheme val="minor"/>
      </rPr>
      <t>C</t>
    </r>
    <r>
      <rPr>
        <sz val="14"/>
        <color theme="1"/>
        <rFont val="Calibri"/>
        <family val="2"/>
        <scheme val="minor"/>
      </rPr>
      <t xml:space="preserve"> &gt; MSST)) and </t>
    </r>
    <r>
      <rPr>
        <u/>
        <sz val="14"/>
        <color theme="1"/>
        <rFont val="Calibri"/>
        <family val="2"/>
        <scheme val="minor"/>
      </rPr>
      <t>is</t>
    </r>
    <r>
      <rPr>
        <sz val="14"/>
        <color theme="1"/>
        <rFont val="Calibri"/>
        <family val="2"/>
        <scheme val="minor"/>
      </rPr>
      <t xml:space="preserve"> declining or recent trend unknown</t>
    </r>
  </si>
  <si>
    <r>
      <t xml:space="preserve"> points = stock is overfished (SB</t>
    </r>
    <r>
      <rPr>
        <b/>
        <vertAlign val="subscript"/>
        <sz val="14"/>
        <color theme="1"/>
        <rFont val="Calibri"/>
        <family val="2"/>
        <scheme val="minor"/>
      </rPr>
      <t>C</t>
    </r>
    <r>
      <rPr>
        <sz val="14"/>
        <color theme="1"/>
        <rFont val="Calibri"/>
        <family val="2"/>
        <scheme val="minor"/>
      </rPr>
      <t xml:space="preserve"> ≤ MSST) and increasing</t>
    </r>
  </si>
  <si>
    <r>
      <t xml:space="preserve"> points = stock is overfished (SB</t>
    </r>
    <r>
      <rPr>
        <b/>
        <vertAlign val="subscript"/>
        <sz val="14"/>
        <color theme="1"/>
        <rFont val="Calibri"/>
        <family val="2"/>
        <scheme val="minor"/>
      </rPr>
      <t>C</t>
    </r>
    <r>
      <rPr>
        <sz val="14"/>
        <color theme="1"/>
        <rFont val="Calibri"/>
        <family val="2"/>
        <scheme val="minor"/>
      </rPr>
      <t xml:space="preserve"> ≤ MSST) and stable</t>
    </r>
  </si>
  <si>
    <r>
      <t xml:space="preserve"> points = stock is overfished (SB</t>
    </r>
    <r>
      <rPr>
        <b/>
        <vertAlign val="subscript"/>
        <sz val="14"/>
        <color theme="1"/>
        <rFont val="Calibri"/>
        <family val="2"/>
        <scheme val="minor"/>
      </rPr>
      <t>C</t>
    </r>
    <r>
      <rPr>
        <sz val="14"/>
        <color theme="1"/>
        <rFont val="Calibri"/>
        <family val="2"/>
        <scheme val="minor"/>
      </rPr>
      <t xml:space="preserve"> ≤ MSST) and declining</t>
    </r>
  </si>
  <si>
    <r>
      <rPr>
        <b/>
        <sz val="14"/>
        <color theme="1"/>
        <rFont val="Calibri"/>
        <family val="2"/>
        <scheme val="minor"/>
      </rPr>
      <t>SB</t>
    </r>
    <r>
      <rPr>
        <b/>
        <vertAlign val="subscript"/>
        <sz val="14"/>
        <color theme="1"/>
        <rFont val="Calibri"/>
        <family val="2"/>
        <scheme val="minor"/>
      </rPr>
      <t>C</t>
    </r>
    <r>
      <rPr>
        <sz val="14"/>
        <color theme="1"/>
        <rFont val="Calibri"/>
        <family val="2"/>
        <scheme val="minor"/>
      </rPr>
      <t xml:space="preserve"> = Current Spawning Biomass</t>
    </r>
  </si>
  <si>
    <r>
      <rPr>
        <b/>
        <sz val="14"/>
        <color theme="1"/>
        <rFont val="Calibri"/>
        <family val="2"/>
        <scheme val="minor"/>
      </rPr>
      <t>SB</t>
    </r>
    <r>
      <rPr>
        <b/>
        <vertAlign val="subscript"/>
        <sz val="14"/>
        <color theme="1"/>
        <rFont val="Calibri"/>
        <family val="2"/>
        <scheme val="minor"/>
      </rPr>
      <t>MSY</t>
    </r>
    <r>
      <rPr>
        <b/>
        <sz val="14"/>
        <color theme="1"/>
        <rFont val="Calibri"/>
        <family val="2"/>
        <scheme val="minor"/>
      </rPr>
      <t xml:space="preserve"> </t>
    </r>
    <r>
      <rPr>
        <sz val="14"/>
        <color theme="1"/>
        <rFont val="Calibri"/>
        <family val="2"/>
        <scheme val="minor"/>
      </rPr>
      <t>= Spawning Biomass @ MSY, or target proxy</t>
    </r>
  </si>
  <si>
    <r>
      <rPr>
        <b/>
        <sz val="14"/>
        <color theme="1"/>
        <rFont val="Calibri"/>
        <family val="2"/>
        <scheme val="minor"/>
      </rPr>
      <t>MSST</t>
    </r>
    <r>
      <rPr>
        <sz val="14"/>
        <color theme="1"/>
        <rFont val="Calibri"/>
        <family val="2"/>
        <scheme val="minor"/>
      </rPr>
      <t xml:space="preserve"> = Minimum Stock Size Threshold; level below which stocks are considered overfished</t>
    </r>
  </si>
  <si>
    <r>
      <t>• 1 point = low fisheries impact on stock (F</t>
    </r>
    <r>
      <rPr>
        <vertAlign val="subscript"/>
        <sz val="14"/>
        <color theme="1"/>
        <rFont val="Calibri"/>
        <family val="2"/>
        <scheme val="minor"/>
      </rPr>
      <t>C</t>
    </r>
    <r>
      <rPr>
        <sz val="14"/>
        <color theme="1"/>
        <rFont val="Calibri"/>
        <family val="2"/>
        <scheme val="minor"/>
      </rPr>
      <t xml:space="preserve"> ≤ 0.25*OFL)</t>
    </r>
  </si>
  <si>
    <r>
      <t>• 2 points = moderate fisheries impact on stock (0.25*F</t>
    </r>
    <r>
      <rPr>
        <vertAlign val="subscript"/>
        <sz val="14"/>
        <color theme="1"/>
        <rFont val="Calibri"/>
        <family val="2"/>
        <scheme val="minor"/>
      </rPr>
      <t>L</t>
    </r>
    <r>
      <rPr>
        <sz val="14"/>
        <color theme="1"/>
        <rFont val="Calibri"/>
        <family val="2"/>
        <scheme val="minor"/>
      </rPr>
      <t xml:space="preserve"> &lt; F</t>
    </r>
    <r>
      <rPr>
        <vertAlign val="subscript"/>
        <sz val="14"/>
        <color theme="1"/>
        <rFont val="Calibri"/>
        <family val="2"/>
        <scheme val="minor"/>
      </rPr>
      <t>C</t>
    </r>
    <r>
      <rPr>
        <sz val="14"/>
        <color theme="1"/>
        <rFont val="Calibri"/>
        <family val="2"/>
        <scheme val="minor"/>
      </rPr>
      <t xml:space="preserve"> ≤ 0.9*OFL)</t>
    </r>
  </si>
  <si>
    <r>
      <t>• 3 points = caution - F</t>
    </r>
    <r>
      <rPr>
        <vertAlign val="subscript"/>
        <sz val="14"/>
        <color theme="1"/>
        <rFont val="Calibri"/>
        <family val="2"/>
        <scheme val="minor"/>
      </rPr>
      <t>C</t>
    </r>
    <r>
      <rPr>
        <sz val="14"/>
        <color theme="1"/>
        <rFont val="Calibri"/>
        <family val="2"/>
        <scheme val="minor"/>
      </rPr>
      <t xml:space="preserve"> or OFL</t>
    </r>
    <r>
      <rPr>
        <vertAlign val="subscript"/>
        <sz val="14"/>
        <color theme="1"/>
        <rFont val="Calibri"/>
        <family val="2"/>
        <scheme val="minor"/>
      </rPr>
      <t xml:space="preserve"> </t>
    </r>
    <r>
      <rPr>
        <sz val="14"/>
        <color theme="1"/>
        <rFont val="Calibri"/>
        <family val="2"/>
        <scheme val="minor"/>
      </rPr>
      <t>is unknown and status cannot be determined</t>
    </r>
  </si>
  <si>
    <r>
      <t>• 4 points = high impact of fisheries on stock (F</t>
    </r>
    <r>
      <rPr>
        <vertAlign val="subscript"/>
        <sz val="14"/>
        <color theme="1"/>
        <rFont val="Calibri"/>
        <family val="2"/>
        <scheme val="minor"/>
      </rPr>
      <t>C</t>
    </r>
    <r>
      <rPr>
        <sz val="14"/>
        <color theme="1"/>
        <rFont val="Calibri"/>
        <family val="2"/>
        <scheme val="minor"/>
      </rPr>
      <t xml:space="preserve"> &gt; 0.9*OFL)</t>
    </r>
  </si>
  <si>
    <r>
      <t>• 1 point = negligible fisheries impact on stock (F</t>
    </r>
    <r>
      <rPr>
        <vertAlign val="subscript"/>
        <sz val="14"/>
        <color theme="1"/>
        <rFont val="Calibri"/>
        <family val="2"/>
        <scheme val="minor"/>
      </rPr>
      <t>C</t>
    </r>
    <r>
      <rPr>
        <sz val="14"/>
        <color theme="1"/>
        <rFont val="Calibri"/>
        <family val="2"/>
        <scheme val="minor"/>
      </rPr>
      <t xml:space="preserve"> ≤ 0.1*OFL)</t>
    </r>
  </si>
  <si>
    <r>
      <t>• 2 points = low fisheries impact on stock (0.1*OFL &lt; F</t>
    </r>
    <r>
      <rPr>
        <vertAlign val="subscript"/>
        <sz val="14"/>
        <color theme="1"/>
        <rFont val="Calibri"/>
        <family val="2"/>
        <scheme val="minor"/>
      </rPr>
      <t>C</t>
    </r>
    <r>
      <rPr>
        <sz val="14"/>
        <color theme="1"/>
        <rFont val="Calibri"/>
        <family val="2"/>
        <scheme val="minor"/>
      </rPr>
      <t xml:space="preserve"> ≤ 0.25*OFL)</t>
    </r>
  </si>
  <si>
    <r>
      <t>• 3 points = moderately low fisheries impact on stock (0.25*OFL &lt; F</t>
    </r>
    <r>
      <rPr>
        <vertAlign val="subscript"/>
        <sz val="14"/>
        <color theme="1"/>
        <rFont val="Calibri"/>
        <family val="2"/>
        <scheme val="minor"/>
      </rPr>
      <t>C</t>
    </r>
    <r>
      <rPr>
        <sz val="14"/>
        <color theme="1"/>
        <rFont val="Calibri"/>
        <family val="2"/>
        <scheme val="minor"/>
      </rPr>
      <t xml:space="preserve"> ≤ 0.5*OFL)</t>
    </r>
  </si>
  <si>
    <r>
      <t>• 4 points = caution -OFL</t>
    </r>
    <r>
      <rPr>
        <vertAlign val="subscript"/>
        <sz val="14"/>
        <color theme="1"/>
        <rFont val="Calibri"/>
        <family val="2"/>
        <scheme val="minor"/>
      </rPr>
      <t xml:space="preserve"> </t>
    </r>
    <r>
      <rPr>
        <sz val="14"/>
        <color theme="1"/>
        <rFont val="Calibri"/>
        <family val="2"/>
        <scheme val="minor"/>
      </rPr>
      <t>is unknown and F</t>
    </r>
    <r>
      <rPr>
        <vertAlign val="subscript"/>
        <sz val="14"/>
        <color theme="1"/>
        <rFont val="Calibri"/>
        <family val="2"/>
        <scheme val="minor"/>
      </rPr>
      <t>C</t>
    </r>
    <r>
      <rPr>
        <sz val="14"/>
        <color theme="1"/>
        <rFont val="Calibri"/>
        <family val="2"/>
        <scheme val="minor"/>
      </rPr>
      <t xml:space="preserve"> &lt;= 5 mt</t>
    </r>
  </si>
  <si>
    <r>
      <t>• 5 points = moderate fisheries impact on stock (0.5*OFL &lt; F</t>
    </r>
    <r>
      <rPr>
        <vertAlign val="subscript"/>
        <sz val="14"/>
        <color theme="1"/>
        <rFont val="Calibri"/>
        <family val="2"/>
        <scheme val="minor"/>
      </rPr>
      <t>C</t>
    </r>
    <r>
      <rPr>
        <sz val="14"/>
        <color theme="1"/>
        <rFont val="Calibri"/>
        <family val="2"/>
        <scheme val="minor"/>
      </rPr>
      <t xml:space="preserve"> ≤ 0.75*OFL)</t>
    </r>
  </si>
  <si>
    <r>
      <t>• 6 points = caution - F</t>
    </r>
    <r>
      <rPr>
        <vertAlign val="subscript"/>
        <sz val="14"/>
        <color theme="1"/>
        <rFont val="Calibri"/>
        <family val="2"/>
        <scheme val="minor"/>
      </rPr>
      <t>C</t>
    </r>
    <r>
      <rPr>
        <sz val="14"/>
        <color theme="1"/>
        <rFont val="Calibri"/>
        <family val="2"/>
        <scheme val="minor"/>
      </rPr>
      <t xml:space="preserve">  is unknown orOFL</t>
    </r>
    <r>
      <rPr>
        <vertAlign val="subscript"/>
        <sz val="14"/>
        <color theme="1"/>
        <rFont val="Calibri"/>
        <family val="2"/>
        <scheme val="minor"/>
      </rPr>
      <t xml:space="preserve"> </t>
    </r>
    <r>
      <rPr>
        <sz val="14"/>
        <color theme="1"/>
        <rFont val="Calibri"/>
        <family val="2"/>
        <scheme val="minor"/>
      </rPr>
      <t>is unknown and F</t>
    </r>
    <r>
      <rPr>
        <vertAlign val="subscript"/>
        <sz val="14"/>
        <color theme="1"/>
        <rFont val="Calibri"/>
        <family val="2"/>
        <scheme val="minor"/>
      </rPr>
      <t>C</t>
    </r>
    <r>
      <rPr>
        <sz val="14"/>
        <color theme="1"/>
        <rFont val="Calibri"/>
        <family val="2"/>
        <scheme val="minor"/>
      </rPr>
      <t xml:space="preserve"> &gt; 5 mt</t>
    </r>
  </si>
  <si>
    <r>
      <t>• 7 points = moderately high fisheries impact on stock (0.75*OFL &lt; F</t>
    </r>
    <r>
      <rPr>
        <vertAlign val="subscript"/>
        <sz val="14"/>
        <color theme="1"/>
        <rFont val="Calibri"/>
        <family val="2"/>
        <scheme val="minor"/>
      </rPr>
      <t>C</t>
    </r>
    <r>
      <rPr>
        <sz val="14"/>
        <color theme="1"/>
        <rFont val="Calibri"/>
        <family val="2"/>
        <scheme val="minor"/>
      </rPr>
      <t xml:space="preserve"> ≤ 0.9*OFL)</t>
    </r>
  </si>
  <si>
    <r>
      <t>• 8 points =high impact, potential overfishing (0.9*OFL &lt; F</t>
    </r>
    <r>
      <rPr>
        <vertAlign val="subscript"/>
        <sz val="14"/>
        <color theme="1"/>
        <rFont val="Calibri"/>
        <family val="2"/>
        <scheme val="minor"/>
      </rPr>
      <t>C</t>
    </r>
    <r>
      <rPr>
        <sz val="14"/>
        <color theme="1"/>
        <rFont val="Calibri"/>
        <family val="2"/>
        <scheme val="minor"/>
      </rPr>
      <t xml:space="preserve"> ≤ OFL)</t>
    </r>
  </si>
  <si>
    <r>
      <rPr>
        <b/>
        <sz val="14"/>
        <color theme="1"/>
        <rFont val="Calibri"/>
        <family val="2"/>
        <scheme val="minor"/>
      </rPr>
      <t>F</t>
    </r>
    <r>
      <rPr>
        <b/>
        <vertAlign val="subscript"/>
        <sz val="14"/>
        <color theme="1"/>
        <rFont val="Calibri"/>
        <family val="2"/>
        <scheme val="minor"/>
      </rPr>
      <t>C</t>
    </r>
    <r>
      <rPr>
        <sz val="14"/>
        <color theme="1"/>
        <rFont val="Calibri"/>
        <family val="2"/>
        <scheme val="minor"/>
      </rPr>
      <t xml:space="preserve"> = current/recent fishing mortality</t>
    </r>
  </si>
  <si>
    <r>
      <rPr>
        <b/>
        <sz val="14"/>
        <rFont val="Calibri"/>
        <family val="2"/>
        <scheme val="minor"/>
      </rPr>
      <t>OFL</t>
    </r>
    <r>
      <rPr>
        <sz val="14"/>
        <rFont val="Calibri"/>
        <family val="2"/>
        <scheme val="minor"/>
      </rPr>
      <t xml:space="preserve"> = Overfishing Level</t>
    </r>
  </si>
  <si>
    <t>Steepness</t>
  </si>
  <si>
    <t xml:space="preserve">Updated RKF </t>
  </si>
  <si>
    <t>adjusted-</t>
  </si>
  <si>
    <t>trans-formed Mean catch age</t>
  </si>
  <si>
    <t>Rec</t>
  </si>
  <si>
    <t>Wt</t>
  </si>
  <si>
    <t>Relative weights (pseudo prices) for species applied to recreational landed catch in each state</t>
  </si>
  <si>
    <t>Fishing Mortality</t>
  </si>
  <si>
    <t>Source/Basis</t>
  </si>
  <si>
    <t>Range</t>
  </si>
  <si>
    <t>Recreational Fishery Importance</t>
  </si>
  <si>
    <t>Key Role in Ecosystem</t>
  </si>
  <si>
    <t>California (cont.)</t>
  </si>
  <si>
    <t>Arrowtooth fl.</t>
  </si>
  <si>
    <t>Black and Yellow R-fish</t>
  </si>
  <si>
    <t>Const.</t>
  </si>
  <si>
    <t xml:space="preserve">"@" =  </t>
  </si>
  <si>
    <t>Industry concern expressed</t>
  </si>
  <si>
    <t>*@</t>
  </si>
  <si>
    <t>(see legend, below)</t>
  </si>
  <si>
    <t>Sorted by PSA score</t>
  </si>
  <si>
    <t>Sorted by depletion ratio,</t>
  </si>
  <si>
    <t>within each of the 3 PSA ranges</t>
  </si>
  <si>
    <t>or, the stock's PSA (Vulnerability) score, where depletion has not been estimated</t>
  </si>
  <si>
    <t>Importance related to rebuilding status of a stock</t>
  </si>
  <si>
    <t>Importance of relative stock abundance</t>
  </si>
  <si>
    <t>Based on the most recently assessed depletion ratio, calculated at a coastwide level, except where benchmark-derived OFLs do not cover the entire coast (e.g. bocaccio, yellowtail);</t>
  </si>
  <si>
    <t>Based on the % of OFL attainment, calculated at a coastwide level, except where benchmark-dervied OFLs do not cover the entire coast (e.g. bocaccio, yellowtail).</t>
  </si>
  <si>
    <t>assessment</t>
  </si>
  <si>
    <t>Issues can be</t>
  </si>
  <si>
    <t xml:space="preserve">sources </t>
  </si>
  <si>
    <t>of trend</t>
  </si>
  <si>
    <t>information</t>
  </si>
  <si>
    <t>on stock</t>
  </si>
  <si>
    <t>structure/</t>
  </si>
  <si>
    <t>dynamics</t>
  </si>
  <si>
    <t>Importance of new and relevant sources or types of information or methods</t>
  </si>
  <si>
    <t>Meaning</t>
  </si>
  <si>
    <t>Fishery Factors</t>
  </si>
  <si>
    <t>Assessment Information</t>
  </si>
  <si>
    <t xml:space="preserve">Commercial Fishery Importance </t>
  </si>
  <si>
    <t>Constituent Demand/ 
Choke Stock</t>
  </si>
  <si>
    <t>Unexpected Stock Trends</t>
  </si>
  <si>
    <t>Assessed Status + Rebuilding Proj.</t>
  </si>
  <si>
    <t>Groundfish Mortality Reports</t>
  </si>
  <si>
    <t>Updated Steepness Prior; New availability of trend or comp data; Ability to fix prior assmt. issues</t>
  </si>
  <si>
    <t>Assessment output, and Fishery Factor scores</t>
  </si>
  <si>
    <t>Latest assessed depletion or PSA</t>
  </si>
  <si>
    <t>Mean Age in Catch 
(with regional modification)</t>
  </si>
  <si>
    <t>Recruitment variability (Sigma-r) from last assessment</t>
  </si>
  <si>
    <t>Sum of weighted scores for Fishery Factors (listed above)</t>
  </si>
  <si>
    <t>ASSMT Info</t>
  </si>
  <si>
    <t>Landed Ex-vessel Revenue, from PacFIN (transformed)</t>
  </si>
  <si>
    <t>Tribal Comm Revenue + Subsistence input from Habitat Assmt. &amp; Tribes</t>
  </si>
  <si>
    <t>(http://www.st.nmfs.noaa.gov/Assets/stock/documents/PrioritizingFishStockAssessments_FinalWeb.pdf)</t>
  </si>
  <si>
    <r>
      <t>Commercial</t>
    </r>
    <r>
      <rPr>
        <sz val="14"/>
        <color theme="1"/>
        <rFont val="Calibri"/>
        <family val="2"/>
        <scheme val="minor"/>
      </rPr>
      <t>*</t>
    </r>
    <r>
      <rPr>
        <b/>
        <sz val="14"/>
        <color theme="1"/>
        <rFont val="Calibri"/>
        <family val="2"/>
        <scheme val="minor"/>
      </rPr>
      <t xml:space="preserve"> Revenue</t>
    </r>
  </si>
  <si>
    <t>Component</t>
  </si>
  <si>
    <t>Scores</t>
  </si>
  <si>
    <t>In rebuilding, with declining spawning biomass</t>
  </si>
  <si>
    <r>
      <t xml:space="preserve"> points = stock biomass is below target ((0.9 * SB</t>
    </r>
    <r>
      <rPr>
        <b/>
        <vertAlign val="subscript"/>
        <sz val="14"/>
        <color theme="1"/>
        <rFont val="Calibri"/>
        <family val="2"/>
        <scheme val="minor"/>
      </rPr>
      <t>MSY</t>
    </r>
    <r>
      <rPr>
        <sz val="14"/>
        <color theme="1"/>
        <rFont val="Calibri"/>
        <family val="2"/>
        <scheme val="minor"/>
      </rPr>
      <t>) &gt;= SB</t>
    </r>
    <r>
      <rPr>
        <b/>
        <vertAlign val="subscript"/>
        <sz val="14"/>
        <color theme="1"/>
        <rFont val="Calibri"/>
        <family val="2"/>
        <scheme val="minor"/>
      </rPr>
      <t>C)</t>
    </r>
    <r>
      <rPr>
        <sz val="14"/>
        <color theme="1"/>
        <rFont val="Calibri"/>
        <family val="2"/>
        <scheme val="minor"/>
      </rPr>
      <t xml:space="preserve"> &gt; MSST) and not declining</t>
    </r>
  </si>
  <si>
    <t>Mean Dep % =</t>
  </si>
  <si>
    <t>As described in the tech memo (not used)</t>
  </si>
  <si>
    <t xml:space="preserve"> Fishing mortality (mt)</t>
  </si>
  <si>
    <t>Factor summarization, weighting, and ranking of total scores</t>
  </si>
  <si>
    <t>Choke Sp</t>
  </si>
  <si>
    <t>Const. Dem/</t>
  </si>
  <si>
    <t>Overview of Factors included in this analysis of stock assessment priorities</t>
  </si>
  <si>
    <t>(transformed using comm. formulas)</t>
  </si>
  <si>
    <t>Lengths</t>
  </si>
  <si>
    <t>Count</t>
  </si>
  <si>
    <t>Pacific Spiny Dogfish</t>
  </si>
  <si>
    <t>Aurora rockfish</t>
  </si>
  <si>
    <t>Blackgill rockfish</t>
  </si>
  <si>
    <t>Greenspotted rockfish- 1</t>
  </si>
  <si>
    <t>Halfbanded rockfish</t>
  </si>
  <si>
    <t>Greenspotted rockfish- 2</t>
  </si>
  <si>
    <t>Rex sole</t>
  </si>
  <si>
    <t>Sharpchin rockfish</t>
  </si>
  <si>
    <t>Shortspine thornyhead</t>
  </si>
  <si>
    <t>Splitnose rockfish</t>
  </si>
  <si>
    <t>Yelloweye rockfish</t>
  </si>
  <si>
    <t>Yellowtail rockfish</t>
  </si>
  <si>
    <t>NW Fishery Science Center bottom-trawl survey biomass estimates, with trend information, and</t>
  </si>
  <si>
    <t xml:space="preserve">assessment estimates and projections of biomass (where available) from 3 years before the last </t>
  </si>
  <si>
    <t>assessment through 2015.</t>
  </si>
  <si>
    <t>assessment through 2015. (cont.)</t>
  </si>
  <si>
    <t>Annual rate of</t>
  </si>
  <si>
    <t>biomass change</t>
  </si>
  <si>
    <t>Survey</t>
  </si>
  <si>
    <t>Asmnt.</t>
  </si>
  <si>
    <t>Greenspotted rockfish- Late</t>
  </si>
  <si>
    <t>Greenspotted rockfish- Early</t>
  </si>
  <si>
    <t>Summary of annual average rates of change in trawl survey and assessment biomass trends.</t>
  </si>
  <si>
    <t>Sum from 2012-16</t>
  </si>
  <si>
    <t>or SBC is unknown and Vulnerability is intermediate (2 &gt; PSA &gt;= 1.8)</t>
  </si>
  <si>
    <r>
      <t xml:space="preserve"> points = stock biomass is near target ( 1.1 * SB</t>
    </r>
    <r>
      <rPr>
        <b/>
        <vertAlign val="subscript"/>
        <sz val="14"/>
        <color theme="1"/>
        <rFont val="Calibri"/>
        <family val="2"/>
        <scheme val="minor"/>
      </rPr>
      <t>MSY</t>
    </r>
    <r>
      <rPr>
        <sz val="14"/>
        <color theme="1"/>
        <rFont val="Calibri"/>
        <family val="2"/>
        <scheme val="minor"/>
      </rPr>
      <t xml:space="preserve"> &gt;= SB</t>
    </r>
    <r>
      <rPr>
        <b/>
        <vertAlign val="subscript"/>
        <sz val="14"/>
        <color theme="1"/>
        <rFont val="Calibri"/>
        <family val="2"/>
        <scheme val="minor"/>
      </rPr>
      <t>C</t>
    </r>
    <r>
      <rPr>
        <sz val="14"/>
        <color theme="1"/>
        <rFont val="Calibri"/>
        <family val="2"/>
        <scheme val="minor"/>
      </rPr>
      <t xml:space="preserve"> &gt; 0.9*SB</t>
    </r>
    <r>
      <rPr>
        <b/>
        <vertAlign val="subscript"/>
        <sz val="14"/>
        <color theme="1"/>
        <rFont val="Calibri"/>
        <family val="2"/>
        <scheme val="minor"/>
      </rPr>
      <t>MSY</t>
    </r>
    <r>
      <rPr>
        <sz val="14"/>
        <color theme="1"/>
        <rFont val="Calibri"/>
        <family val="2"/>
        <scheme val="minor"/>
      </rPr>
      <t xml:space="preserve">), </t>
    </r>
  </si>
  <si>
    <t>or SBC is unknown and Vulnerability is low (1.8 &gt; PSA)</t>
  </si>
  <si>
    <r>
      <t xml:space="preserve"> points = stock biomass is above target ( 1.5 * SB</t>
    </r>
    <r>
      <rPr>
        <b/>
        <vertAlign val="subscript"/>
        <sz val="14"/>
        <color theme="1"/>
        <rFont val="Calibri"/>
        <family val="2"/>
        <scheme val="minor"/>
      </rPr>
      <t>MSY</t>
    </r>
    <r>
      <rPr>
        <sz val="14"/>
        <color theme="1"/>
        <rFont val="Calibri"/>
        <family val="2"/>
        <scheme val="minor"/>
      </rPr>
      <t xml:space="preserve"> &gt;= SB</t>
    </r>
    <r>
      <rPr>
        <b/>
        <vertAlign val="subscript"/>
        <sz val="14"/>
        <color theme="1"/>
        <rFont val="Calibri"/>
        <family val="2"/>
        <scheme val="minor"/>
      </rPr>
      <t>C</t>
    </r>
    <r>
      <rPr>
        <sz val="14"/>
        <color theme="1"/>
        <rFont val="Calibri"/>
        <family val="2"/>
        <scheme val="minor"/>
      </rPr>
      <t xml:space="preserve"> &gt; 1.1*SB</t>
    </r>
    <r>
      <rPr>
        <b/>
        <vertAlign val="subscript"/>
        <sz val="14"/>
        <color theme="1"/>
        <rFont val="Calibri"/>
        <family val="2"/>
        <scheme val="minor"/>
      </rPr>
      <t>MSY</t>
    </r>
    <r>
      <rPr>
        <sz val="14"/>
        <color theme="1"/>
        <rFont val="Calibri"/>
        <family val="2"/>
        <scheme val="minor"/>
      </rPr>
      <t xml:space="preserve">), </t>
    </r>
  </si>
  <si>
    <t>Blue/Deacon Rockfish</t>
  </si>
  <si>
    <r>
      <t xml:space="preserve"> point = stock biomass is way above target (SB</t>
    </r>
    <r>
      <rPr>
        <b/>
        <vertAlign val="subscript"/>
        <sz val="14"/>
        <color theme="1"/>
        <rFont val="Calibri"/>
        <family val="2"/>
        <scheme val="minor"/>
      </rPr>
      <t>C</t>
    </r>
    <r>
      <rPr>
        <sz val="14"/>
        <color theme="1"/>
        <rFont val="Calibri"/>
        <family val="2"/>
        <scheme val="minor"/>
      </rPr>
      <t xml:space="preserve"> &gt; 2 * SB</t>
    </r>
    <r>
      <rPr>
        <vertAlign val="subscript"/>
        <sz val="14"/>
        <color theme="1"/>
        <rFont val="Calibri"/>
        <family val="2"/>
        <scheme val="minor"/>
      </rPr>
      <t>MSY</t>
    </r>
    <r>
      <rPr>
        <sz val="14"/>
        <color theme="1"/>
        <rFont val="Calibri"/>
        <family val="2"/>
        <scheme val="minor"/>
      </rPr>
      <t>)</t>
    </r>
  </si>
  <si>
    <t>Canary Rockfish</t>
  </si>
  <si>
    <t>OFL - Catch (mt)</t>
  </si>
  <si>
    <t>Area outside of Benchmark Asessment</t>
  </si>
  <si>
    <t>Cabezon (WA)</t>
  </si>
  <si>
    <t>No target Fishing</t>
  </si>
  <si>
    <t>Very low average fishing mortality during 2014-16</t>
  </si>
  <si>
    <r>
      <rPr>
        <b/>
        <sz val="14"/>
        <rFont val="Calibri"/>
        <family val="2"/>
        <scheme val="minor"/>
      </rPr>
      <t>OFL</t>
    </r>
    <r>
      <rPr>
        <sz val="14"/>
        <rFont val="Calibri"/>
        <family val="2"/>
        <scheme val="minor"/>
      </rPr>
      <t xml:space="preserve"> (or </t>
    </r>
    <r>
      <rPr>
        <i/>
        <sz val="14"/>
        <rFont val="Times New Roman"/>
        <family val="1"/>
      </rPr>
      <t>OFL contribution</t>
    </r>
    <r>
      <rPr>
        <sz val="14"/>
        <rFont val="Calibri"/>
        <family val="2"/>
        <scheme val="minor"/>
      </rPr>
      <t>) (mt)</t>
    </r>
  </si>
  <si>
    <t>2017 DP</t>
  </si>
  <si>
    <t>Retained catch mts</t>
  </si>
  <si>
    <t>Factor Score</t>
  </si>
  <si>
    <t>All TWL</t>
  </si>
  <si>
    <t>TWL</t>
  </si>
  <si>
    <t>NTWL</t>
  </si>
  <si>
    <t>Rank difference, max of 0</t>
  </si>
  <si>
    <t>Score difference, min of 0</t>
  </si>
  <si>
    <t>[Fleet value - Coastwide value]</t>
  </si>
  <si>
    <t>State-level scores and ranks</t>
  </si>
  <si>
    <t>Drop-off in Comm scores within fleets</t>
  </si>
  <si>
    <t>pink rockfish</t>
  </si>
  <si>
    <t>Mexican RF</t>
  </si>
  <si>
    <t>harlequin RF</t>
  </si>
  <si>
    <t>halfbanded RF</t>
  </si>
  <si>
    <t>chameleon RF</t>
  </si>
  <si>
    <t>Annual average, 2002-11; Coastwide; Rec and Comm, combined</t>
  </si>
  <si>
    <t>Annual Avg Ex-ves $1000s, 2012-16</t>
  </si>
  <si>
    <t>Otoliths</t>
  </si>
  <si>
    <t>All Fishery sampling</t>
  </si>
  <si>
    <t>Eco-</t>
  </si>
  <si>
    <t>system</t>
  </si>
  <si>
    <t>Rank difference</t>
  </si>
  <si>
    <t>Score difference</t>
  </si>
  <si>
    <t>(max of 0)</t>
  </si>
  <si>
    <t>(min of 0)</t>
  </si>
  <si>
    <t>Commercial fleet scores and rankings used to evaluate Consituent Demand</t>
  </si>
  <si>
    <t>Recreational state scores and rankings used to evaluate Consituent Demand</t>
  </si>
  <si>
    <t>Gear Group scores/ranks</t>
  </si>
  <si>
    <t>[State/Fleet value - Coastwide value]</t>
  </si>
  <si>
    <t>**#</t>
  </si>
  <si>
    <t>Top-down Score</t>
  </si>
  <si>
    <t>QB*B</t>
  </si>
  <si>
    <t>diet*QB*B</t>
  </si>
  <si>
    <t>slope rockfish</t>
  </si>
  <si>
    <t>NA</t>
  </si>
  <si>
    <t>skates</t>
  </si>
  <si>
    <t>nearshore rockfish</t>
  </si>
  <si>
    <t>shelf rockfish</t>
  </si>
  <si>
    <t>flatfish</t>
  </si>
  <si>
    <t>Pacific Ocean Perch</t>
  </si>
  <si>
    <t>dogfish</t>
  </si>
  <si>
    <t>Scaled</t>
  </si>
  <si>
    <t>Raw</t>
  </si>
  <si>
    <t>Emphasis on rebuilding species (and degree of constraint), with lesser additions for state/fleet rankings that are much higher than overall</t>
  </si>
  <si>
    <t>Removed from the analysis this cycle</t>
  </si>
  <si>
    <t>Scuba/snorkel Viewing</t>
  </si>
  <si>
    <t>Top-down and bottom-up diet impacts on managed/protected sp.</t>
  </si>
  <si>
    <t>Factor score from above</t>
  </si>
  <si>
    <r>
      <t>Score = [(Revenue)</t>
    </r>
    <r>
      <rPr>
        <vertAlign val="superscript"/>
        <sz val="13"/>
        <color theme="1"/>
        <rFont val="Calibri"/>
        <family val="2"/>
        <scheme val="minor"/>
      </rPr>
      <t xml:space="preserve"> </t>
    </r>
    <r>
      <rPr>
        <vertAlign val="superscript"/>
        <sz val="14"/>
        <color theme="1"/>
        <rFont val="Calibri"/>
        <family val="2"/>
        <scheme val="minor"/>
      </rPr>
      <t>(0.18)</t>
    </r>
    <r>
      <rPr>
        <sz val="13"/>
        <color theme="1"/>
        <rFont val="Calibri"/>
        <family val="2"/>
        <scheme val="minor"/>
      </rPr>
      <t>] * 10/(Largest [initial value])</t>
    </r>
  </si>
  <si>
    <r>
      <t>Score = [(Pseudo-Revenue)</t>
    </r>
    <r>
      <rPr>
        <vertAlign val="superscript"/>
        <sz val="13"/>
        <color theme="1"/>
        <rFont val="Calibri"/>
        <family val="2"/>
        <scheme val="minor"/>
      </rPr>
      <t xml:space="preserve"> </t>
    </r>
    <r>
      <rPr>
        <vertAlign val="superscript"/>
        <sz val="14"/>
        <color theme="1"/>
        <rFont val="Calibri"/>
        <family val="2"/>
        <scheme val="minor"/>
      </rPr>
      <t>(0.18)</t>
    </r>
    <r>
      <rPr>
        <sz val="13"/>
        <color theme="1"/>
        <rFont val="Calibri"/>
        <family val="2"/>
        <scheme val="minor"/>
      </rPr>
      <t>] * 10/((Largest [initial value])</t>
    </r>
  </si>
  <si>
    <t xml:space="preserve">Based on the process described in: Prioritizing Fish Stock Assessments. U.S. Dep. Commer., NOAA Tech. Memo. NMFS-F/SPO-
152, 31 p  </t>
  </si>
  <si>
    <r>
      <t>Score = [(Revenue)</t>
    </r>
    <r>
      <rPr>
        <vertAlign val="superscript"/>
        <sz val="13"/>
        <color theme="1"/>
        <rFont val="Calibri"/>
        <family val="2"/>
        <scheme val="minor"/>
      </rPr>
      <t xml:space="preserve"> </t>
    </r>
    <r>
      <rPr>
        <vertAlign val="superscript"/>
        <sz val="14"/>
        <color theme="1"/>
        <rFont val="Calibri"/>
        <family val="2"/>
        <scheme val="minor"/>
      </rPr>
      <t>(0.18)</t>
    </r>
    <r>
      <rPr>
        <sz val="13"/>
        <color theme="1"/>
        <rFont val="Calibri"/>
        <family val="2"/>
        <scheme val="minor"/>
      </rPr>
      <t>] * 7/(Largest [initial value]) + subsistence values scored [0-3] with Tribal input</t>
    </r>
  </si>
  <si>
    <t>2012-16 Coastwide</t>
  </si>
  <si>
    <t>Exponent</t>
  </si>
  <si>
    <t xml:space="preserve"> (value of species</t>
  </si>
  <si>
    <t>value to a</t>
  </si>
  <si>
    <t>Bottom-up Score</t>
  </si>
  <si>
    <t>Ecosystem Importance Score</t>
  </si>
  <si>
    <t>Ecopath functional group</t>
  </si>
  <si>
    <t>quantile</t>
  </si>
  <si>
    <t>Change to assessment frequency</t>
  </si>
  <si>
    <t>lingcod</t>
  </si>
  <si>
    <t>Factor weights times Factor Scores</t>
  </si>
  <si>
    <t>wts</t>
  </si>
  <si>
    <t xml:space="preserve">Sum </t>
  </si>
  <si>
    <t xml:space="preserve">Average -&gt; </t>
  </si>
  <si>
    <t xml:space="preserve"> Weights -&gt;</t>
  </si>
  <si>
    <t>Bocaccio Rockfish N. of 40°10'</t>
  </si>
  <si>
    <t>Chilipepper Rockfish N. of 40°10'</t>
  </si>
  <si>
    <t>Cowcod Rockfish N. of 40°10'</t>
  </si>
  <si>
    <t>Splitnose Rockfish N. of 40°10'</t>
  </si>
  <si>
    <t>Yellowtail Rockfish S. of 40°10'</t>
  </si>
  <si>
    <t>Average of 2014-16</t>
  </si>
  <si>
    <t>Ecosystem  Factor Score</t>
  </si>
  <si>
    <t>Top-down + bottom-up scores</t>
  </si>
  <si>
    <r>
      <t xml:space="preserve">2014-16 avg. </t>
    </r>
    <r>
      <rPr>
        <b/>
        <sz val="14"/>
        <color theme="1"/>
        <rFont val="Calibri"/>
        <family val="2"/>
        <scheme val="minor"/>
      </rPr>
      <t>OFL</t>
    </r>
    <r>
      <rPr>
        <sz val="14"/>
        <color theme="1"/>
        <rFont val="Calibri"/>
        <family val="2"/>
        <scheme val="minor"/>
      </rPr>
      <t xml:space="preserve"> (</t>
    </r>
    <r>
      <rPr>
        <i/>
        <sz val="14"/>
        <color theme="1"/>
        <rFont val="Times New Roman"/>
        <family val="1"/>
      </rPr>
      <t>or OFL contribution</t>
    </r>
    <r>
      <rPr>
        <sz val="14"/>
        <color theme="1"/>
        <rFont val="Calibri"/>
        <family val="2"/>
        <scheme val="minor"/>
      </rPr>
      <t>)</t>
    </r>
  </si>
  <si>
    <t>Proportion of 
Total Consumption 
in Ecosystem</t>
  </si>
  <si>
    <t>Initial Score</t>
  </si>
  <si>
    <t>= value added if at or beyond target freq.</t>
  </si>
  <si>
    <t>Target Frequency:</t>
  </si>
  <si>
    <t>Assess.</t>
  </si>
  <si>
    <t>Freq.</t>
  </si>
  <si>
    <r>
      <rPr>
        <b/>
        <sz val="14"/>
        <color theme="1"/>
        <rFont val="Calibri"/>
        <family val="2"/>
        <scheme val="minor"/>
      </rPr>
      <t>Factor Score for Ecosystem Importance</t>
    </r>
  </si>
  <si>
    <t>Removed from detailed analysis</t>
  </si>
  <si>
    <t xml:space="preserve"> (Ideally on a per-pound basis, but at least a per-fish basis)</t>
  </si>
  <si>
    <t xml:space="preserve"> 2014-16 avg. mt</t>
  </si>
  <si>
    <t>[How happy does an angler feel when he catches one species, relative to another]</t>
  </si>
  <si>
    <t xml:space="preserve">of </t>
  </si>
  <si>
    <t>NMFS</t>
  </si>
  <si>
    <t>Fishery "Value"</t>
  </si>
  <si>
    <t>Commercial</t>
  </si>
  <si>
    <t>Recreational</t>
  </si>
  <si>
    <t>2012-16 landed mts * relative weights</t>
  </si>
  <si>
    <t>Included in the detailed analysis</t>
  </si>
  <si>
    <t>Excluded from the detailed analysis</t>
  </si>
  <si>
    <t>Age struc-tures</t>
  </si>
  <si>
    <r>
      <t xml:space="preserve">% of </t>
    </r>
    <r>
      <rPr>
        <b/>
        <sz val="12"/>
        <color rgb="FF303C18"/>
        <rFont val="Calibri"/>
        <family val="2"/>
        <scheme val="minor"/>
      </rPr>
      <t>OFL</t>
    </r>
    <r>
      <rPr>
        <sz val="12"/>
        <color rgb="FF303C18"/>
        <rFont val="Calibri"/>
        <family val="2"/>
        <scheme val="minor"/>
      </rPr>
      <t xml:space="preserve"> 
(or </t>
    </r>
    <r>
      <rPr>
        <i/>
        <sz val="12"/>
        <color rgb="FF303C18"/>
        <rFont val="Calibri"/>
        <family val="2"/>
        <scheme val="minor"/>
      </rPr>
      <t>OFL contri-bution</t>
    </r>
    <r>
      <rPr>
        <sz val="12"/>
        <color rgb="FF303C18"/>
        <rFont val="Calibri"/>
        <family val="2"/>
        <scheme val="minor"/>
      </rPr>
      <t>)</t>
    </r>
  </si>
  <si>
    <t>managed or protected species</t>
  </si>
  <si>
    <t>Individual Factor Scores for each species, with factor weights shown in  row 7</t>
  </si>
  <si>
    <t>Average</t>
  </si>
  <si>
    <t>sum of *,#,@</t>
  </si>
  <si>
    <t>Importance of fishing mortality relative to catch limit or related benchmark</t>
  </si>
  <si>
    <t xml:space="preserve"> Adult group</t>
  </si>
  <si>
    <t xml:space="preserve"> Juvenile group</t>
  </si>
  <si>
    <t>Percent of OFL 
in Ecopath:</t>
  </si>
  <si>
    <t>Proportion of diet from</t>
  </si>
  <si>
    <t>Eco-system import.</t>
  </si>
  <si>
    <t>= added value if 'assessed last cycle'</t>
  </si>
  <si>
    <t>Factor Ranks</t>
  </si>
  <si>
    <t>Min = 4</t>
  </si>
  <si>
    <t>Year</t>
  </si>
  <si>
    <t>Assmnt.</t>
  </si>
  <si>
    <t xml:space="preserve">Transformed </t>
  </si>
  <si>
    <t>mean Catch-age</t>
  </si>
  <si>
    <t>Two stocks were increased from 2 to 4 years.</t>
  </si>
  <si>
    <t>Assessment Target Frequency, relationship to last assessment, and auxilliary elements</t>
  </si>
  <si>
    <t xml:space="preserve">=(E5*F3)^F$4
</t>
  </si>
  <si>
    <t>Referred to in the text as Proportion of consumer biomass</t>
  </si>
  <si>
    <t>Proportion of 
species available 
for consumption</t>
  </si>
  <si>
    <t>Species included in and excluded from the detailed prioritization analysis</t>
  </si>
  <si>
    <t>Trawl Survey (Average 2012-15)</t>
  </si>
  <si>
    <t>Tows &gt; 0</t>
  </si>
  <si>
    <t>Tows &gt; 10</t>
  </si>
  <si>
    <r>
      <rPr>
        <b/>
        <sz val="12"/>
        <color rgb="FF163D46"/>
        <rFont val="Calibri"/>
        <family val="2"/>
      </rPr>
      <t>SIP</t>
    </r>
    <r>
      <rPr>
        <sz val="12"/>
        <color rgb="FF163D46"/>
        <rFont val="Calibri"/>
        <family val="2"/>
      </rPr>
      <t xml:space="preserve"> Workgrp Commercial
Length Data Adequacy (higher better)</t>
    </r>
  </si>
  <si>
    <r>
      <rPr>
        <b/>
        <sz val="14"/>
        <color theme="1"/>
        <rFont val="Calibri"/>
        <family val="2"/>
        <scheme val="minor"/>
      </rPr>
      <t>Bolded species</t>
    </r>
    <r>
      <rPr>
        <sz val="14"/>
        <color theme="1"/>
        <rFont val="Calibri"/>
        <family val="2"/>
        <scheme val="minor"/>
      </rPr>
      <t xml:space="preserve"> have been added to the excluded list for 2018.</t>
    </r>
  </si>
  <si>
    <t>"$" =</t>
  </si>
  <si>
    <t>$$$*</t>
  </si>
  <si>
    <t>$$$*#</t>
  </si>
  <si>
    <t>5-year landings history was greatly reduced by prior rebuilding restricitions</t>
  </si>
  <si>
    <t>Asmt age 
&gt;= 10
= +1</t>
  </si>
  <si>
    <t>January</t>
  </si>
  <si>
    <t>February</t>
  </si>
  <si>
    <t>March</t>
  </si>
  <si>
    <t>April</t>
  </si>
  <si>
    <t>Su</t>
  </si>
  <si>
    <t>Mo</t>
  </si>
  <si>
    <t>Tu</t>
  </si>
  <si>
    <t>We</t>
  </si>
  <si>
    <t>Th</t>
  </si>
  <si>
    <t>Fr</t>
  </si>
  <si>
    <t>Sa</t>
  </si>
  <si>
    <t>May</t>
  </si>
  <si>
    <t>June</t>
  </si>
  <si>
    <t>July</t>
  </si>
  <si>
    <t>August</t>
  </si>
  <si>
    <t>September</t>
  </si>
  <si>
    <t>October</t>
  </si>
  <si>
    <t>November</t>
  </si>
  <si>
    <t>December</t>
  </si>
  <si>
    <t xml:space="preserve">  Holidays</t>
  </si>
  <si>
    <t xml:space="preserve">  Council Meetings</t>
  </si>
  <si>
    <t xml:space="preserve">  Prospective Briefing Book Deadlines</t>
  </si>
  <si>
    <t xml:space="preserve">  Possible STAR Panel weeks, for review in June</t>
  </si>
  <si>
    <t xml:space="preserve">  Possible STAR Panel weeks, for review in Sept.</t>
  </si>
  <si>
    <t>Week for additional review, if needed</t>
  </si>
  <si>
    <t>Update</t>
  </si>
  <si>
    <t>Data-Moderate</t>
  </si>
  <si>
    <t xml:space="preserve">Arrowtooth Flounder </t>
  </si>
  <si>
    <t>F</t>
  </si>
  <si>
    <t>U</t>
  </si>
  <si>
    <t xml:space="preserve">Black rockfish </t>
  </si>
  <si>
    <t>N (WA)</t>
  </si>
  <si>
    <t>S (OR &amp; CA)</t>
  </si>
  <si>
    <t>DM</t>
  </si>
  <si>
    <t>Cabezon (CA &amp; OR)</t>
  </si>
  <si>
    <t>dr</t>
  </si>
  <si>
    <t>Mid</t>
  </si>
  <si>
    <t>South</t>
  </si>
  <si>
    <t>Gopher rockfish</t>
  </si>
  <si>
    <t>Kelp greenling (OR)</t>
  </si>
  <si>
    <t>N (WA &amp; OR)  / + N of 40</t>
  </si>
  <si>
    <t>S (CA)</t>
  </si>
  <si>
    <t>Pacific sanddabs</t>
  </si>
  <si>
    <t>Pacific hake/whiting</t>
  </si>
  <si>
    <t>Rougheye/blackspotted rockfish</t>
  </si>
  <si>
    <t>History of groundfish stock assessments (excluding hake), 2003-17</t>
  </si>
  <si>
    <t>Full/Benchmark Models</t>
  </si>
  <si>
    <t>DP</t>
  </si>
  <si>
    <t>Blue/deacon rockfish</t>
  </si>
  <si>
    <t>Discontinued assessment modeling areas</t>
  </si>
  <si>
    <t>Coastwide depletion ratios for these species are calculated after summing</t>
  </si>
  <si>
    <t xml:space="preserve"> current and unfished spawning output across all modeled areas</t>
  </si>
  <si>
    <r>
      <t>Bocaccio (</t>
    </r>
    <r>
      <rPr>
        <sz val="11"/>
        <color theme="1"/>
        <rFont val="Calibri"/>
        <family val="2"/>
        <scheme val="minor"/>
      </rPr>
      <t>S. of 40</t>
    </r>
    <r>
      <rPr>
        <vertAlign val="superscript"/>
        <sz val="11"/>
        <color theme="1"/>
        <rFont val="Calibri"/>
        <family val="2"/>
        <scheme val="minor"/>
      </rPr>
      <t>o</t>
    </r>
    <r>
      <rPr>
        <sz val="11"/>
        <color theme="1"/>
        <rFont val="Calibri"/>
        <family val="2"/>
        <scheme val="minor"/>
      </rPr>
      <t>10'</t>
    </r>
    <r>
      <rPr>
        <b/>
        <sz val="11"/>
        <color theme="1"/>
        <rFont val="Calibri"/>
        <family val="2"/>
        <scheme val="minor"/>
      </rPr>
      <t>)</t>
    </r>
  </si>
  <si>
    <r>
      <t>Chilipepper rockfish (</t>
    </r>
    <r>
      <rPr>
        <sz val="11"/>
        <color theme="1"/>
        <rFont val="Calibri"/>
        <family val="2"/>
        <scheme val="minor"/>
      </rPr>
      <t>S. of 40</t>
    </r>
    <r>
      <rPr>
        <vertAlign val="superscript"/>
        <sz val="11"/>
        <color theme="1"/>
        <rFont val="Calibri"/>
        <family val="2"/>
        <scheme val="minor"/>
      </rPr>
      <t>o</t>
    </r>
    <r>
      <rPr>
        <sz val="11"/>
        <color theme="1"/>
        <rFont val="Calibri"/>
        <family val="2"/>
        <scheme val="minor"/>
      </rPr>
      <t>10'</t>
    </r>
    <r>
      <rPr>
        <b/>
        <sz val="11"/>
        <color theme="1"/>
        <rFont val="Calibri"/>
        <family val="2"/>
        <scheme val="minor"/>
      </rPr>
      <t>)</t>
    </r>
  </si>
  <si>
    <r>
      <t>Cal. scorpionfish (</t>
    </r>
    <r>
      <rPr>
        <sz val="11"/>
        <color theme="1"/>
        <rFont val="Calibri"/>
        <family val="2"/>
        <scheme val="minor"/>
      </rPr>
      <t>S. of 40</t>
    </r>
    <r>
      <rPr>
        <vertAlign val="superscript"/>
        <sz val="11"/>
        <color theme="1"/>
        <rFont val="Calibri"/>
        <family val="2"/>
        <scheme val="minor"/>
      </rPr>
      <t>o</t>
    </r>
    <r>
      <rPr>
        <sz val="11"/>
        <color theme="1"/>
        <rFont val="Calibri"/>
        <family val="2"/>
        <scheme val="minor"/>
      </rPr>
      <t>10'</t>
    </r>
    <r>
      <rPr>
        <b/>
        <sz val="11"/>
        <color theme="1"/>
        <rFont val="Calibri"/>
        <family val="2"/>
        <scheme val="minor"/>
      </rPr>
      <t>)</t>
    </r>
  </si>
  <si>
    <r>
      <t>Blackgill rockfish (</t>
    </r>
    <r>
      <rPr>
        <sz val="11"/>
        <color theme="1"/>
        <rFont val="Calibri"/>
        <family val="2"/>
        <scheme val="minor"/>
      </rPr>
      <t>S. of 40</t>
    </r>
    <r>
      <rPr>
        <vertAlign val="superscript"/>
        <sz val="11"/>
        <color theme="1"/>
        <rFont val="Calibri"/>
        <family val="2"/>
        <scheme val="minor"/>
      </rPr>
      <t>o</t>
    </r>
    <r>
      <rPr>
        <sz val="11"/>
        <color theme="1"/>
        <rFont val="Calibri"/>
        <family val="2"/>
        <scheme val="minor"/>
      </rPr>
      <t>10'</t>
    </r>
    <r>
      <rPr>
        <b/>
        <sz val="11"/>
        <color theme="1"/>
        <rFont val="Calibri"/>
        <family val="2"/>
        <scheme val="minor"/>
      </rPr>
      <t>)</t>
    </r>
  </si>
  <si>
    <r>
      <t>Yellowtail rockfish (</t>
    </r>
    <r>
      <rPr>
        <sz val="11"/>
        <color theme="1"/>
        <rFont val="Calibri"/>
        <family val="2"/>
        <scheme val="minor"/>
      </rPr>
      <t>N. of 40</t>
    </r>
    <r>
      <rPr>
        <vertAlign val="superscript"/>
        <sz val="11"/>
        <color theme="1"/>
        <rFont val="Calibri"/>
        <family val="2"/>
        <scheme val="minor"/>
      </rPr>
      <t>o</t>
    </r>
    <r>
      <rPr>
        <sz val="11"/>
        <color theme="1"/>
        <rFont val="Calibri"/>
        <family val="2"/>
        <scheme val="minor"/>
      </rPr>
      <t>10'</t>
    </r>
    <r>
      <rPr>
        <b/>
        <sz val="11"/>
        <color theme="1"/>
        <rFont val="Calibri"/>
        <family val="2"/>
        <scheme val="minor"/>
      </rPr>
      <t>)</t>
    </r>
  </si>
  <si>
    <t xml:space="preserve"> Additive adjustment totals are subtracted from intial score for species w/o major assessments</t>
  </si>
  <si>
    <r>
      <t>CA (</t>
    </r>
    <r>
      <rPr>
        <sz val="11"/>
        <color theme="1"/>
        <rFont val="Calibri"/>
        <family val="2"/>
        <scheme val="minor"/>
      </rPr>
      <t>N of Pt. Con.</t>
    </r>
    <r>
      <rPr>
        <b/>
        <sz val="11"/>
        <color theme="1"/>
        <rFont val="Calibri"/>
        <family val="2"/>
        <scheme val="minor"/>
      </rPr>
      <t>)</t>
    </r>
  </si>
  <si>
    <r>
      <t>• 9 points =mortality slightly above OFL or OFL contribution (OFL &lt; F</t>
    </r>
    <r>
      <rPr>
        <vertAlign val="subscript"/>
        <sz val="14"/>
        <color theme="1"/>
        <rFont val="Calibri"/>
        <family val="2"/>
        <scheme val="minor"/>
      </rPr>
      <t>C</t>
    </r>
    <r>
      <rPr>
        <sz val="14"/>
        <color theme="1"/>
        <rFont val="Calibri"/>
        <family val="2"/>
        <scheme val="minor"/>
      </rPr>
      <t xml:space="preserve"> ≤ 1.1*OFL)</t>
    </r>
  </si>
  <si>
    <r>
      <t>• 10 points = mortality significantly above OFL or OFL contribution (1.1*OFL &lt; F</t>
    </r>
    <r>
      <rPr>
        <vertAlign val="subscript"/>
        <sz val="14"/>
        <color theme="1"/>
        <rFont val="Calibri"/>
        <family val="2"/>
        <scheme val="minor"/>
      </rPr>
      <t>C</t>
    </r>
    <r>
      <rPr>
        <sz val="14"/>
        <color theme="1"/>
        <rFont val="Calibri"/>
        <family val="2"/>
        <scheme val="minor"/>
      </rPr>
      <t>)</t>
    </r>
  </si>
  <si>
    <t>$$*</t>
  </si>
  <si>
    <t>Total adjust-ments</t>
  </si>
  <si>
    <r>
      <rPr>
        <b/>
        <sz val="14"/>
        <color theme="1"/>
        <rFont val="Calibri"/>
        <family val="2"/>
        <scheme val="minor"/>
      </rPr>
      <t>1</t>
    </r>
    <r>
      <rPr>
        <sz val="14"/>
        <color theme="1"/>
        <rFont val="Calibri"/>
        <family val="2"/>
        <scheme val="minor"/>
      </rPr>
      <t xml:space="preserve"> point subtracted if less than 6 years since last assessment and 'Update' recommended for next assessment</t>
    </r>
  </si>
  <si>
    <t>Time-periods in pink indicate rebuilding, until</t>
  </si>
  <si>
    <t>Unbolded species were previously excluded from the 2016 detailed analysis.</t>
  </si>
  <si>
    <t>Commercial importance of species, based on coastwide ex-vessel revenue</t>
  </si>
  <si>
    <t>Recreational importance of species, based on coastwide landed tonnage and weighting reflecting relative species desirability</t>
  </si>
  <si>
    <r>
      <t>From</t>
    </r>
    <r>
      <rPr>
        <b/>
        <sz val="14"/>
        <color theme="1"/>
        <rFont val="Calibri"/>
        <family val="2"/>
        <scheme val="minor"/>
      </rPr>
      <t xml:space="preserve"> Fishing Mortality</t>
    </r>
    <r>
      <rPr>
        <sz val="14"/>
        <color theme="1"/>
        <rFont val="Calibri"/>
        <family val="2"/>
        <scheme val="minor"/>
      </rPr>
      <t xml:space="preserve"> Tab</t>
    </r>
  </si>
  <si>
    <t>SSC recommendation of 'Update' for next assessment</t>
  </si>
  <si>
    <t>Most</t>
  </si>
  <si>
    <t>recent</t>
  </si>
  <si>
    <t>Depletion</t>
  </si>
  <si>
    <t>ratio</t>
  </si>
  <si>
    <t>(-3)-10</t>
  </si>
  <si>
    <t>Base</t>
  </si>
  <si>
    <t>Weight</t>
  </si>
  <si>
    <t>Coastwide annual averages of commercial sample data</t>
  </si>
  <si>
    <t>Wts</t>
  </si>
  <si>
    <t>Ages</t>
  </si>
  <si>
    <t>Sexes</t>
  </si>
  <si>
    <t>Pos. tows</t>
  </si>
  <si>
    <t># of</t>
  </si>
  <si>
    <t>Weights</t>
  </si>
  <si>
    <t>Age Structures</t>
  </si>
  <si>
    <t>All</t>
  </si>
  <si>
    <t>% of Ls</t>
  </si>
  <si>
    <t>Clusters</t>
  </si>
  <si>
    <t>NWFSC Shelf/Slope Trawl Survey: 2003-2016</t>
  </si>
  <si>
    <t>Average numbers of:</t>
  </si>
  <si>
    <t>2002-17, average numbers of</t>
  </si>
  <si>
    <t>1980-2001, average numbers of</t>
  </si>
  <si>
    <t>Annual Average sample collection from recreational fisheries: 2007-16</t>
  </si>
  <si>
    <t>2002-17, avg lengths</t>
  </si>
  <si>
    <t>Samples</t>
  </si>
  <si>
    <t>Unassessed</t>
  </si>
  <si>
    <t>Total # of</t>
  </si>
  <si>
    <t># Currently</t>
  </si>
  <si>
    <t xml:space="preserve">NWFSC </t>
  </si>
  <si>
    <t>Maturity Studies</t>
  </si>
  <si>
    <t>NWFSC H&amp;L Survey: 2004-16</t>
  </si>
  <si>
    <t>Fin clips</t>
  </si>
  <si>
    <t>Total # of samples from</t>
  </si>
  <si>
    <t>Fishery-Dependent Biological Sampling Data</t>
  </si>
  <si>
    <t>Sampling Data from NWFSC Surveys</t>
  </si>
  <si>
    <t>Data adequacy for a</t>
  </si>
  <si>
    <t>Benchmark/Full Asmt</t>
  </si>
  <si>
    <t>Index</t>
  </si>
  <si>
    <t>X</t>
  </si>
  <si>
    <t>SSC</t>
  </si>
  <si>
    <t>for next</t>
  </si>
  <si>
    <t>asmnt</t>
  </si>
  <si>
    <t>suggests</t>
  </si>
  <si>
    <t>Type</t>
  </si>
  <si>
    <t>D-M</t>
  </si>
  <si>
    <t>d-p</t>
  </si>
  <si>
    <t>N'shore; 1-area</t>
  </si>
  <si>
    <t>N'shore; 3-area</t>
  </si>
  <si>
    <t>1-area</t>
  </si>
  <si>
    <t>1-area; Trawl survey</t>
  </si>
  <si>
    <t>2-3 areas; Trawl survey</t>
  </si>
  <si>
    <t>2-3 areas; w/ Sunset</t>
  </si>
  <si>
    <t>Unsorted fishery catch</t>
  </si>
  <si>
    <t>2-3 areas</t>
  </si>
  <si>
    <t>N'shore; 2-area + d-p</t>
  </si>
  <si>
    <t>Notes</t>
  </si>
  <si>
    <t>Base 2019 Scores and Ranks, and summaries of available data</t>
  </si>
  <si>
    <t>Percent attainment of OFL</t>
  </si>
  <si>
    <t xml:space="preserve"> Score</t>
  </si>
  <si>
    <t>Tribal Factor</t>
  </si>
  <si>
    <t>Rec. Factor</t>
  </si>
  <si>
    <t>Comm.</t>
  </si>
  <si>
    <t>When a suite of species is selected for assessments in 2019, by placing Xs in their rows in column F, a new score is calculated in column Q, through adjusting scores of the "Target Frequency" and "New Information" Factors</t>
  </si>
  <si>
    <t>2019 Base</t>
  </si>
  <si>
    <t>Scoring of "Target Frequency" Factor</t>
  </si>
  <si>
    <t>Scoring of "New Info" Factor</t>
  </si>
  <si>
    <t>Resulting 2021 Scores and Ranks</t>
  </si>
  <si>
    <t>2021 Factor Score</t>
  </si>
  <si>
    <t>Overall Score</t>
  </si>
  <si>
    <t>Base 2019 Factor Score</t>
  </si>
  <si>
    <t>Score, if data-poor</t>
  </si>
  <si>
    <t>Indicator for 'stock selected for 2019'</t>
  </si>
  <si>
    <t>IF assessed in 2019</t>
  </si>
  <si>
    <t>2021, if 'X' species are assessed in 2019</t>
  </si>
  <si>
    <t>New  score minus 2019 base</t>
  </si>
  <si>
    <t>Weighted Diff-erence</t>
  </si>
  <si>
    <r>
      <t>2021, if</t>
    </r>
    <r>
      <rPr>
        <b/>
        <u/>
        <sz val="12"/>
        <color theme="1"/>
        <rFont val="Calibri"/>
        <family val="2"/>
        <scheme val="minor"/>
      </rPr>
      <t xml:space="preserve"> X</t>
    </r>
    <r>
      <rPr>
        <b/>
        <sz val="12"/>
        <color theme="1"/>
        <rFont val="Calibri"/>
        <family val="2"/>
        <scheme val="minor"/>
      </rPr>
      <t xml:space="preserve"> species are assessed in 2019</t>
    </r>
  </si>
  <si>
    <t>New Base Score</t>
  </si>
  <si>
    <t>Base minus 2019 Base</t>
  </si>
  <si>
    <t>Base Rank</t>
  </si>
  <si>
    <t>2019 minus 2021 Rank</t>
  </si>
  <si>
    <t>Chosen for 2019</t>
  </si>
  <si>
    <t>Worksheet for projecting scores and ratings for species in 2021, given selection of species for assessment in 2019.</t>
  </si>
  <si>
    <t>√</t>
  </si>
  <si>
    <r>
      <t xml:space="preserve">IF </t>
    </r>
    <r>
      <rPr>
        <b/>
        <u/>
        <sz val="12"/>
        <color rgb="FFD20000"/>
        <rFont val="Calibri"/>
        <family val="2"/>
        <scheme val="minor"/>
      </rPr>
      <t>NOT</t>
    </r>
    <r>
      <rPr>
        <b/>
        <sz val="12"/>
        <color theme="1"/>
        <rFont val="Calibri"/>
        <family val="2"/>
        <scheme val="minor"/>
      </rPr>
      <t xml:space="preserve"> assessed in 2019</t>
    </r>
  </si>
  <si>
    <t>Lng</t>
  </si>
  <si>
    <t>Sex</t>
  </si>
  <si>
    <t>2-area; CalCOFI genetic ID</t>
  </si>
  <si>
    <t>Complex with Gopher?</t>
  </si>
  <si>
    <t>Coastwide annual average numbers of samples</t>
  </si>
  <si>
    <t>28% increase since 2009, in total biomass</t>
  </si>
  <si>
    <t>Top-15 Species</t>
  </si>
  <si>
    <t xml:space="preserve"> Factor Score</t>
  </si>
  <si>
    <t>Pseudo-Revenue</t>
  </si>
  <si>
    <t>Landed mts</t>
  </si>
  <si>
    <t>Revenue $1000s</t>
  </si>
  <si>
    <t>Subsist. Score</t>
  </si>
  <si>
    <t>Revenue (sum 2012-16)</t>
  </si>
  <si>
    <t>Choke stock</t>
  </si>
  <si>
    <t>Const. Demand</t>
  </si>
  <si>
    <t>Top Species</t>
  </si>
  <si>
    <t xml:space="preserve">Top-down </t>
  </si>
  <si>
    <t>bottom-up</t>
  </si>
  <si>
    <t>Black-&amp;-yellow rockfish</t>
  </si>
  <si>
    <t>Annual Avg Ex-ves $1000s, 
2012-16</t>
  </si>
  <si>
    <t>O</t>
  </si>
  <si>
    <t>Rec.</t>
  </si>
  <si>
    <t>2012-16 landed mts * rel. wts</t>
  </si>
  <si>
    <t>Weighted Landed catch, from RecFIN (transformed)</t>
  </si>
  <si>
    <t xml:space="preserve">No scoring system yet. Only sabl. &amp; petrale updated since 2016.  </t>
  </si>
  <si>
    <r>
      <rPr>
        <b/>
        <sz val="16"/>
        <color theme="1"/>
        <rFont val="Calibri"/>
        <family val="2"/>
        <scheme val="minor"/>
      </rPr>
      <t>Factor Score for Choke Species and Constituent Demand</t>
    </r>
  </si>
  <si>
    <t>Top-15 Species (&amp; ties)</t>
  </si>
  <si>
    <t xml:space="preserve">Survey </t>
  </si>
  <si>
    <t xml:space="preserve">Trawl </t>
  </si>
  <si>
    <t>Average 2012-15:
# of pos. tows</t>
  </si>
  <si>
    <t>Higher Value to fleet or area 
&amp; Constraining Species</t>
  </si>
  <si>
    <r>
      <t xml:space="preserve">Years Since Assessment relative to </t>
    </r>
    <r>
      <rPr>
        <b/>
        <sz val="16"/>
        <color theme="1"/>
        <rFont val="Calibri"/>
        <family val="2"/>
        <scheme val="minor"/>
      </rPr>
      <t>Target Frequency</t>
    </r>
    <r>
      <rPr>
        <sz val="16"/>
        <color theme="1"/>
        <rFont val="Calibri"/>
        <family val="2"/>
        <scheme val="minor"/>
      </rPr>
      <t>, adjusted</t>
    </r>
  </si>
  <si>
    <t>ECOSYSTEM Importance</t>
  </si>
  <si>
    <t>Top-15 Species 
(&amp; ties)</t>
  </si>
  <si>
    <t>Black &amp; Yellow Rockfish</t>
  </si>
  <si>
    <r>
      <t>% of OFL
(</t>
    </r>
    <r>
      <rPr>
        <i/>
        <sz val="14"/>
        <rFont val="Calibri"/>
        <family val="2"/>
        <scheme val="minor"/>
      </rPr>
      <t>contr.</t>
    </r>
    <r>
      <rPr>
        <b/>
        <sz val="14"/>
        <rFont val="Calibri"/>
        <family val="2"/>
        <scheme val="minor"/>
      </rPr>
      <t>)</t>
    </r>
  </si>
  <si>
    <t>= initial value for species which  have not been assessed as benchmark, or are lacking the data used in the formula</t>
  </si>
  <si>
    <t xml:space="preserve"> Weights</t>
  </si>
  <si>
    <t>2018 -&gt;</t>
  </si>
  <si>
    <t>Non-</t>
  </si>
  <si>
    <t>Catch</t>
  </si>
  <si>
    <t>2016 -&gt;</t>
  </si>
  <si>
    <t>Information</t>
  </si>
  <si>
    <t xml:space="preserve">Assessment </t>
  </si>
  <si>
    <t>2019 Calendar, with Council meetings and recommended STAR Panel weeks</t>
  </si>
  <si>
    <t>Recommended</t>
  </si>
  <si>
    <t>Agenda Item E.3</t>
  </si>
  <si>
    <t>June 2018</t>
  </si>
  <si>
    <r>
      <t>Attachment 2 (</t>
    </r>
    <r>
      <rPr>
        <b/>
        <sz val="12"/>
        <color theme="1"/>
        <rFont val="Times New Roman"/>
        <family val="1"/>
      </rPr>
      <t>Electronic Only</t>
    </r>
    <r>
      <rPr>
        <sz val="12"/>
        <color theme="1"/>
        <rFont val="Times New Roman"/>
        <family val="1"/>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</si>
</sst>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1" formatCode="_(* #,##0_);_(* \(#,##0\);_(* &quot;-&quot;_);_(@_)"/>
    <numFmt numFmtId="43" formatCode="_(* #,##0.00_);_(* \(#,##0.00\);_(* &quot;-&quot;??_);_(@_)"/>
    <numFmt numFmtId="164" formatCode="0.0"/>
    <numFmt numFmtId="165" formatCode="_(* #,##0_);_(* \(#,##0\);_(* &quot;-&quot;??_);_(@_)"/>
    <numFmt numFmtId="166" formatCode="_(* #,##0.0_);_(* \(#,##0.0\);_(* &quot;-&quot;??_);_(@_)"/>
    <numFmt numFmtId="167" formatCode="#,##0.0"/>
    <numFmt numFmtId="168" formatCode="_(* #,##0.000_);_(* \(#,##0.000\);_(* &quot;-&quot;??_);_(@_)"/>
    <numFmt numFmtId="169" formatCode="0.0%"/>
    <numFmt numFmtId="170" formatCode="#,##0.000"/>
    <numFmt numFmtId="171" formatCode="&quot;$&quot;\ #,##0\ "/>
    <numFmt numFmtId="172" formatCode="&quot;$&quot;#,##0.0"/>
    <numFmt numFmtId="173" formatCode="\+0"/>
    <numFmt numFmtId="174" formatCode="#,##0\ "/>
    <numFmt numFmtId="175" formatCode="\+\ 0;\-\ 0"/>
  </numFmts>
  <fonts count="134"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sz val="10"/>
      <name val="Arial"/>
      <family val="2"/>
    </font>
    <font>
      <b/>
      <sz val="14"/>
      <name val="Calibri"/>
      <family val="2"/>
      <scheme val="minor"/>
    </font>
    <font>
      <sz val="14"/>
      <name val="Calibri"/>
      <family val="2"/>
      <scheme val="minor"/>
    </font>
    <font>
      <b/>
      <u/>
      <sz val="14"/>
      <color theme="1"/>
      <name val="Calibri"/>
      <family val="2"/>
      <scheme val="minor"/>
    </font>
    <font>
      <sz val="13"/>
      <color theme="1"/>
      <name val="Calibri"/>
      <family val="2"/>
      <scheme val="minor"/>
    </font>
    <font>
      <b/>
      <sz val="10"/>
      <color theme="1"/>
      <name val="Calibri"/>
      <family val="2"/>
      <scheme val="minor"/>
    </font>
    <font>
      <b/>
      <sz val="12"/>
      <color theme="1"/>
      <name val="Calibri"/>
      <family val="2"/>
      <scheme val="minor"/>
    </font>
    <font>
      <b/>
      <strike/>
      <sz val="11"/>
      <color theme="1"/>
      <name val="Calibri"/>
      <family val="2"/>
      <scheme val="minor"/>
    </font>
    <font>
      <b/>
      <sz val="11"/>
      <name val="Calibri"/>
      <family val="2"/>
      <scheme val="minor"/>
    </font>
    <font>
      <sz val="12"/>
      <color theme="1"/>
      <name val="Calibri"/>
      <family val="2"/>
      <scheme val="minor"/>
    </font>
    <font>
      <sz val="10"/>
      <color theme="1"/>
      <name val="Calibri"/>
      <family val="2"/>
      <scheme val="minor"/>
    </font>
    <font>
      <sz val="11"/>
      <name val="Calibri"/>
      <family val="2"/>
      <scheme val="minor"/>
    </font>
    <font>
      <sz val="12"/>
      <name val="Calibri"/>
      <family val="2"/>
      <scheme val="minor"/>
    </font>
    <font>
      <b/>
      <sz val="11"/>
      <color rgb="FF0000FF"/>
      <name val="Calibri"/>
      <family val="2"/>
      <scheme val="minor"/>
    </font>
    <font>
      <sz val="11"/>
      <color rgb="FF0000FF"/>
      <name val="Calibri"/>
      <family val="2"/>
      <scheme val="minor"/>
    </font>
    <font>
      <b/>
      <sz val="12"/>
      <color rgb="FF0000FF"/>
      <name val="Calibri"/>
      <family val="2"/>
      <scheme val="minor"/>
    </font>
    <font>
      <b/>
      <sz val="14"/>
      <color theme="0" tint="-0.499984740745262"/>
      <name val="Calibri"/>
      <family val="2"/>
      <scheme val="minor"/>
    </font>
    <font>
      <b/>
      <sz val="10"/>
      <name val="Calibri"/>
      <family val="2"/>
      <scheme val="minor"/>
    </font>
    <font>
      <sz val="10"/>
      <name val="Calibri"/>
      <family val="2"/>
      <scheme val="minor"/>
    </font>
    <font>
      <sz val="14"/>
      <name val="Arial"/>
      <family val="2"/>
    </font>
    <font>
      <b/>
      <vertAlign val="subscript"/>
      <sz val="14"/>
      <color theme="1"/>
      <name val="Calibri"/>
      <family val="2"/>
      <scheme val="minor"/>
    </font>
    <font>
      <i/>
      <sz val="14"/>
      <color theme="1"/>
      <name val="Calibri"/>
      <family val="2"/>
      <scheme val="minor"/>
    </font>
    <font>
      <strike/>
      <sz val="14"/>
      <color theme="1"/>
      <name val="Calibri"/>
      <family val="2"/>
      <scheme val="minor"/>
    </font>
    <font>
      <u/>
      <sz val="11"/>
      <color theme="10"/>
      <name val="Calibri"/>
      <family val="2"/>
      <scheme val="minor"/>
    </font>
    <font>
      <sz val="10"/>
      <name val="MS Sans Serif"/>
      <family val="2"/>
    </font>
    <font>
      <sz val="10"/>
      <color indexed="8"/>
      <name val="Arial"/>
      <family val="2"/>
    </font>
    <font>
      <b/>
      <sz val="16"/>
      <color theme="1"/>
      <name val="Calibri"/>
      <family val="2"/>
      <scheme val="minor"/>
    </font>
    <font>
      <u/>
      <sz val="14"/>
      <color theme="1"/>
      <name val="Calibri"/>
      <family val="2"/>
      <scheme val="minor"/>
    </font>
    <font>
      <sz val="14"/>
      <color theme="8" tint="-0.499984740745262"/>
      <name val="Calibri"/>
      <family val="2"/>
      <scheme val="minor"/>
    </font>
    <font>
      <vertAlign val="subscript"/>
      <sz val="14"/>
      <color theme="1"/>
      <name val="Calibri"/>
      <family val="2"/>
      <scheme val="minor"/>
    </font>
    <font>
      <sz val="16"/>
      <color theme="1"/>
      <name val="Calibri"/>
      <family val="2"/>
      <scheme val="minor"/>
    </font>
    <font>
      <sz val="14"/>
      <color rgb="FF0033CC"/>
      <name val="Calibri"/>
      <family val="2"/>
      <scheme val="minor"/>
    </font>
    <font>
      <b/>
      <sz val="16"/>
      <name val="Calibri"/>
      <family val="2"/>
      <scheme val="minor"/>
    </font>
    <font>
      <b/>
      <sz val="14"/>
      <color rgb="FF000000"/>
      <name val="Calibri"/>
      <family val="2"/>
      <scheme val="minor"/>
    </font>
    <font>
      <u/>
      <sz val="12"/>
      <color theme="10"/>
      <name val="Calibri"/>
      <family val="2"/>
      <scheme val="minor"/>
    </font>
    <font>
      <sz val="11"/>
      <color rgb="FFC00000"/>
      <name val="Calibri"/>
      <family val="2"/>
      <scheme val="minor"/>
    </font>
    <font>
      <b/>
      <sz val="10"/>
      <color rgb="FFC00000"/>
      <name val="Calibri"/>
      <family val="2"/>
      <scheme val="minor"/>
    </font>
    <font>
      <sz val="11"/>
      <color rgb="FF0000CC"/>
      <name val="Calibri"/>
      <family val="2"/>
      <scheme val="minor"/>
    </font>
    <font>
      <b/>
      <sz val="11"/>
      <color rgb="FF0000CC"/>
      <name val="Calibri"/>
      <family val="2"/>
      <scheme val="minor"/>
    </font>
    <font>
      <i/>
      <sz val="14"/>
      <name val="Times New Roman"/>
      <family val="1"/>
    </font>
    <font>
      <i/>
      <sz val="14"/>
      <color theme="1"/>
      <name val="Times New Roman"/>
      <family val="1"/>
    </font>
    <font>
      <sz val="14"/>
      <color theme="1"/>
      <name val="Times New Roman"/>
      <family val="1"/>
    </font>
    <font>
      <b/>
      <i/>
      <sz val="14"/>
      <color theme="1"/>
      <name val="Calibri"/>
      <family val="2"/>
      <scheme val="minor"/>
    </font>
    <font>
      <b/>
      <sz val="14"/>
      <color rgb="FFC00000"/>
      <name val="Calibri"/>
      <family val="2"/>
      <scheme val="minor"/>
    </font>
    <font>
      <sz val="12"/>
      <color rgb="FF205966"/>
      <name val="Calibri"/>
      <family val="2"/>
      <scheme val="minor"/>
    </font>
    <font>
      <b/>
      <sz val="12"/>
      <color rgb="FF205966"/>
      <name val="Calibri"/>
      <family val="2"/>
      <scheme val="minor"/>
    </font>
    <font>
      <vertAlign val="superscript"/>
      <sz val="13"/>
      <color theme="1"/>
      <name val="Calibri"/>
      <family val="2"/>
      <scheme val="minor"/>
    </font>
    <font>
      <vertAlign val="superscript"/>
      <sz val="14"/>
      <color theme="1"/>
      <name val="Calibri"/>
      <family val="2"/>
      <scheme val="minor"/>
    </font>
    <font>
      <i/>
      <sz val="14"/>
      <color rgb="FFCC0000"/>
      <name val="Calibri"/>
      <family val="2"/>
      <scheme val="minor"/>
    </font>
    <font>
      <b/>
      <sz val="14"/>
      <color rgb="FFFF0000"/>
      <name val="Calibri"/>
      <family val="2"/>
      <scheme val="minor"/>
    </font>
    <font>
      <sz val="12"/>
      <color rgb="FF0000CC"/>
      <name val="Calibri"/>
      <family val="2"/>
      <scheme val="minor"/>
    </font>
    <font>
      <b/>
      <sz val="12"/>
      <color rgb="FF0000CC"/>
      <name val="Calibri"/>
      <family val="2"/>
      <scheme val="minor"/>
    </font>
    <font>
      <b/>
      <sz val="12"/>
      <color theme="6" tint="-0.499984740745262"/>
      <name val="Calibri"/>
      <family val="2"/>
      <scheme val="minor"/>
    </font>
    <font>
      <b/>
      <sz val="12"/>
      <color rgb="FF6E4924"/>
      <name val="Calibri"/>
      <family val="2"/>
      <scheme val="minor"/>
    </font>
    <font>
      <sz val="12"/>
      <color rgb="FF6E4924"/>
      <name val="Calibri"/>
      <family val="2"/>
      <scheme val="minor"/>
    </font>
    <font>
      <b/>
      <sz val="12"/>
      <color rgb="FF000099"/>
      <name val="Calibri"/>
      <family val="2"/>
      <scheme val="minor"/>
    </font>
    <font>
      <sz val="12"/>
      <color rgb="FFC00000"/>
      <name val="Calibri"/>
      <family val="2"/>
      <scheme val="minor"/>
    </font>
    <font>
      <sz val="12"/>
      <color rgb="FF2A5400"/>
      <name val="Calibri"/>
      <family val="2"/>
      <scheme val="minor"/>
    </font>
    <font>
      <sz val="12"/>
      <color rgb="FF000099"/>
      <name val="Calibri"/>
      <family val="2"/>
      <scheme val="minor"/>
    </font>
    <font>
      <i/>
      <sz val="12"/>
      <color rgb="FFCC0000"/>
      <name val="Calibri"/>
      <family val="2"/>
      <scheme val="minor"/>
    </font>
    <font>
      <b/>
      <sz val="12"/>
      <color rgb="FFC00000"/>
      <name val="Calibri"/>
      <family val="2"/>
      <scheme val="minor"/>
    </font>
    <font>
      <b/>
      <sz val="12"/>
      <color rgb="FF303C18"/>
      <name val="Calibri"/>
      <family val="2"/>
      <scheme val="minor"/>
    </font>
    <font>
      <sz val="12"/>
      <color rgb="FF303C18"/>
      <name val="Calibri"/>
      <family val="2"/>
      <scheme val="minor"/>
    </font>
    <font>
      <b/>
      <sz val="14"/>
      <color rgb="FF303C18"/>
      <name val="Calibri"/>
      <family val="2"/>
      <scheme val="minor"/>
    </font>
    <font>
      <i/>
      <sz val="14"/>
      <color rgb="FF303C18"/>
      <name val="Times New Roman"/>
      <family val="1"/>
    </font>
    <font>
      <b/>
      <i/>
      <sz val="14"/>
      <color rgb="FF303C18"/>
      <name val="Calibri"/>
      <family val="2"/>
      <scheme val="minor"/>
    </font>
    <font>
      <i/>
      <sz val="14"/>
      <color rgb="FF303C18"/>
      <name val="Calibri"/>
      <family val="2"/>
      <scheme val="minor"/>
    </font>
    <font>
      <i/>
      <sz val="12"/>
      <color rgb="FF303C18"/>
      <name val="Calibri"/>
      <family val="2"/>
      <scheme val="minor"/>
    </font>
    <font>
      <b/>
      <sz val="14"/>
      <color rgb="FF006600"/>
      <name val="Calibri"/>
      <family val="2"/>
      <scheme val="minor"/>
    </font>
    <font>
      <b/>
      <sz val="12"/>
      <color rgb="FF163D46"/>
      <name val="Calibri"/>
      <family val="2"/>
      <scheme val="minor"/>
    </font>
    <font>
      <sz val="12"/>
      <color rgb="FF163D46"/>
      <name val="Calibri"/>
      <family val="2"/>
    </font>
    <font>
      <b/>
      <sz val="12"/>
      <color rgb="FF163D46"/>
      <name val="Calibri"/>
      <family val="2"/>
    </font>
    <font>
      <sz val="12"/>
      <color rgb="FF163D46"/>
      <name val="Calibri"/>
      <family val="2"/>
      <scheme val="minor"/>
    </font>
    <font>
      <i/>
      <sz val="14"/>
      <color rgb="FFCC0000"/>
      <name val="Times New Roman"/>
      <family val="1"/>
    </font>
    <font>
      <b/>
      <u/>
      <sz val="14"/>
      <name val="Calibri"/>
      <family val="2"/>
      <scheme val="minor"/>
    </font>
    <font>
      <b/>
      <sz val="36"/>
      <name val="Arial"/>
      <family val="2"/>
    </font>
    <font>
      <b/>
      <sz val="10"/>
      <name val="Arial"/>
      <family val="2"/>
    </font>
    <font>
      <b/>
      <sz val="14"/>
      <name val="Arial"/>
      <family val="2"/>
    </font>
    <font>
      <sz val="11"/>
      <name val="Arial"/>
      <family val="2"/>
    </font>
    <font>
      <sz val="12"/>
      <color indexed="10"/>
      <name val="Arial"/>
      <family val="2"/>
    </font>
    <font>
      <sz val="12"/>
      <name val="Arial"/>
      <family val="2"/>
    </font>
    <font>
      <b/>
      <sz val="12"/>
      <color indexed="10"/>
      <name val="Arial"/>
      <family val="2"/>
    </font>
    <font>
      <sz val="9"/>
      <name val="Arial"/>
      <family val="2"/>
    </font>
    <font>
      <b/>
      <sz val="12"/>
      <name val="Arial"/>
      <family val="2"/>
    </font>
    <font>
      <vertAlign val="superscript"/>
      <sz val="11"/>
      <color theme="1"/>
      <name val="Calibri"/>
      <family val="2"/>
      <scheme val="minor"/>
    </font>
    <font>
      <sz val="10"/>
      <color theme="1"/>
      <name val="Times New Roman"/>
      <family val="1"/>
    </font>
    <font>
      <b/>
      <sz val="11"/>
      <color theme="1" tint="0.34998626667073579"/>
      <name val="Calibri"/>
      <family val="2"/>
      <scheme val="minor"/>
    </font>
    <font>
      <b/>
      <sz val="18"/>
      <name val="Calibri"/>
      <family val="2"/>
      <scheme val="minor"/>
    </font>
    <font>
      <b/>
      <sz val="11"/>
      <color indexed="8"/>
      <name val="Calibri"/>
      <family val="2"/>
      <scheme val="minor"/>
    </font>
    <font>
      <b/>
      <sz val="11"/>
      <name val="Calibri"/>
      <family val="2"/>
    </font>
    <font>
      <sz val="9"/>
      <color indexed="81"/>
      <name val="Tahoma"/>
      <family val="2"/>
    </font>
    <font>
      <b/>
      <sz val="9"/>
      <color indexed="81"/>
      <name val="Tahoma"/>
      <family val="2"/>
    </font>
    <font>
      <sz val="11"/>
      <name val="Calibri"/>
      <family val="2"/>
    </font>
    <font>
      <b/>
      <sz val="14"/>
      <color indexed="8"/>
      <name val="Calibri"/>
      <family val="2"/>
      <scheme val="minor"/>
    </font>
    <font>
      <b/>
      <sz val="13"/>
      <color theme="1"/>
      <name val="Calibri"/>
      <family val="2"/>
      <scheme val="minor"/>
    </font>
    <font>
      <sz val="11"/>
      <color rgb="FF005800"/>
      <name val="Calibri"/>
      <family val="2"/>
      <scheme val="minor"/>
    </font>
    <font>
      <sz val="11"/>
      <color rgb="FF6C1608"/>
      <name val="Calibri"/>
      <family val="2"/>
      <scheme val="minor"/>
    </font>
    <font>
      <sz val="14"/>
      <color theme="1"/>
      <name val="Calibri"/>
      <family val="2"/>
    </font>
    <font>
      <b/>
      <sz val="14"/>
      <color theme="1"/>
      <name val="Calibri"/>
      <family val="2"/>
    </font>
    <font>
      <sz val="12"/>
      <color theme="1"/>
      <name val="Calibri"/>
      <family val="2"/>
    </font>
    <font>
      <b/>
      <sz val="12"/>
      <color theme="1"/>
      <name val="Calibri"/>
      <family val="2"/>
    </font>
    <font>
      <b/>
      <u/>
      <sz val="12"/>
      <color theme="1"/>
      <name val="Calibri"/>
      <family val="2"/>
      <scheme val="minor"/>
    </font>
    <font>
      <b/>
      <sz val="12"/>
      <color rgb="FF820000"/>
      <name val="Calibri"/>
      <family val="2"/>
    </font>
    <font>
      <b/>
      <sz val="13"/>
      <color theme="1"/>
      <name val="Calibri"/>
      <family val="2"/>
    </font>
    <font>
      <b/>
      <sz val="12"/>
      <color rgb="FF000000"/>
      <name val="Calibri"/>
      <family val="2"/>
      <scheme val="minor"/>
    </font>
    <font>
      <sz val="12"/>
      <color theme="1"/>
      <name val="Times New Roman"/>
      <family val="1"/>
    </font>
    <font>
      <sz val="14"/>
      <color theme="1"/>
      <name val="Courier New"/>
      <family val="3"/>
    </font>
    <font>
      <b/>
      <sz val="12"/>
      <color rgb="FF006600"/>
      <name val="Calibri"/>
      <family val="2"/>
      <scheme val="minor"/>
    </font>
    <font>
      <b/>
      <u/>
      <sz val="12"/>
      <color rgb="FFD20000"/>
      <name val="Calibri"/>
      <family val="2"/>
      <scheme val="minor"/>
    </font>
    <font>
      <sz val="12"/>
      <color theme="1" tint="0.34998626667073579"/>
      <name val="Calibri"/>
      <family val="2"/>
    </font>
    <font>
      <b/>
      <sz val="12"/>
      <color rgb="FFD20000"/>
      <name val="Calibri"/>
      <family val="2"/>
      <scheme val="minor"/>
    </font>
    <font>
      <b/>
      <sz val="12"/>
      <color theme="0" tint="-0.499984740745262"/>
      <name val="Calibri"/>
      <family val="2"/>
    </font>
    <font>
      <i/>
      <sz val="14"/>
      <color rgb="FFC00000"/>
      <name val="Times New Roman"/>
      <family val="1"/>
    </font>
    <font>
      <sz val="20"/>
      <color rgb="FF00467F"/>
      <name val="Calibri"/>
      <family val="2"/>
      <scheme val="minor"/>
    </font>
    <font>
      <b/>
      <sz val="11"/>
      <color theme="1" tint="0.499984740745262"/>
      <name val="Calibri"/>
      <family val="2"/>
      <scheme val="minor"/>
    </font>
    <font>
      <strike/>
      <sz val="16"/>
      <color theme="1"/>
      <name val="Calibri"/>
      <family val="2"/>
      <scheme val="minor"/>
    </font>
    <font>
      <i/>
      <sz val="14"/>
      <name val="Calibri"/>
      <family val="2"/>
      <scheme val="minor"/>
    </font>
    <font>
      <b/>
      <sz val="16"/>
      <color rgb="FF0000CC"/>
      <name val="Calibri"/>
      <family val="2"/>
      <scheme val="minor"/>
    </font>
    <font>
      <b/>
      <sz val="16"/>
      <color rgb="FF008600"/>
      <name val="Calibri"/>
      <family val="2"/>
      <scheme val="minor"/>
    </font>
    <font>
      <b/>
      <sz val="16"/>
      <color rgb="FFC00000"/>
      <name val="Calibri"/>
      <family val="2"/>
      <scheme val="minor"/>
    </font>
    <font>
      <b/>
      <sz val="12"/>
      <name val="Calibri"/>
      <family val="2"/>
      <scheme val="minor"/>
    </font>
    <font>
      <b/>
      <sz val="11"/>
      <color indexed="10"/>
      <name val="Arial"/>
      <family val="2"/>
    </font>
    <font>
      <b/>
      <sz val="11"/>
      <name val="Arial"/>
      <family val="2"/>
    </font>
    <font>
      <b/>
      <sz val="11"/>
      <color theme="1"/>
      <name val="Arial"/>
      <family val="2"/>
    </font>
    <font>
      <b/>
      <sz val="12"/>
      <color theme="1"/>
      <name val="Times New Roman"/>
      <family val="1"/>
    </font>
  </fonts>
  <fills count="111">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FFC1FF"/>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33CCCC"/>
        <bgColor indexed="64"/>
      </patternFill>
    </fill>
    <fill>
      <patternFill patternType="solid">
        <fgColor rgb="FF99E7F6"/>
        <bgColor indexed="64"/>
      </patternFill>
    </fill>
    <fill>
      <patternFill patternType="solid">
        <fgColor rgb="FFA5D4E5"/>
        <bgColor indexed="64"/>
      </patternFill>
    </fill>
    <fill>
      <patternFill patternType="solid">
        <fgColor rgb="FFFDE9D9"/>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tint="-0.499984740745262"/>
        <bgColor indexed="64"/>
      </patternFill>
    </fill>
    <fill>
      <patternFill patternType="solid">
        <fgColor theme="3" tint="0.79998168889431442"/>
        <bgColor indexed="64"/>
      </patternFill>
    </fill>
    <fill>
      <patternFill patternType="solid">
        <fgColor rgb="FFFFFF99"/>
        <bgColor indexed="64"/>
      </patternFill>
    </fill>
    <fill>
      <patternFill patternType="solid">
        <fgColor rgb="FF99CC00"/>
        <bgColor rgb="FF99CC00"/>
      </patternFill>
    </fill>
    <fill>
      <patternFill patternType="solid">
        <fgColor rgb="FFFF7979"/>
        <bgColor indexed="64"/>
      </patternFill>
    </fill>
    <fill>
      <patternFill patternType="solid">
        <fgColor rgb="FFF7AC47"/>
        <bgColor rgb="FFF7AC47"/>
      </patternFill>
    </fill>
    <fill>
      <patternFill patternType="darkUp">
        <fgColor rgb="FF99CC00"/>
        <bgColor rgb="FF99CC00"/>
      </patternFill>
    </fill>
    <fill>
      <patternFill patternType="darkTrellis">
        <fgColor rgb="FF99CC00"/>
        <bgColor rgb="FF99CC00"/>
      </patternFill>
    </fill>
    <fill>
      <patternFill patternType="darkUp">
        <fgColor rgb="FFF7AC47"/>
        <bgColor rgb="FFF7AC47"/>
      </patternFill>
    </fill>
    <fill>
      <patternFill patternType="darkTrellis">
        <fgColor rgb="FFF7AC47"/>
        <bgColor rgb="FFF7AC47"/>
      </patternFill>
    </fill>
    <fill>
      <patternFill patternType="solid">
        <fgColor rgb="FF47FFC2"/>
        <bgColor indexed="64"/>
      </patternFill>
    </fill>
    <fill>
      <patternFill patternType="solid">
        <fgColor rgb="FFFFD1FF"/>
        <bgColor indexed="64"/>
      </patternFill>
    </fill>
    <fill>
      <patternFill patternType="solid">
        <fgColor rgb="FFFFCCFF"/>
        <bgColor indexed="64"/>
      </patternFill>
    </fill>
    <fill>
      <patternFill patternType="solid">
        <fgColor theme="1" tint="0.34998626667073579"/>
        <bgColor indexed="64"/>
      </patternFill>
    </fill>
    <fill>
      <patternFill patternType="solid">
        <fgColor rgb="FFFFFFC9"/>
        <bgColor indexed="64"/>
      </patternFill>
    </fill>
    <fill>
      <patternFill patternType="solid">
        <fgColor rgb="FFFFFF8F"/>
        <bgColor indexed="64"/>
      </patternFill>
    </fill>
    <fill>
      <patternFill patternType="solid">
        <fgColor rgb="FFA6BFDE"/>
        <bgColor indexed="64"/>
      </patternFill>
    </fill>
    <fill>
      <patternFill patternType="solid">
        <fgColor rgb="FFCCDAEC"/>
        <bgColor indexed="64"/>
      </patternFill>
    </fill>
    <fill>
      <patternFill patternType="solid">
        <fgColor rgb="FFB8EEED"/>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FFCC"/>
        <bgColor indexed="64"/>
      </patternFill>
    </fill>
    <fill>
      <patternFill patternType="solid">
        <fgColor theme="4" tint="0.79998168889431442"/>
        <bgColor indexed="64"/>
      </patternFill>
    </fill>
    <fill>
      <patternFill patternType="solid">
        <fgColor rgb="FFA7FF8B"/>
        <bgColor indexed="64"/>
      </patternFill>
    </fill>
    <fill>
      <patternFill patternType="solid">
        <fgColor rgb="FFF97B7E"/>
        <bgColor indexed="64"/>
      </patternFill>
    </fill>
    <fill>
      <patternFill patternType="solid">
        <fgColor rgb="FFFF8585"/>
        <bgColor indexed="64"/>
      </patternFill>
    </fill>
    <fill>
      <patternFill patternType="solid">
        <fgColor rgb="FFC3D69A"/>
        <bgColor indexed="64"/>
      </patternFill>
    </fill>
    <fill>
      <patternFill patternType="solid">
        <fgColor rgb="FFD5E3B7"/>
        <bgColor indexed="64"/>
      </patternFill>
    </fill>
    <fill>
      <patternFill patternType="solid">
        <fgColor rgb="FFEAC38A"/>
        <bgColor indexed="64"/>
      </patternFill>
    </fill>
    <fill>
      <patternFill patternType="solid">
        <fgColor rgb="FFFADB82"/>
        <bgColor indexed="64"/>
      </patternFill>
    </fill>
    <fill>
      <patternFill patternType="solid">
        <fgColor rgb="FFFFFFC1"/>
        <bgColor indexed="64"/>
      </patternFill>
    </fill>
    <fill>
      <patternFill patternType="solid">
        <fgColor rgb="FFCCCCFF"/>
        <bgColor indexed="64"/>
      </patternFill>
    </fill>
    <fill>
      <patternFill patternType="solid">
        <fgColor rgb="FFFCD5B4"/>
        <bgColor indexed="64"/>
      </patternFill>
    </fill>
    <fill>
      <patternFill patternType="solid">
        <fgColor rgb="FFE2FDBF"/>
        <bgColor indexed="64"/>
      </patternFill>
    </fill>
    <fill>
      <patternFill patternType="solid">
        <fgColor rgb="FFD8E4BC"/>
        <bgColor indexed="64"/>
      </patternFill>
    </fill>
    <fill>
      <patternFill patternType="solid">
        <fgColor rgb="FFB8CCE4"/>
        <bgColor indexed="64"/>
      </patternFill>
    </fill>
    <fill>
      <patternFill patternType="solid">
        <fgColor rgb="FFCBD9EB"/>
        <bgColor indexed="64"/>
      </patternFill>
    </fill>
    <fill>
      <patternFill patternType="solid">
        <fgColor rgb="FFF0D5AE"/>
        <bgColor indexed="64"/>
      </patternFill>
    </fill>
    <fill>
      <patternFill patternType="solid">
        <fgColor rgb="FFE9F0D8"/>
        <bgColor indexed="64"/>
      </patternFill>
    </fill>
    <fill>
      <patternFill patternType="solid">
        <fgColor rgb="FFFFFFDD"/>
        <bgColor indexed="64"/>
      </patternFill>
    </fill>
    <fill>
      <patternFill patternType="solid">
        <fgColor rgb="FFFFFFA7"/>
        <bgColor indexed="64"/>
      </patternFill>
    </fill>
    <fill>
      <patternFill patternType="solid">
        <fgColor indexed="47"/>
        <bgColor indexed="64"/>
      </patternFill>
    </fill>
    <fill>
      <patternFill patternType="solid">
        <fgColor indexed="22"/>
        <bgColor indexed="64"/>
      </patternFill>
    </fill>
    <fill>
      <patternFill patternType="solid">
        <fgColor indexed="26"/>
        <bgColor indexed="64"/>
      </patternFill>
    </fill>
    <fill>
      <patternFill patternType="solid">
        <fgColor rgb="FFFFD1E8"/>
        <bgColor indexed="64"/>
      </patternFill>
    </fill>
    <fill>
      <patternFill patternType="solid">
        <fgColor rgb="FF8DCADB"/>
        <bgColor indexed="64"/>
      </patternFill>
    </fill>
    <fill>
      <patternFill patternType="solid">
        <fgColor rgb="FFDEBDFF"/>
        <bgColor indexed="64"/>
      </patternFill>
    </fill>
    <fill>
      <patternFill patternType="solid">
        <fgColor rgb="FFD2E0B2"/>
        <bgColor indexed="64"/>
      </patternFill>
    </fill>
    <fill>
      <patternFill patternType="solid">
        <fgColor rgb="FF71FFFF"/>
        <bgColor indexed="64"/>
      </patternFill>
    </fill>
    <fill>
      <patternFill patternType="solid">
        <fgColor rgb="FFFFC9FF"/>
        <bgColor indexed="64"/>
      </patternFill>
    </fill>
    <fill>
      <gradientFill degree="180">
        <stop position="0">
          <color theme="0"/>
        </stop>
        <stop position="1">
          <color rgb="FFFFC9FF"/>
        </stop>
      </gradientFill>
    </fill>
    <fill>
      <patternFill patternType="lightHorizontal">
        <fgColor theme="0" tint="-0.34998626667073579"/>
        <bgColor indexed="65"/>
      </patternFill>
    </fill>
    <fill>
      <patternFill patternType="lightHorizontal">
        <fgColor theme="0" tint="-0.24994659260841701"/>
        <bgColor indexed="65"/>
      </patternFill>
    </fill>
    <fill>
      <patternFill patternType="solid">
        <fgColor rgb="FFB7ECFF"/>
        <bgColor indexed="64"/>
      </patternFill>
    </fill>
    <fill>
      <patternFill patternType="solid">
        <fgColor rgb="FFD8CFE3"/>
        <bgColor indexed="64"/>
      </patternFill>
    </fill>
    <fill>
      <patternFill patternType="solid">
        <fgColor rgb="FFDDF4FF"/>
        <bgColor indexed="64"/>
      </patternFill>
    </fill>
    <fill>
      <patternFill patternType="solid">
        <fgColor rgb="FFB9E8FF"/>
        <bgColor indexed="64"/>
      </patternFill>
    </fill>
    <fill>
      <patternFill patternType="solid">
        <fgColor rgb="FFFFFFE1"/>
        <bgColor indexed="64"/>
      </patternFill>
    </fill>
    <fill>
      <patternFill patternType="solid">
        <fgColor rgb="FFFFEBFF"/>
        <bgColor indexed="64"/>
      </patternFill>
    </fill>
    <fill>
      <patternFill patternType="solid">
        <fgColor rgb="FFFFFFD1"/>
        <bgColor indexed="64"/>
      </patternFill>
    </fill>
    <fill>
      <patternFill patternType="solid">
        <fgColor rgb="FFFFDCB9"/>
        <bgColor indexed="64"/>
      </patternFill>
    </fill>
    <fill>
      <patternFill patternType="solid">
        <fgColor rgb="FF11F31C"/>
        <bgColor indexed="64"/>
      </patternFill>
    </fill>
    <fill>
      <patternFill patternType="solid">
        <fgColor rgb="FFFF3333"/>
        <bgColor indexed="64"/>
      </patternFill>
    </fill>
    <fill>
      <patternFill patternType="solid">
        <fgColor rgb="FFC6EA10"/>
        <bgColor indexed="64"/>
      </patternFill>
    </fill>
    <fill>
      <patternFill patternType="solid">
        <fgColor rgb="FFEDA20D"/>
        <bgColor indexed="64"/>
      </patternFill>
    </fill>
    <fill>
      <patternFill patternType="solid">
        <fgColor rgb="FFFFFF66"/>
        <bgColor indexed="64"/>
      </patternFill>
    </fill>
    <fill>
      <patternFill patternType="solid">
        <fgColor rgb="FFE2DCE8"/>
        <bgColor indexed="64"/>
      </patternFill>
    </fill>
    <fill>
      <patternFill patternType="solid">
        <fgColor rgb="FFC9FFFF"/>
        <bgColor indexed="64"/>
      </patternFill>
    </fill>
    <fill>
      <patternFill patternType="solid">
        <fgColor rgb="FFD6FFC1"/>
        <bgColor indexed="64"/>
      </patternFill>
    </fill>
    <fill>
      <patternFill patternType="solid">
        <fgColor rgb="FFE1FFFF"/>
        <bgColor indexed="64"/>
      </patternFill>
    </fill>
    <fill>
      <patternFill patternType="solid">
        <fgColor rgb="FFE8FFDD"/>
        <bgColor indexed="64"/>
      </patternFill>
    </fill>
    <fill>
      <patternFill patternType="solid">
        <fgColor rgb="FFFFFFC5"/>
        <bgColor indexed="64"/>
      </patternFill>
    </fill>
    <fill>
      <patternFill patternType="solid">
        <fgColor rgb="FFFFFFA3"/>
        <bgColor indexed="64"/>
      </patternFill>
    </fill>
    <fill>
      <patternFill patternType="solid">
        <fgColor rgb="FF99FF99"/>
        <bgColor indexed="64"/>
      </patternFill>
    </fill>
    <fill>
      <patternFill patternType="solid">
        <fgColor theme="8" tint="0.59999389629810485"/>
        <bgColor indexed="64"/>
      </patternFill>
    </fill>
    <fill>
      <patternFill patternType="solid">
        <fgColor rgb="FFFFB3B3"/>
        <bgColor indexed="64"/>
      </patternFill>
    </fill>
    <fill>
      <patternFill patternType="solid">
        <fgColor rgb="FFFDD777"/>
        <bgColor rgb="FFF7AC47"/>
      </patternFill>
    </fill>
    <fill>
      <patternFill patternType="solid">
        <fgColor rgb="FFFFDDFF"/>
        <bgColor indexed="64"/>
      </patternFill>
    </fill>
    <fill>
      <patternFill patternType="solid">
        <fgColor rgb="FFFEFB89"/>
        <bgColor indexed="64"/>
      </patternFill>
    </fill>
    <fill>
      <patternFill patternType="solid">
        <fgColor rgb="FFFEE5A8"/>
        <bgColor indexed="64"/>
      </patternFill>
    </fill>
    <fill>
      <patternFill patternType="solid">
        <fgColor rgb="FFFF66FF"/>
        <bgColor indexed="64"/>
      </patternFill>
    </fill>
    <fill>
      <patternFill patternType="solid">
        <fgColor rgb="FF99FF33"/>
        <bgColor indexed="64"/>
      </patternFill>
    </fill>
    <fill>
      <patternFill patternType="lightVertical">
        <fgColor theme="6"/>
        <bgColor theme="0"/>
      </patternFill>
    </fill>
  </fills>
  <borders count="13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style="thin">
        <color indexed="64"/>
      </left>
      <right style="thin">
        <color indexed="64"/>
      </right>
      <top/>
      <bottom style="thin">
        <color auto="1"/>
      </bottom>
      <diagonal/>
    </border>
    <border>
      <left/>
      <right/>
      <top/>
      <bottom style="medium">
        <color indexed="64"/>
      </bottom>
      <diagonal/>
    </border>
    <border>
      <left style="thin">
        <color auto="1"/>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style="thin">
        <color auto="1"/>
      </left>
      <right style="medium">
        <color auto="1"/>
      </right>
      <top/>
      <bottom/>
      <diagonal/>
    </border>
    <border>
      <left style="medium">
        <color auto="1"/>
      </left>
      <right style="thin">
        <color auto="1"/>
      </right>
      <top/>
      <bottom/>
      <diagonal/>
    </border>
    <border>
      <left style="thin">
        <color auto="1"/>
      </left>
      <right/>
      <top/>
      <bottom/>
      <diagonal/>
    </border>
    <border>
      <left style="medium">
        <color auto="1"/>
      </left>
      <right style="thin">
        <color auto="1"/>
      </right>
      <top/>
      <bottom style="thin">
        <color indexed="64"/>
      </bottom>
      <diagonal/>
    </border>
    <border>
      <left style="medium">
        <color auto="1"/>
      </left>
      <right style="thin">
        <color auto="1"/>
      </right>
      <top/>
      <bottom style="medium">
        <color indexed="64"/>
      </bottom>
      <diagonal/>
    </border>
    <border>
      <left style="thin">
        <color auto="1"/>
      </left>
      <right style="medium">
        <color auto="1"/>
      </right>
      <top/>
      <bottom style="medium">
        <color indexed="64"/>
      </bottom>
      <diagonal/>
    </border>
    <border>
      <left style="thin">
        <color auto="1"/>
      </left>
      <right/>
      <top/>
      <bottom style="medium">
        <color indexed="64"/>
      </bottom>
      <diagonal/>
    </border>
    <border>
      <left style="thin">
        <color auto="1"/>
      </left>
      <right style="medium">
        <color auto="1"/>
      </right>
      <top/>
      <bottom style="thin">
        <color indexed="64"/>
      </bottom>
      <diagonal/>
    </border>
    <border>
      <left style="medium">
        <color auto="1"/>
      </left>
      <right style="thin">
        <color auto="1"/>
      </right>
      <top style="thin">
        <color indexed="64"/>
      </top>
      <bottom style="thin">
        <color indexed="64"/>
      </bottom>
      <diagonal/>
    </border>
    <border>
      <left style="thin">
        <color auto="1"/>
      </left>
      <right style="medium">
        <color auto="1"/>
      </right>
      <top style="thin">
        <color indexed="64"/>
      </top>
      <bottom style="thin">
        <color indexed="64"/>
      </bottom>
      <diagonal/>
    </border>
    <border>
      <left style="medium">
        <color auto="1"/>
      </left>
      <right style="thin">
        <color auto="1"/>
      </right>
      <top style="thin">
        <color indexed="64"/>
      </top>
      <bottom style="medium">
        <color indexed="64"/>
      </bottom>
      <diagonal/>
    </border>
    <border>
      <left style="thin">
        <color auto="1"/>
      </left>
      <right style="medium">
        <color auto="1"/>
      </right>
      <top style="thin">
        <color indexed="64"/>
      </top>
      <bottom style="medium">
        <color indexed="64"/>
      </bottom>
      <diagonal/>
    </border>
    <border>
      <left/>
      <right/>
      <top style="thin">
        <color indexed="64"/>
      </top>
      <bottom/>
      <diagonal/>
    </border>
    <border>
      <left style="thin">
        <color indexed="64"/>
      </left>
      <right style="thin">
        <color indexed="64"/>
      </right>
      <top style="thin">
        <color indexed="64"/>
      </top>
      <bottom/>
      <diagonal/>
    </border>
    <border>
      <left/>
      <right style="medium">
        <color auto="1"/>
      </right>
      <top/>
      <bottom style="thin">
        <color indexed="64"/>
      </bottom>
      <diagonal/>
    </border>
    <border>
      <left/>
      <right style="medium">
        <color auto="1"/>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right style="thin">
        <color auto="1"/>
      </right>
      <top/>
      <bottom/>
      <diagonal/>
    </border>
    <border>
      <left/>
      <right style="medium">
        <color auto="1"/>
      </right>
      <top/>
      <bottom style="medium">
        <color indexed="64"/>
      </bottom>
      <diagonal/>
    </border>
    <border>
      <left style="medium">
        <color auto="1"/>
      </left>
      <right style="medium">
        <color auto="1"/>
      </right>
      <top/>
      <bottom style="medium">
        <color indexed="64"/>
      </bottom>
      <diagonal/>
    </border>
    <border>
      <left style="medium">
        <color auto="1"/>
      </left>
      <right/>
      <top/>
      <bottom style="medium">
        <color indexed="64"/>
      </bottom>
      <diagonal/>
    </border>
    <border>
      <left/>
      <right style="medium">
        <color auto="1"/>
      </right>
      <top style="medium">
        <color indexed="64"/>
      </top>
      <bottom style="thin">
        <color indexed="64"/>
      </bottom>
      <diagonal/>
    </border>
    <border>
      <left style="medium">
        <color indexed="64"/>
      </left>
      <right/>
      <top style="medium">
        <color indexed="64"/>
      </top>
      <bottom style="thin">
        <color indexed="64"/>
      </bottom>
      <diagonal/>
    </border>
    <border>
      <left style="thin">
        <color auto="1"/>
      </left>
      <right style="medium">
        <color auto="1"/>
      </right>
      <top style="medium">
        <color indexed="64"/>
      </top>
      <bottom style="thin">
        <color indexed="64"/>
      </bottom>
      <diagonal/>
    </border>
    <border>
      <left style="medium">
        <color auto="1"/>
      </left>
      <right/>
      <top/>
      <bottom style="thin">
        <color indexed="64"/>
      </bottom>
      <diagonal/>
    </border>
    <border>
      <left style="medium">
        <color auto="1"/>
      </left>
      <right style="thin">
        <color auto="1"/>
      </right>
      <top style="medium">
        <color indexed="64"/>
      </top>
      <bottom style="thin">
        <color indexed="64"/>
      </bottom>
      <diagonal/>
    </border>
    <border>
      <left style="thin">
        <color auto="1"/>
      </left>
      <right style="thin">
        <color indexed="64"/>
      </right>
      <top style="medium">
        <color indexed="64"/>
      </top>
      <bottom style="thin">
        <color indexed="64"/>
      </bottom>
      <diagonal/>
    </border>
    <border>
      <left/>
      <right/>
      <top style="medium">
        <color indexed="64"/>
      </top>
      <bottom style="thin">
        <color indexed="64"/>
      </bottom>
      <diagonal/>
    </border>
    <border>
      <left style="medium">
        <color auto="1"/>
      </left>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auto="1"/>
      </right>
      <top style="thin">
        <color indexed="64"/>
      </top>
      <bottom style="medium">
        <color indexed="64"/>
      </bottom>
      <diagonal/>
    </border>
    <border>
      <left style="medium">
        <color indexed="64"/>
      </left>
      <right/>
      <top style="thin">
        <color indexed="64"/>
      </top>
      <bottom style="medium">
        <color indexed="64"/>
      </bottom>
      <diagonal/>
    </border>
    <border>
      <left style="thin">
        <color auto="1"/>
      </left>
      <right/>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right style="thin">
        <color indexed="64"/>
      </right>
      <top style="medium">
        <color indexed="64"/>
      </top>
      <bottom style="thin">
        <color indexed="64"/>
      </bottom>
      <diagonal/>
    </border>
    <border>
      <left style="thin">
        <color auto="1"/>
      </left>
      <right/>
      <top style="medium">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indexed="64"/>
      </top>
      <bottom style="medium">
        <color indexed="64"/>
      </bottom>
      <diagonal/>
    </border>
    <border>
      <left style="medium">
        <color auto="1"/>
      </left>
      <right style="medium">
        <color auto="1"/>
      </right>
      <top/>
      <bottom style="thin">
        <color indexed="64"/>
      </bottom>
      <diagonal/>
    </border>
    <border>
      <left style="medium">
        <color auto="1"/>
      </left>
      <right style="medium">
        <color auto="1"/>
      </right>
      <top style="thin">
        <color indexed="64"/>
      </top>
      <bottom style="thin">
        <color indexed="64"/>
      </bottom>
      <diagonal/>
    </border>
    <border>
      <left style="thin">
        <color indexed="64"/>
      </left>
      <right style="thick">
        <color indexed="64"/>
      </right>
      <top/>
      <bottom/>
      <diagonal/>
    </border>
    <border>
      <left style="thin">
        <color indexed="64"/>
      </left>
      <right style="thick">
        <color indexed="64"/>
      </right>
      <top/>
      <bottom style="thin">
        <color auto="1"/>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medium">
        <color indexed="64"/>
      </bottom>
      <diagonal/>
    </border>
    <border>
      <left style="thin">
        <color auto="1"/>
      </left>
      <right/>
      <top style="thin">
        <color indexed="64"/>
      </top>
      <bottom/>
      <diagonal/>
    </border>
    <border>
      <left style="thin">
        <color auto="1"/>
      </left>
      <right style="thick">
        <color indexed="64"/>
      </right>
      <top/>
      <bottom style="medium">
        <color indexed="64"/>
      </bottom>
      <diagonal/>
    </border>
    <border>
      <left/>
      <right style="thin">
        <color indexed="64"/>
      </right>
      <top style="thin">
        <color indexed="64"/>
      </top>
      <bottom/>
      <diagonal/>
    </border>
    <border>
      <left/>
      <right style="thick">
        <color auto="1"/>
      </right>
      <top/>
      <bottom style="medium">
        <color indexed="64"/>
      </bottom>
      <diagonal/>
    </border>
    <border>
      <left/>
      <right style="thick">
        <color auto="1"/>
      </right>
      <top style="medium">
        <color indexed="64"/>
      </top>
      <bottom style="thin">
        <color indexed="64"/>
      </bottom>
      <diagonal/>
    </border>
    <border>
      <left/>
      <right/>
      <top style="medium">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right style="medium">
        <color auto="1"/>
      </right>
      <top style="thin">
        <color indexed="64"/>
      </top>
      <bottom/>
      <diagonal/>
    </border>
    <border>
      <left/>
      <right style="thick">
        <color indexed="64"/>
      </right>
      <top style="thin">
        <color indexed="64"/>
      </top>
      <bottom style="medium">
        <color indexed="64"/>
      </bottom>
      <diagonal/>
    </border>
    <border>
      <left style="thick">
        <color auto="1"/>
      </left>
      <right style="thin">
        <color indexed="64"/>
      </right>
      <top/>
      <bottom style="medium">
        <color indexed="64"/>
      </bottom>
      <diagonal/>
    </border>
    <border>
      <left style="thick">
        <color auto="1"/>
      </left>
      <right style="thin">
        <color indexed="64"/>
      </right>
      <top/>
      <bottom style="thin">
        <color indexed="64"/>
      </bottom>
      <diagonal/>
    </border>
    <border>
      <left style="thick">
        <color auto="1"/>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auto="1"/>
      </left>
      <right style="thick">
        <color auto="1"/>
      </right>
      <top/>
      <bottom style="medium">
        <color indexed="64"/>
      </bottom>
      <diagonal/>
    </border>
    <border>
      <left/>
      <right/>
      <top style="medium">
        <color indexed="64"/>
      </top>
      <bottom style="medium">
        <color indexed="64"/>
      </bottom>
      <diagonal/>
    </border>
    <border>
      <left style="medium">
        <color indexed="64"/>
      </left>
      <right style="thick">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double">
        <color indexed="64"/>
      </right>
      <top style="thin">
        <color auto="1"/>
      </top>
      <bottom style="thin">
        <color auto="1"/>
      </bottom>
      <diagonal/>
    </border>
    <border>
      <left/>
      <right style="thin">
        <color indexed="64"/>
      </right>
      <top/>
      <bottom style="medium">
        <color rgb="FF0000CC"/>
      </bottom>
      <diagonal/>
    </border>
    <border>
      <left style="thin">
        <color auto="1"/>
      </left>
      <right style="thin">
        <color indexed="64"/>
      </right>
      <top/>
      <bottom style="medium">
        <color rgb="FF0000CC"/>
      </bottom>
      <diagonal/>
    </border>
    <border>
      <left/>
      <right/>
      <top/>
      <bottom style="medium">
        <color rgb="FF0000CC"/>
      </bottom>
      <diagonal/>
    </border>
    <border>
      <left style="thin">
        <color auto="1"/>
      </left>
      <right style="medium">
        <color auto="1"/>
      </right>
      <top/>
      <bottom style="medium">
        <color rgb="FF0000CC"/>
      </bottom>
      <diagonal/>
    </border>
    <border>
      <left/>
      <right style="thin">
        <color indexed="64"/>
      </right>
      <top style="thin">
        <color indexed="64"/>
      </top>
      <bottom style="medium">
        <color rgb="FF0000CC"/>
      </bottom>
      <diagonal/>
    </border>
    <border>
      <left style="thin">
        <color indexed="64"/>
      </left>
      <right style="thin">
        <color indexed="64"/>
      </right>
      <top style="thin">
        <color indexed="64"/>
      </top>
      <bottom style="medium">
        <color rgb="FF0000CC"/>
      </bottom>
      <diagonal/>
    </border>
    <border>
      <left/>
      <right/>
      <top style="thin">
        <color indexed="64"/>
      </top>
      <bottom style="medium">
        <color rgb="FF0000CC"/>
      </bottom>
      <diagonal/>
    </border>
    <border>
      <left style="thin">
        <color auto="1"/>
      </left>
      <right style="medium">
        <color auto="1"/>
      </right>
      <top style="thin">
        <color indexed="64"/>
      </top>
      <bottom style="medium">
        <color rgb="FF0000CC"/>
      </bottom>
      <diagonal/>
    </border>
    <border>
      <left/>
      <right style="thin">
        <color indexed="64"/>
      </right>
      <top style="thin">
        <color indexed="64"/>
      </top>
      <bottom style="medium">
        <color rgb="FF7E3F00"/>
      </bottom>
      <diagonal/>
    </border>
    <border>
      <left style="thin">
        <color indexed="64"/>
      </left>
      <right style="thin">
        <color indexed="64"/>
      </right>
      <top style="thin">
        <color indexed="64"/>
      </top>
      <bottom style="medium">
        <color rgb="FF7E3F00"/>
      </bottom>
      <diagonal/>
    </border>
    <border>
      <left/>
      <right/>
      <top style="thin">
        <color indexed="64"/>
      </top>
      <bottom style="medium">
        <color rgb="FF7E3F00"/>
      </bottom>
      <diagonal/>
    </border>
    <border>
      <left style="thin">
        <color auto="1"/>
      </left>
      <right style="medium">
        <color auto="1"/>
      </right>
      <top style="thin">
        <color indexed="64"/>
      </top>
      <bottom style="medium">
        <color rgb="FF7E3F00"/>
      </bottom>
      <diagonal/>
    </border>
    <border>
      <left/>
      <right style="thin">
        <color indexed="64"/>
      </right>
      <top style="thin">
        <color indexed="64"/>
      </top>
      <bottom style="medium">
        <color rgb="FF547E00"/>
      </bottom>
      <diagonal/>
    </border>
    <border>
      <left style="thin">
        <color indexed="64"/>
      </left>
      <right style="thin">
        <color indexed="64"/>
      </right>
      <top style="thin">
        <color indexed="64"/>
      </top>
      <bottom style="medium">
        <color rgb="FF547E00"/>
      </bottom>
      <diagonal/>
    </border>
    <border>
      <left/>
      <right/>
      <top style="thin">
        <color indexed="64"/>
      </top>
      <bottom style="medium">
        <color rgb="FF547E00"/>
      </bottom>
      <diagonal/>
    </border>
    <border>
      <left style="thin">
        <color auto="1"/>
      </left>
      <right style="medium">
        <color auto="1"/>
      </right>
      <top style="thin">
        <color indexed="64"/>
      </top>
      <bottom style="medium">
        <color rgb="FF547E00"/>
      </bottom>
      <diagonal/>
    </border>
    <border>
      <left style="thin">
        <color indexed="64"/>
      </left>
      <right style="double">
        <color indexed="64"/>
      </right>
      <top style="thin">
        <color indexed="64"/>
      </top>
      <bottom style="medium">
        <color rgb="FF547E00"/>
      </bottom>
      <diagonal/>
    </border>
    <border>
      <left/>
      <right style="thin">
        <color indexed="64"/>
      </right>
      <top style="medium">
        <color indexed="64"/>
      </top>
      <bottom style="medium">
        <color rgb="FF0000CC"/>
      </bottom>
      <diagonal/>
    </border>
    <border>
      <left style="thick">
        <color auto="1"/>
      </left>
      <right style="medium">
        <color indexed="64"/>
      </right>
      <top/>
      <bottom/>
      <diagonal/>
    </border>
    <border>
      <left style="medium">
        <color auto="1"/>
      </left>
      <right style="thin">
        <color auto="1"/>
      </right>
      <top style="thin">
        <color indexed="64"/>
      </top>
      <bottom/>
      <diagonal/>
    </border>
    <border>
      <left/>
      <right style="thin">
        <color indexed="64"/>
      </right>
      <top/>
      <bottom style="medium">
        <color rgb="FF7E3F00"/>
      </bottom>
      <diagonal/>
    </border>
    <border>
      <left style="thin">
        <color indexed="64"/>
      </left>
      <right style="thin">
        <color indexed="64"/>
      </right>
      <top style="thin">
        <color indexed="64"/>
      </top>
      <bottom style="medium">
        <color rgb="FFEEDE12"/>
      </bottom>
      <diagonal/>
    </border>
    <border>
      <left style="thin">
        <color indexed="64"/>
      </left>
      <right style="medium">
        <color auto="1"/>
      </right>
      <top style="thin">
        <color indexed="64"/>
      </top>
      <bottom style="medium">
        <color rgb="FFEEDE12"/>
      </bottom>
      <diagonal/>
    </border>
    <border>
      <left/>
      <right style="double">
        <color indexed="64"/>
      </right>
      <top style="thin">
        <color auto="1"/>
      </top>
      <bottom style="thin">
        <color auto="1"/>
      </bottom>
      <diagonal/>
    </border>
    <border>
      <left style="thick">
        <color indexed="64"/>
      </left>
      <right/>
      <top/>
      <bottom style="medium">
        <color indexed="64"/>
      </bottom>
      <diagonal/>
    </border>
    <border>
      <left style="thick">
        <color indexed="64"/>
      </left>
      <right/>
      <top/>
      <bottom/>
      <diagonal/>
    </border>
    <border>
      <left style="thick">
        <color indexed="64"/>
      </left>
      <right style="thin">
        <color indexed="64"/>
      </right>
      <top/>
      <bottom/>
      <diagonal/>
    </border>
    <border>
      <left/>
      <right style="double">
        <color indexed="64"/>
      </right>
      <top style="medium">
        <color indexed="64"/>
      </top>
      <bottom/>
      <diagonal/>
    </border>
    <border>
      <left style="thick">
        <color indexed="64"/>
      </left>
      <right/>
      <top/>
      <bottom style="thin">
        <color auto="1"/>
      </bottom>
      <diagonal/>
    </border>
    <border>
      <left style="medium">
        <color auto="1"/>
      </left>
      <right style="thick">
        <color auto="1"/>
      </right>
      <top/>
      <bottom/>
      <diagonal/>
    </border>
    <border>
      <left style="medium">
        <color auto="1"/>
      </left>
      <right style="thick">
        <color auto="1"/>
      </right>
      <top style="thin">
        <color indexed="64"/>
      </top>
      <bottom style="thin">
        <color indexed="64"/>
      </bottom>
      <diagonal/>
    </border>
    <border>
      <left style="thick">
        <color indexed="64"/>
      </left>
      <right style="thin">
        <color indexed="64"/>
      </right>
      <top style="medium">
        <color indexed="64"/>
      </top>
      <bottom/>
      <diagonal/>
    </border>
    <border>
      <left style="medium">
        <color indexed="64"/>
      </left>
      <right style="medium">
        <color indexed="64"/>
      </right>
      <top style="thin">
        <color indexed="64"/>
      </top>
      <bottom/>
      <diagonal/>
    </border>
    <border>
      <left style="double">
        <color indexed="64"/>
      </left>
      <right style="medium">
        <color indexed="64"/>
      </right>
      <top style="medium">
        <color indexed="64"/>
      </top>
      <bottom/>
      <diagonal/>
    </border>
    <border>
      <left style="thin">
        <color indexed="64"/>
      </left>
      <right style="thick">
        <color indexed="64"/>
      </right>
      <top style="medium">
        <color indexed="64"/>
      </top>
      <bottom/>
      <diagonal/>
    </border>
    <border>
      <left style="medium">
        <color auto="1"/>
      </left>
      <right style="thin">
        <color indexed="64"/>
      </right>
      <top style="medium">
        <color indexed="64"/>
      </top>
      <bottom style="medium">
        <color indexed="64"/>
      </bottom>
      <diagonal/>
    </border>
    <border>
      <left style="thick">
        <color auto="1"/>
      </left>
      <right/>
      <top style="thin">
        <color auto="1"/>
      </top>
      <bottom style="medium">
        <color indexed="64"/>
      </bottom>
      <diagonal/>
    </border>
    <border>
      <left style="thin">
        <color indexed="64"/>
      </left>
      <right/>
      <top style="thin">
        <color rgb="FF000000"/>
      </top>
      <bottom style="medium">
        <color indexed="64"/>
      </bottom>
      <diagonal/>
    </border>
    <border>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auto="1"/>
      </right>
      <top style="thin">
        <color rgb="FF000000"/>
      </top>
      <bottom style="medium">
        <color indexed="64"/>
      </bottom>
      <diagonal/>
    </border>
    <border>
      <left style="medium">
        <color auto="1"/>
      </left>
      <right style="thin">
        <color indexed="64"/>
      </right>
      <top style="thin">
        <color rgb="FF000000"/>
      </top>
      <bottom style="medium">
        <color indexed="64"/>
      </bottom>
      <diagonal/>
    </border>
    <border>
      <left style="thin">
        <color auto="1"/>
      </left>
      <right style="thick">
        <color auto="1"/>
      </right>
      <top style="thin">
        <color rgb="FF000000"/>
      </top>
      <bottom style="medium">
        <color indexed="64"/>
      </bottom>
      <diagonal/>
    </border>
    <border>
      <left style="thin">
        <color indexed="64"/>
      </left>
      <right style="double">
        <color indexed="64"/>
      </right>
      <top style="thin">
        <color rgb="FF000000"/>
      </top>
      <bottom style="medium">
        <color indexed="64"/>
      </bottom>
      <diagonal/>
    </border>
    <border>
      <left style="medium">
        <color auto="1"/>
      </left>
      <right style="medium">
        <color auto="1"/>
      </right>
      <top style="medium">
        <color indexed="64"/>
      </top>
      <bottom/>
      <diagonal/>
    </border>
    <border>
      <left/>
      <right style="medium">
        <color auto="1"/>
      </right>
      <top style="medium">
        <color indexed="64"/>
      </top>
      <bottom/>
      <diagonal/>
    </border>
    <border>
      <left style="medium">
        <color auto="1"/>
      </left>
      <right style="medium">
        <color indexed="64"/>
      </right>
      <top style="medium">
        <color indexed="64"/>
      </top>
      <bottom style="thin">
        <color indexed="64"/>
      </bottom>
      <diagonal/>
    </border>
    <border>
      <left style="thin">
        <color auto="1"/>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medium">
        <color auto="1"/>
      </left>
      <right style="thin">
        <color auto="1"/>
      </right>
      <top style="medium">
        <color indexed="64"/>
      </top>
      <bottom/>
      <diagonal/>
    </border>
  </borders>
  <cellStyleXfs count="2305">
    <xf numFmtId="0" fontId="0" fillId="0" borderId="0"/>
    <xf numFmtId="43" fontId="5" fillId="0" borderId="0" applyFont="0" applyFill="0" applyBorder="0" applyAlignment="0" applyProtection="0"/>
    <xf numFmtId="9" fontId="5"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0" fontId="32"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5" fillId="0" borderId="0"/>
    <xf numFmtId="0" fontId="5" fillId="0" borderId="0"/>
    <xf numFmtId="0" fontId="5" fillId="0" borderId="0"/>
    <xf numFmtId="0" fontId="5" fillId="0" borderId="0"/>
    <xf numFmtId="0" fontId="5" fillId="0" borderId="0"/>
    <xf numFmtId="0" fontId="9" fillId="0" borderId="0"/>
    <xf numFmtId="0" fontId="9" fillId="0" borderId="0"/>
    <xf numFmtId="0" fontId="9" fillId="0" borderId="0"/>
    <xf numFmtId="0" fontId="9"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9" fillId="0" borderId="0"/>
    <xf numFmtId="0" fontId="33" fillId="0" borderId="0"/>
    <xf numFmtId="0" fontId="33" fillId="0" borderId="0"/>
    <xf numFmtId="0" fontId="9" fillId="0" borderId="0"/>
    <xf numFmtId="0" fontId="9" fillId="0" borderId="0"/>
    <xf numFmtId="0" fontId="33" fillId="0" borderId="0"/>
    <xf numFmtId="0" fontId="34" fillId="0" borderId="0"/>
    <xf numFmtId="0" fontId="9" fillId="0" borderId="0"/>
    <xf numFmtId="0" fontId="33"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9" fillId="0" borderId="0"/>
    <xf numFmtId="0" fontId="9"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0" fontId="5" fillId="2" borderId="1" applyNumberFormat="0" applyFont="0" applyAlignment="0" applyProtection="0"/>
    <xf numFmtId="9" fontId="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32" fillId="0" borderId="0" applyNumberFormat="0" applyFill="0" applyBorder="0" applyAlignment="0" applyProtection="0"/>
    <xf numFmtId="0" fontId="4" fillId="0" borderId="0"/>
    <xf numFmtId="9" fontId="4" fillId="0" borderId="0" applyFont="0" applyFill="0" applyBorder="0" applyAlignment="0" applyProtection="0"/>
    <xf numFmtId="0" fontId="3" fillId="0" borderId="0"/>
    <xf numFmtId="0" fontId="18" fillId="0" borderId="0"/>
    <xf numFmtId="9" fontId="18" fillId="0" borderId="0" applyFont="0" applyFill="0" applyBorder="0" applyAlignment="0" applyProtection="0"/>
    <xf numFmtId="0" fontId="2" fillId="0" borderId="0"/>
    <xf numFmtId="0" fontId="1" fillId="0" borderId="0"/>
  </cellStyleXfs>
  <cellXfs count="2189">
    <xf numFmtId="0" fontId="0" fillId="0" borderId="0" xfId="0"/>
    <xf numFmtId="0" fontId="7" fillId="0" borderId="0" xfId="0" applyFont="1"/>
    <xf numFmtId="0" fontId="8" fillId="0" borderId="0" xfId="0" applyFont="1"/>
    <xf numFmtId="0" fontId="8" fillId="0" borderId="2" xfId="0" applyFont="1" applyBorder="1" applyAlignment="1">
      <alignment horizontal="center"/>
    </xf>
    <xf numFmtId="0" fontId="7" fillId="0" borderId="0" xfId="0" applyFont="1" applyAlignment="1">
      <alignment horizontal="center"/>
    </xf>
    <xf numFmtId="0" fontId="8" fillId="0" borderId="0" xfId="0" applyFont="1" applyAlignment="1">
      <alignment horizontal="center"/>
    </xf>
    <xf numFmtId="0" fontId="7" fillId="0" borderId="7" xfId="0" applyFont="1" applyBorder="1" applyAlignment="1">
      <alignment horizontal="center"/>
    </xf>
    <xf numFmtId="0" fontId="10" fillId="17" borderId="8" xfId="4" applyFont="1" applyFill="1" applyBorder="1"/>
    <xf numFmtId="0" fontId="7" fillId="0" borderId="8" xfId="0" applyFont="1" applyBorder="1" applyAlignment="1">
      <alignment horizontal="center"/>
    </xf>
    <xf numFmtId="0" fontId="10" fillId="0" borderId="8" xfId="3" applyFont="1" applyBorder="1"/>
    <xf numFmtId="0" fontId="10" fillId="17" borderId="8" xfId="4" applyFont="1" applyFill="1" applyBorder="1" applyAlignment="1"/>
    <xf numFmtId="0" fontId="7" fillId="0" borderId="10" xfId="0" applyFont="1" applyBorder="1" applyAlignment="1">
      <alignment horizontal="center"/>
    </xf>
    <xf numFmtId="165" fontId="7" fillId="0" borderId="0" xfId="1" applyNumberFormat="1" applyFont="1"/>
    <xf numFmtId="3" fontId="7" fillId="0" borderId="0" xfId="0" applyNumberFormat="1" applyFont="1"/>
    <xf numFmtId="0" fontId="7" fillId="0" borderId="0" xfId="0" applyFont="1" applyBorder="1"/>
    <xf numFmtId="165" fontId="7" fillId="0" borderId="14" xfId="1" applyNumberFormat="1" applyFont="1" applyBorder="1"/>
    <xf numFmtId="165" fontId="7" fillId="0" borderId="19" xfId="1" applyNumberFormat="1" applyFont="1" applyBorder="1"/>
    <xf numFmtId="0" fontId="10" fillId="17" borderId="10" xfId="4" applyFont="1" applyFill="1" applyBorder="1"/>
    <xf numFmtId="165" fontId="7" fillId="0" borderId="21" xfId="1" applyNumberFormat="1" applyFont="1" applyBorder="1"/>
    <xf numFmtId="0" fontId="0" fillId="0" borderId="0" xfId="0" applyAlignment="1">
      <alignment horizontal="center"/>
    </xf>
    <xf numFmtId="0" fontId="7" fillId="0" borderId="0" xfId="0" applyFont="1" applyAlignment="1">
      <alignment horizontal="center" vertical="center"/>
    </xf>
    <xf numFmtId="0" fontId="7" fillId="22" borderId="0" xfId="0" applyFont="1" applyFill="1" applyAlignment="1">
      <alignment vertical="center" wrapText="1"/>
    </xf>
    <xf numFmtId="0" fontId="7" fillId="22" borderId="0" xfId="0" applyFont="1" applyFill="1" applyAlignment="1">
      <alignment horizontal="center" vertical="center"/>
    </xf>
    <xf numFmtId="0" fontId="7" fillId="23" borderId="0" xfId="0" applyFont="1" applyFill="1" applyAlignment="1">
      <alignment horizontal="left" vertical="center"/>
    </xf>
    <xf numFmtId="0" fontId="7" fillId="23" borderId="0" xfId="0" applyFont="1" applyFill="1" applyAlignment="1">
      <alignment vertical="center" wrapText="1"/>
    </xf>
    <xf numFmtId="0" fontId="7" fillId="23" borderId="0" xfId="0" applyFont="1" applyFill="1" applyAlignment="1">
      <alignment horizontal="center" vertical="center"/>
    </xf>
    <xf numFmtId="0" fontId="8" fillId="0" borderId="0" xfId="0" applyFont="1" applyAlignment="1">
      <alignment horizontal="left" vertical="center"/>
    </xf>
    <xf numFmtId="0" fontId="7" fillId="0" borderId="0" xfId="0" quotePrefix="1" applyFont="1"/>
    <xf numFmtId="0" fontId="7" fillId="0" borderId="0" xfId="0" applyFont="1" applyAlignment="1">
      <alignment horizontal="left" vertical="center"/>
    </xf>
    <xf numFmtId="0" fontId="6" fillId="0" borderId="0" xfId="0" applyFont="1"/>
    <xf numFmtId="0" fontId="14" fillId="0" borderId="0" xfId="0" applyFont="1" applyBorder="1" applyAlignment="1">
      <alignment horizontal="center"/>
    </xf>
    <xf numFmtId="3" fontId="15" fillId="0" borderId="0" xfId="0" applyNumberFormat="1" applyFont="1"/>
    <xf numFmtId="3" fontId="6" fillId="0" borderId="0" xfId="0" applyNumberFormat="1" applyFont="1"/>
    <xf numFmtId="4" fontId="6" fillId="0" borderId="0" xfId="0" applyNumberFormat="1" applyFont="1" applyAlignment="1">
      <alignment horizontal="center"/>
    </xf>
    <xf numFmtId="0" fontId="6" fillId="0" borderId="2" xfId="0" applyFont="1" applyBorder="1" applyAlignment="1">
      <alignment horizontal="center"/>
    </xf>
    <xf numFmtId="0" fontId="0" fillId="0" borderId="0" xfId="0" applyBorder="1"/>
    <xf numFmtId="0" fontId="0" fillId="0" borderId="0" xfId="0" applyAlignment="1">
      <alignment horizontal="centerContinuous"/>
    </xf>
    <xf numFmtId="0" fontId="6" fillId="0" borderId="3" xfId="0" applyFont="1" applyBorder="1" applyAlignment="1">
      <alignment horizontal="center"/>
    </xf>
    <xf numFmtId="2" fontId="18" fillId="16" borderId="2" xfId="0" applyNumberFormat="1" applyFont="1" applyFill="1" applyBorder="1" applyAlignment="1">
      <alignment horizontal="center"/>
    </xf>
    <xf numFmtId="2" fontId="0" fillId="16" borderId="2" xfId="0" applyNumberFormat="1" applyFont="1" applyFill="1" applyBorder="1" applyAlignment="1">
      <alignment horizontal="center"/>
    </xf>
    <xf numFmtId="164" fontId="6" fillId="0" borderId="3" xfId="0" applyNumberFormat="1" applyFont="1" applyFill="1" applyBorder="1" applyAlignment="1">
      <alignment horizontal="center"/>
    </xf>
    <xf numFmtId="0" fontId="0" fillId="0" borderId="7" xfId="0" applyBorder="1"/>
    <xf numFmtId="164" fontId="6" fillId="0" borderId="9" xfId="0" applyNumberFormat="1" applyFont="1" applyFill="1" applyBorder="1" applyAlignment="1">
      <alignment horizontal="center"/>
    </xf>
    <xf numFmtId="1" fontId="0" fillId="18" borderId="9" xfId="0" applyNumberFormat="1" applyFill="1" applyBorder="1" applyAlignment="1">
      <alignment horizontal="center"/>
    </xf>
    <xf numFmtId="0" fontId="6" fillId="0" borderId="9" xfId="0" applyFont="1" applyBorder="1" applyAlignment="1">
      <alignment horizontal="center"/>
    </xf>
    <xf numFmtId="164" fontId="6" fillId="0" borderId="6" xfId="0" applyNumberFormat="1" applyFont="1" applyFill="1" applyBorder="1" applyAlignment="1">
      <alignment horizontal="center"/>
    </xf>
    <xf numFmtId="0" fontId="0" fillId="0" borderId="0" xfId="0" applyAlignment="1">
      <alignment horizontal="left"/>
    </xf>
    <xf numFmtId="0" fontId="8" fillId="0" borderId="0" xfId="0" applyFont="1" applyFill="1" applyBorder="1" applyAlignment="1">
      <alignment horizontal="center"/>
    </xf>
    <xf numFmtId="4" fontId="7" fillId="17" borderId="0" xfId="0" applyNumberFormat="1" applyFont="1" applyFill="1" applyAlignment="1">
      <alignment horizontal="center"/>
    </xf>
    <xf numFmtId="0" fontId="7" fillId="17" borderId="0" xfId="0" applyFont="1" applyFill="1" applyAlignment="1">
      <alignment horizontal="center"/>
    </xf>
    <xf numFmtId="0" fontId="7" fillId="17" borderId="0" xfId="0" applyFont="1" applyFill="1"/>
    <xf numFmtId="0" fontId="8" fillId="17" borderId="30" xfId="0" applyFont="1" applyFill="1" applyBorder="1"/>
    <xf numFmtId="0" fontId="8" fillId="17" borderId="32" xfId="0" applyFont="1" applyFill="1" applyBorder="1" applyAlignment="1">
      <alignment horizontal="center"/>
    </xf>
    <xf numFmtId="0" fontId="8" fillId="17" borderId="0" xfId="0" applyFont="1" applyFill="1" applyAlignment="1">
      <alignment horizontal="center"/>
    </xf>
    <xf numFmtId="0" fontId="7" fillId="0" borderId="0" xfId="0" applyFont="1" applyBorder="1" applyAlignment="1">
      <alignment horizontal="center"/>
    </xf>
    <xf numFmtId="0" fontId="8" fillId="17" borderId="15" xfId="0" applyFont="1" applyFill="1" applyBorder="1" applyAlignment="1">
      <alignment horizontal="center"/>
    </xf>
    <xf numFmtId="0" fontId="8" fillId="17" borderId="5" xfId="0" applyFont="1" applyFill="1" applyBorder="1" applyAlignment="1">
      <alignment horizontal="center"/>
    </xf>
    <xf numFmtId="0" fontId="8" fillId="17" borderId="4" xfId="0" applyFont="1" applyFill="1" applyBorder="1" applyAlignment="1">
      <alignment horizontal="center"/>
    </xf>
    <xf numFmtId="4" fontId="7" fillId="17" borderId="37" xfId="2" applyNumberFormat="1" applyFont="1" applyFill="1" applyBorder="1" applyAlignment="1">
      <alignment horizontal="center"/>
    </xf>
    <xf numFmtId="3" fontId="8" fillId="0" borderId="20" xfId="0" applyNumberFormat="1" applyFont="1" applyBorder="1" applyAlignment="1">
      <alignment horizontal="center"/>
    </xf>
    <xf numFmtId="3" fontId="7" fillId="0" borderId="20" xfId="0" applyNumberFormat="1" applyFont="1" applyBorder="1" applyAlignment="1">
      <alignment horizontal="center"/>
    </xf>
    <xf numFmtId="3" fontId="8" fillId="0" borderId="22" xfId="0" applyNumberFormat="1" applyFont="1" applyBorder="1" applyAlignment="1">
      <alignment horizontal="center"/>
    </xf>
    <xf numFmtId="4" fontId="8" fillId="0" borderId="40" xfId="0" applyNumberFormat="1" applyFont="1" applyFill="1" applyBorder="1" applyAlignment="1">
      <alignment horizontal="center"/>
    </xf>
    <xf numFmtId="0" fontId="7" fillId="28" borderId="42" xfId="0" applyFont="1" applyFill="1" applyBorder="1"/>
    <xf numFmtId="0" fontId="7" fillId="0" borderId="50" xfId="0" applyFont="1" applyBorder="1" applyAlignment="1">
      <alignment horizontal="center"/>
    </xf>
    <xf numFmtId="4" fontId="7" fillId="0" borderId="41" xfId="0" applyNumberFormat="1" applyFont="1" applyBorder="1" applyAlignment="1">
      <alignment horizontal="center"/>
    </xf>
    <xf numFmtId="4" fontId="7" fillId="0" borderId="51" xfId="0" applyNumberFormat="1" applyFont="1" applyBorder="1" applyAlignment="1">
      <alignment horizontal="center"/>
    </xf>
    <xf numFmtId="0" fontId="7" fillId="28" borderId="8" xfId="0" applyFont="1" applyFill="1" applyBorder="1"/>
    <xf numFmtId="0" fontId="7" fillId="0" borderId="27" xfId="0" applyFont="1" applyFill="1" applyBorder="1"/>
    <xf numFmtId="4" fontId="7" fillId="0" borderId="9" xfId="0" applyNumberFormat="1" applyFont="1" applyFill="1" applyBorder="1"/>
    <xf numFmtId="4" fontId="7" fillId="0" borderId="52" xfId="0" applyNumberFormat="1" applyFont="1" applyFill="1" applyBorder="1" applyAlignment="1">
      <alignment horizontal="center"/>
    </xf>
    <xf numFmtId="0" fontId="7" fillId="0" borderId="27" xfId="0" applyFont="1" applyBorder="1" applyAlignment="1">
      <alignment horizontal="center"/>
    </xf>
    <xf numFmtId="4" fontId="7" fillId="0" borderId="9" xfId="0" applyNumberFormat="1" applyFont="1" applyBorder="1" applyAlignment="1">
      <alignment horizontal="center"/>
    </xf>
    <xf numFmtId="4" fontId="7" fillId="0" borderId="52" xfId="0" applyNumberFormat="1" applyFont="1" applyBorder="1" applyAlignment="1">
      <alignment horizontal="center"/>
    </xf>
    <xf numFmtId="0" fontId="7" fillId="0" borderId="27" xfId="0" applyFont="1" applyFill="1" applyBorder="1" applyAlignment="1">
      <alignment horizontal="center"/>
    </xf>
    <xf numFmtId="4" fontId="7" fillId="0" borderId="9" xfId="0" applyNumberFormat="1" applyFont="1" applyFill="1" applyBorder="1" applyAlignment="1">
      <alignment horizontal="center"/>
    </xf>
    <xf numFmtId="0" fontId="7" fillId="0" borderId="0" xfId="0" applyFont="1" applyFill="1" applyBorder="1"/>
    <xf numFmtId="0" fontId="7" fillId="0" borderId="0" xfId="0" applyFont="1" applyFill="1" applyBorder="1" applyAlignment="1">
      <alignment horizontal="center"/>
    </xf>
    <xf numFmtId="0" fontId="8" fillId="17" borderId="33" xfId="0" applyFont="1" applyFill="1" applyBorder="1"/>
    <xf numFmtId="2" fontId="7" fillId="0" borderId="14" xfId="0" applyNumberFormat="1" applyFont="1" applyBorder="1" applyAlignment="1">
      <alignment horizontal="center"/>
    </xf>
    <xf numFmtId="167" fontId="7" fillId="0" borderId="3" xfId="0" applyNumberFormat="1" applyFont="1" applyBorder="1" applyAlignment="1">
      <alignment horizontal="center"/>
    </xf>
    <xf numFmtId="0" fontId="7" fillId="0" borderId="47" xfId="0" applyFont="1" applyBorder="1" applyAlignment="1">
      <alignment horizontal="center"/>
    </xf>
    <xf numFmtId="167" fontId="8" fillId="0" borderId="54" xfId="0" applyNumberFormat="1" applyFont="1" applyBorder="1" applyAlignment="1">
      <alignment horizontal="center"/>
    </xf>
    <xf numFmtId="0" fontId="7" fillId="0" borderId="52" xfId="0" applyFont="1" applyBorder="1" applyAlignment="1">
      <alignment horizontal="center"/>
    </xf>
    <xf numFmtId="167" fontId="8" fillId="0" borderId="55" xfId="0" applyNumberFormat="1" applyFont="1" applyBorder="1" applyAlignment="1">
      <alignment horizontal="center"/>
    </xf>
    <xf numFmtId="0" fontId="7" fillId="0" borderId="53" xfId="0" applyFont="1" applyBorder="1" applyAlignment="1">
      <alignment horizontal="center"/>
    </xf>
    <xf numFmtId="167" fontId="8" fillId="0" borderId="45" xfId="0" applyNumberFormat="1" applyFont="1" applyBorder="1" applyAlignment="1">
      <alignment horizontal="center"/>
    </xf>
    <xf numFmtId="0" fontId="7" fillId="0" borderId="0" xfId="0" applyFont="1" applyFill="1"/>
    <xf numFmtId="0" fontId="7" fillId="0" borderId="0" xfId="0" applyFont="1" applyFill="1" applyAlignment="1">
      <alignment horizontal="center"/>
    </xf>
    <xf numFmtId="167" fontId="7" fillId="0" borderId="0" xfId="0" applyNumberFormat="1" applyFont="1" applyFill="1" applyAlignment="1">
      <alignment horizontal="center"/>
    </xf>
    <xf numFmtId="0" fontId="8" fillId="0" borderId="0" xfId="0" applyFont="1" applyFill="1" applyAlignment="1">
      <alignment horizontal="center"/>
    </xf>
    <xf numFmtId="167" fontId="7" fillId="0" borderId="0" xfId="0" applyNumberFormat="1" applyFont="1" applyAlignment="1">
      <alignment horizontal="center"/>
    </xf>
    <xf numFmtId="0" fontId="7" fillId="17" borderId="0" xfId="0" quotePrefix="1" applyFont="1" applyFill="1" applyBorder="1"/>
    <xf numFmtId="0" fontId="8" fillId="17" borderId="0" xfId="0" quotePrefix="1" applyFont="1" applyFill="1" applyBorder="1" applyAlignment="1">
      <alignment horizontal="center"/>
    </xf>
    <xf numFmtId="0" fontId="15" fillId="0" borderId="0" xfId="0" applyFont="1"/>
    <xf numFmtId="0" fontId="8" fillId="17" borderId="0" xfId="0" quotePrefix="1" applyFont="1" applyFill="1" applyAlignment="1">
      <alignment horizontal="center"/>
    </xf>
    <xf numFmtId="0" fontId="7" fillId="17" borderId="0" xfId="0" applyFont="1" applyFill="1" applyBorder="1"/>
    <xf numFmtId="0" fontId="8" fillId="17" borderId="0" xfId="0" applyFont="1" applyFill="1" applyBorder="1" applyAlignment="1">
      <alignment horizontal="center"/>
    </xf>
    <xf numFmtId="0" fontId="8" fillId="17" borderId="11" xfId="0" applyFont="1" applyFill="1" applyBorder="1" applyAlignment="1">
      <alignment horizontal="center"/>
    </xf>
    <xf numFmtId="0" fontId="8" fillId="17" borderId="49" xfId="0" applyFont="1" applyFill="1" applyBorder="1" applyAlignment="1">
      <alignment horizontal="center"/>
    </xf>
    <xf numFmtId="0" fontId="8" fillId="17" borderId="50" xfId="0" applyFont="1" applyFill="1" applyBorder="1" applyAlignment="1">
      <alignment horizontal="center"/>
    </xf>
    <xf numFmtId="0" fontId="8" fillId="17" borderId="8" xfId="0" applyFont="1" applyFill="1" applyBorder="1" applyAlignment="1">
      <alignment horizontal="center"/>
    </xf>
    <xf numFmtId="3" fontId="7" fillId="0" borderId="18" xfId="0" applyNumberFormat="1" applyFont="1" applyBorder="1" applyAlignment="1">
      <alignment horizontal="center"/>
    </xf>
    <xf numFmtId="0" fontId="8" fillId="17" borderId="27" xfId="0" applyFont="1" applyFill="1" applyBorder="1" applyAlignment="1">
      <alignment horizontal="center"/>
    </xf>
    <xf numFmtId="0" fontId="8" fillId="17" borderId="28" xfId="0" applyFont="1" applyFill="1" applyBorder="1" applyAlignment="1">
      <alignment horizontal="center"/>
    </xf>
    <xf numFmtId="3" fontId="7" fillId="0" borderId="22" xfId="0" applyNumberFormat="1" applyFont="1" applyBorder="1" applyAlignment="1">
      <alignment horizontal="center"/>
    </xf>
    <xf numFmtId="0" fontId="8" fillId="0" borderId="0" xfId="0" applyFont="1" applyBorder="1"/>
    <xf numFmtId="0" fontId="10" fillId="0" borderId="0" xfId="3" applyFont="1"/>
    <xf numFmtId="9" fontId="18" fillId="0" borderId="0" xfId="2" applyFont="1" applyAlignment="1">
      <alignment horizontal="center"/>
    </xf>
    <xf numFmtId="0" fontId="18" fillId="0" borderId="0" xfId="0" applyFont="1"/>
    <xf numFmtId="0" fontId="11" fillId="0" borderId="0" xfId="3" applyFont="1" applyAlignment="1">
      <alignment vertical="center"/>
    </xf>
    <xf numFmtId="9" fontId="7" fillId="0" borderId="0" xfId="2" applyFont="1" applyAlignment="1">
      <alignment horizontal="center" vertical="center"/>
    </xf>
    <xf numFmtId="0" fontId="7" fillId="0" borderId="0" xfId="0" applyFont="1" applyAlignment="1">
      <alignment vertical="center"/>
    </xf>
    <xf numFmtId="0" fontId="11" fillId="0" borderId="0" xfId="3" applyFont="1"/>
    <xf numFmtId="0" fontId="10" fillId="0" borderId="0" xfId="3" applyFont="1" applyBorder="1" applyAlignment="1">
      <alignment vertical="center"/>
    </xf>
    <xf numFmtId="9" fontId="8" fillId="0" borderId="12" xfId="2" applyFont="1" applyBorder="1" applyAlignment="1">
      <alignment horizontal="center"/>
    </xf>
    <xf numFmtId="3" fontId="8" fillId="0" borderId="36" xfId="2" applyNumberFormat="1" applyFont="1" applyBorder="1" applyAlignment="1">
      <alignment horizontal="center" vertical="center"/>
    </xf>
    <xf numFmtId="9" fontId="7" fillId="0" borderId="19" xfId="2" applyFont="1" applyBorder="1" applyAlignment="1">
      <alignment horizontal="center" vertical="center"/>
    </xf>
    <xf numFmtId="0" fontId="11" fillId="32" borderId="9" xfId="0" applyFont="1" applyFill="1" applyBorder="1" applyAlignment="1">
      <alignment horizontal="center" vertical="center"/>
    </xf>
    <xf numFmtId="3" fontId="8" fillId="0" borderId="26" xfId="2" applyNumberFormat="1" applyFont="1" applyBorder="1" applyAlignment="1">
      <alignment horizontal="center" vertical="center"/>
    </xf>
    <xf numFmtId="0" fontId="11" fillId="33" borderId="9" xfId="0" applyFont="1" applyFill="1" applyBorder="1" applyAlignment="1">
      <alignment horizontal="center" vertical="center"/>
    </xf>
    <xf numFmtId="0" fontId="11" fillId="31" borderId="9" xfId="0" applyFont="1" applyFill="1" applyBorder="1" applyAlignment="1">
      <alignment horizontal="center" vertical="center"/>
    </xf>
    <xf numFmtId="9" fontId="11" fillId="0" borderId="19" xfId="2" applyFont="1" applyFill="1" applyBorder="1" applyAlignment="1" applyProtection="1">
      <alignment horizontal="center" vertical="center"/>
    </xf>
    <xf numFmtId="9" fontId="7" fillId="0" borderId="19" xfId="2" applyFont="1" applyFill="1" applyBorder="1" applyAlignment="1">
      <alignment horizontal="center" vertical="center"/>
    </xf>
    <xf numFmtId="0" fontId="11" fillId="34" borderId="9" xfId="0" applyFont="1" applyFill="1" applyBorder="1" applyAlignment="1">
      <alignment horizontal="center" vertical="center"/>
    </xf>
    <xf numFmtId="0" fontId="11" fillId="36" borderId="9" xfId="0" applyFont="1" applyFill="1" applyBorder="1" applyAlignment="1">
      <alignment horizontal="center" vertical="center"/>
    </xf>
    <xf numFmtId="3" fontId="10" fillId="0" borderId="26" xfId="0" applyNumberFormat="1" applyFont="1" applyFill="1" applyBorder="1" applyAlignment="1" applyProtection="1">
      <alignment horizontal="center" vertical="center"/>
    </xf>
    <xf numFmtId="0" fontId="21" fillId="0" borderId="0" xfId="3" applyFont="1"/>
    <xf numFmtId="0" fontId="11" fillId="0" borderId="0" xfId="3" applyFont="1" applyAlignment="1">
      <alignment horizontal="center"/>
    </xf>
    <xf numFmtId="3" fontId="11" fillId="0" borderId="0" xfId="3" applyNumberFormat="1" applyFont="1" applyAlignment="1">
      <alignment horizontal="center"/>
    </xf>
    <xf numFmtId="0" fontId="27" fillId="0" borderId="0" xfId="3" applyFont="1"/>
    <xf numFmtId="167" fontId="7" fillId="0" borderId="0" xfId="0" applyNumberFormat="1" applyFont="1" applyAlignment="1">
      <alignment horizontal="center" vertical="center"/>
    </xf>
    <xf numFmtId="167" fontId="7" fillId="0" borderId="0" xfId="0" applyNumberFormat="1" applyFont="1" applyBorder="1" applyAlignment="1">
      <alignment horizontal="center"/>
    </xf>
    <xf numFmtId="0" fontId="6" fillId="0" borderId="0" xfId="0" applyFont="1" applyAlignment="1">
      <alignment horizontal="centerContinuous"/>
    </xf>
    <xf numFmtId="0" fontId="10" fillId="17" borderId="26" xfId="4" applyFont="1" applyFill="1" applyBorder="1"/>
    <xf numFmtId="0" fontId="10" fillId="17" borderId="26" xfId="4" applyFont="1" applyFill="1" applyBorder="1" applyAlignment="1"/>
    <xf numFmtId="0" fontId="8" fillId="0" borderId="0" xfId="0" applyFont="1" applyFill="1" applyBorder="1"/>
    <xf numFmtId="0" fontId="8" fillId="17" borderId="0" xfId="0" applyFont="1" applyFill="1" applyBorder="1"/>
    <xf numFmtId="0" fontId="8" fillId="0" borderId="50" xfId="0" applyFont="1" applyBorder="1" applyAlignment="1">
      <alignment horizontal="center"/>
    </xf>
    <xf numFmtId="4" fontId="8" fillId="0" borderId="41" xfId="0" applyNumberFormat="1" applyFont="1" applyBorder="1" applyAlignment="1">
      <alignment horizontal="center"/>
    </xf>
    <xf numFmtId="0" fontId="8" fillId="0" borderId="27" xfId="0" applyFont="1" applyBorder="1" applyAlignment="1">
      <alignment horizontal="center"/>
    </xf>
    <xf numFmtId="4" fontId="8" fillId="0" borderId="9" xfId="0" applyNumberFormat="1" applyFont="1" applyBorder="1" applyAlignment="1">
      <alignment horizontal="center"/>
    </xf>
    <xf numFmtId="0" fontId="8" fillId="0" borderId="27" xfId="0" applyFont="1" applyFill="1" applyBorder="1" applyAlignment="1">
      <alignment horizontal="center"/>
    </xf>
    <xf numFmtId="4" fontId="8" fillId="0" borderId="9" xfId="0" applyNumberFormat="1" applyFont="1" applyFill="1" applyBorder="1" applyAlignment="1">
      <alignment horizontal="center"/>
    </xf>
    <xf numFmtId="0" fontId="8" fillId="17" borderId="31" xfId="0" applyFont="1" applyFill="1" applyBorder="1" applyAlignment="1">
      <alignment horizontal="center"/>
    </xf>
    <xf numFmtId="0" fontId="10" fillId="0" borderId="26" xfId="3" applyFont="1" applyBorder="1"/>
    <xf numFmtId="0" fontId="8" fillId="17" borderId="0" xfId="0" applyFont="1" applyFill="1" applyAlignment="1">
      <alignment horizontal="centerContinuous"/>
    </xf>
    <xf numFmtId="0" fontId="8" fillId="17" borderId="30" xfId="0" applyFont="1" applyFill="1" applyBorder="1" applyAlignment="1">
      <alignment horizontal="centerContinuous"/>
    </xf>
    <xf numFmtId="0" fontId="8" fillId="17" borderId="39" xfId="0" applyFont="1" applyFill="1" applyBorder="1" applyAlignment="1">
      <alignment horizontal="centerContinuous"/>
    </xf>
    <xf numFmtId="9" fontId="7" fillId="0" borderId="21" xfId="2" applyFont="1" applyBorder="1" applyAlignment="1">
      <alignment horizontal="center" vertical="center"/>
    </xf>
    <xf numFmtId="9" fontId="8" fillId="17" borderId="15" xfId="2" applyFont="1" applyFill="1" applyBorder="1" applyAlignment="1">
      <alignment horizontal="center"/>
    </xf>
    <xf numFmtId="3" fontId="8" fillId="17" borderId="30" xfId="0" applyNumberFormat="1" applyFont="1" applyFill="1" applyBorder="1" applyAlignment="1">
      <alignment horizontal="center"/>
    </xf>
    <xf numFmtId="3" fontId="8" fillId="17" borderId="33" xfId="0" applyNumberFormat="1" applyFont="1" applyFill="1" applyBorder="1" applyAlignment="1">
      <alignment horizontal="center"/>
    </xf>
    <xf numFmtId="0" fontId="10" fillId="17" borderId="33" xfId="3" applyFont="1" applyFill="1" applyBorder="1"/>
    <xf numFmtId="0" fontId="10" fillId="17" borderId="36" xfId="4" applyFont="1" applyFill="1" applyBorder="1" applyAlignment="1">
      <alignment vertical="center"/>
    </xf>
    <xf numFmtId="0" fontId="10" fillId="17" borderId="26" xfId="4" applyFont="1" applyFill="1" applyBorder="1" applyAlignment="1">
      <alignment vertical="center"/>
    </xf>
    <xf numFmtId="0" fontId="10" fillId="0" borderId="26" xfId="3" applyFont="1" applyBorder="1" applyAlignment="1">
      <alignment vertical="center"/>
    </xf>
    <xf numFmtId="0" fontId="7" fillId="17" borderId="0" xfId="0" applyFont="1" applyFill="1" applyAlignment="1">
      <alignment horizontal="left"/>
    </xf>
    <xf numFmtId="0" fontId="7" fillId="0" borderId="0" xfId="0" applyFont="1" applyFill="1" applyBorder="1" applyAlignment="1">
      <alignment vertical="center"/>
    </xf>
    <xf numFmtId="0" fontId="0" fillId="0" borderId="58" xfId="0" applyBorder="1"/>
    <xf numFmtId="4" fontId="15" fillId="16" borderId="32" xfId="0" applyNumberFormat="1" applyFont="1" applyFill="1" applyBorder="1" applyAlignment="1">
      <alignment horizontal="center"/>
    </xf>
    <xf numFmtId="4" fontId="6" fillId="16" borderId="32" xfId="0" applyNumberFormat="1" applyFont="1" applyFill="1" applyBorder="1" applyAlignment="1">
      <alignment horizontal="center"/>
    </xf>
    <xf numFmtId="0" fontId="0" fillId="0" borderId="56" xfId="0" applyBorder="1" applyAlignment="1">
      <alignment horizontal="center"/>
    </xf>
    <xf numFmtId="4" fontId="6" fillId="16" borderId="48" xfId="0" applyNumberFormat="1" applyFont="1" applyFill="1" applyBorder="1" applyAlignment="1">
      <alignment horizontal="center"/>
    </xf>
    <xf numFmtId="0" fontId="0" fillId="0" borderId="57" xfId="0" applyBorder="1" applyAlignment="1">
      <alignment horizontal="center"/>
    </xf>
    <xf numFmtId="0" fontId="0" fillId="0" borderId="61" xfId="0" applyBorder="1" applyAlignment="1">
      <alignment horizontal="center"/>
    </xf>
    <xf numFmtId="0" fontId="0" fillId="0" borderId="62" xfId="0" applyBorder="1" applyAlignment="1">
      <alignment horizontal="center"/>
    </xf>
    <xf numFmtId="4" fontId="8" fillId="0" borderId="0" xfId="0" applyNumberFormat="1" applyFont="1" applyFill="1" applyBorder="1" applyAlignment="1">
      <alignment horizontal="center"/>
    </xf>
    <xf numFmtId="0" fontId="8" fillId="17" borderId="0" xfId="0" applyFont="1" applyFill="1" applyBorder="1" applyAlignment="1">
      <alignment horizontal="centerContinuous"/>
    </xf>
    <xf numFmtId="4" fontId="8" fillId="17" borderId="0" xfId="0" applyNumberFormat="1" applyFont="1" applyFill="1" applyBorder="1"/>
    <xf numFmtId="0" fontId="8" fillId="17" borderId="20" xfId="0" applyFont="1" applyFill="1" applyBorder="1"/>
    <xf numFmtId="4" fontId="8" fillId="0" borderId="3" xfId="0" applyNumberFormat="1" applyFont="1" applyBorder="1" applyAlignment="1">
      <alignment horizontal="center"/>
    </xf>
    <xf numFmtId="0" fontId="8" fillId="17" borderId="18" xfId="0" applyFont="1" applyFill="1" applyBorder="1"/>
    <xf numFmtId="0" fontId="8" fillId="17" borderId="16" xfId="0" applyFont="1" applyFill="1" applyBorder="1"/>
    <xf numFmtId="0" fontId="35" fillId="17" borderId="0" xfId="0" applyFont="1" applyFill="1" applyAlignment="1">
      <alignment vertical="center"/>
    </xf>
    <xf numFmtId="0" fontId="35" fillId="17" borderId="0" xfId="0" applyFont="1" applyFill="1"/>
    <xf numFmtId="165" fontId="7" fillId="17" borderId="0" xfId="1" applyNumberFormat="1" applyFont="1" applyFill="1"/>
    <xf numFmtId="0" fontId="7" fillId="17" borderId="0" xfId="0" applyFont="1" applyFill="1" applyBorder="1" applyAlignment="1">
      <alignment horizontal="center"/>
    </xf>
    <xf numFmtId="0" fontId="8" fillId="17" borderId="32" xfId="0" applyFont="1" applyFill="1" applyBorder="1" applyAlignment="1">
      <alignment horizontal="centerContinuous"/>
    </xf>
    <xf numFmtId="0" fontId="7" fillId="17" borderId="30" xfId="0" applyFont="1" applyFill="1" applyBorder="1"/>
    <xf numFmtId="0" fontId="7" fillId="17" borderId="0" xfId="0" applyFont="1" applyFill="1" applyAlignment="1">
      <alignment horizontal="centerContinuous"/>
    </xf>
    <xf numFmtId="0" fontId="7" fillId="17" borderId="7" xfId="0" applyFont="1" applyFill="1" applyBorder="1" applyAlignment="1">
      <alignment horizontal="centerContinuous"/>
    </xf>
    <xf numFmtId="165" fontId="7" fillId="17" borderId="3" xfId="1" applyNumberFormat="1" applyFont="1" applyFill="1" applyBorder="1" applyAlignment="1">
      <alignment horizontal="centerContinuous"/>
    </xf>
    <xf numFmtId="165" fontId="7" fillId="17" borderId="47" xfId="1" applyNumberFormat="1" applyFont="1" applyFill="1" applyBorder="1" applyAlignment="1">
      <alignment horizontal="centerContinuous"/>
    </xf>
    <xf numFmtId="0" fontId="7" fillId="17" borderId="3" xfId="0" applyFont="1" applyFill="1" applyBorder="1" applyAlignment="1">
      <alignment horizontal="centerContinuous"/>
    </xf>
    <xf numFmtId="0" fontId="7" fillId="17" borderId="18" xfId="0" applyFont="1" applyFill="1" applyBorder="1" applyAlignment="1">
      <alignment horizontal="centerContinuous"/>
    </xf>
    <xf numFmtId="0" fontId="8" fillId="17" borderId="13" xfId="0" applyFont="1" applyFill="1" applyBorder="1" applyAlignment="1">
      <alignment horizontal="centerContinuous"/>
    </xf>
    <xf numFmtId="0" fontId="8" fillId="17" borderId="47" xfId="0" applyFont="1" applyFill="1" applyBorder="1" applyAlignment="1">
      <alignment horizontal="centerContinuous"/>
    </xf>
    <xf numFmtId="0" fontId="8" fillId="17" borderId="48" xfId="0" applyFont="1" applyFill="1" applyBorder="1" applyAlignment="1">
      <alignment horizontal="centerContinuous"/>
    </xf>
    <xf numFmtId="0" fontId="7" fillId="17" borderId="49" xfId="0" applyFont="1" applyFill="1" applyBorder="1" applyAlignment="1">
      <alignment horizontal="center"/>
    </xf>
    <xf numFmtId="0" fontId="7" fillId="17" borderId="5" xfId="0" applyFont="1" applyFill="1" applyBorder="1" applyAlignment="1">
      <alignment horizontal="center"/>
    </xf>
    <xf numFmtId="0" fontId="7" fillId="17" borderId="17" xfId="0" applyFont="1" applyFill="1" applyBorder="1" applyAlignment="1">
      <alignment horizontal="center"/>
    </xf>
    <xf numFmtId="0" fontId="7" fillId="17" borderId="16" xfId="0" applyFont="1" applyFill="1" applyBorder="1" applyAlignment="1">
      <alignment horizontal="center"/>
    </xf>
    <xf numFmtId="4" fontId="8" fillId="17" borderId="0" xfId="0" applyNumberFormat="1" applyFont="1" applyFill="1" applyBorder="1" applyAlignment="1">
      <alignment horizontal="center"/>
    </xf>
    <xf numFmtId="0" fontId="7" fillId="17" borderId="0" xfId="0" applyFont="1" applyFill="1" applyBorder="1" applyAlignment="1">
      <alignment horizontal="centerContinuous"/>
    </xf>
    <xf numFmtId="0" fontId="39" fillId="17" borderId="0" xfId="0" applyFont="1" applyFill="1" applyBorder="1" applyAlignment="1">
      <alignment horizontal="centerContinuous"/>
    </xf>
    <xf numFmtId="9" fontId="0" fillId="0" borderId="9" xfId="2" applyFont="1" applyBorder="1" applyAlignment="1">
      <alignment horizontal="center"/>
    </xf>
    <xf numFmtId="0" fontId="7" fillId="28" borderId="7" xfId="0" applyFont="1" applyFill="1" applyBorder="1"/>
    <xf numFmtId="165" fontId="7" fillId="17" borderId="0" xfId="1" applyNumberFormat="1" applyFont="1" applyFill="1" applyBorder="1"/>
    <xf numFmtId="0" fontId="7" fillId="28" borderId="0" xfId="0" applyFont="1" applyFill="1" applyBorder="1"/>
    <xf numFmtId="0" fontId="8" fillId="17" borderId="0" xfId="0" applyFont="1" applyFill="1" applyAlignment="1">
      <alignment horizontal="center" vertical="center"/>
    </xf>
    <xf numFmtId="0" fontId="7" fillId="17" borderId="0" xfId="0" applyFont="1" applyFill="1" applyBorder="1" applyAlignment="1">
      <alignment vertical="center"/>
    </xf>
    <xf numFmtId="0" fontId="7" fillId="17" borderId="0" xfId="0" applyFont="1" applyFill="1" applyAlignment="1">
      <alignment vertical="center"/>
    </xf>
    <xf numFmtId="165" fontId="7" fillId="17" borderId="0" xfId="1" applyNumberFormat="1" applyFont="1" applyFill="1" applyAlignment="1">
      <alignment vertical="center"/>
    </xf>
    <xf numFmtId="0" fontId="7" fillId="17" borderId="0" xfId="0" applyFont="1" applyFill="1" applyBorder="1" applyAlignment="1">
      <alignment horizontal="center" vertical="center"/>
    </xf>
    <xf numFmtId="0" fontId="35" fillId="17" borderId="0" xfId="0" applyFont="1" applyFill="1" applyBorder="1" applyAlignment="1">
      <alignment horizontal="centerContinuous" vertical="center"/>
    </xf>
    <xf numFmtId="0" fontId="8" fillId="17" borderId="0" xfId="0" applyFont="1" applyFill="1" applyBorder="1" applyAlignment="1">
      <alignment horizontal="centerContinuous" vertical="center"/>
    </xf>
    <xf numFmtId="0" fontId="7" fillId="17" borderId="0" xfId="0" applyFont="1" applyFill="1" applyBorder="1" applyAlignment="1">
      <alignment horizontal="centerContinuous" vertical="center"/>
    </xf>
    <xf numFmtId="0" fontId="8" fillId="17" borderId="0" xfId="0" applyFont="1" applyFill="1" applyBorder="1" applyAlignment="1">
      <alignment horizontal="center" vertical="center"/>
    </xf>
    <xf numFmtId="4" fontId="8" fillId="17" borderId="12" xfId="0" applyNumberFormat="1" applyFont="1" applyFill="1" applyBorder="1" applyAlignment="1">
      <alignment horizontal="center"/>
    </xf>
    <xf numFmtId="4" fontId="7" fillId="17" borderId="0" xfId="0" applyNumberFormat="1" applyFont="1" applyFill="1" applyAlignment="1">
      <alignment vertical="center"/>
    </xf>
    <xf numFmtId="4" fontId="7" fillId="0" borderId="0" xfId="0" applyNumberFormat="1" applyFont="1"/>
    <xf numFmtId="0" fontId="8" fillId="41" borderId="0" xfId="0" applyFont="1" applyFill="1" applyBorder="1" applyAlignment="1">
      <alignment horizontal="center"/>
    </xf>
    <xf numFmtId="0" fontId="8" fillId="41" borderId="0" xfId="0" applyFont="1" applyFill="1" applyBorder="1"/>
    <xf numFmtId="4" fontId="8" fillId="41" borderId="0" xfId="0" applyNumberFormat="1" applyFont="1" applyFill="1" applyBorder="1" applyAlignment="1">
      <alignment horizontal="center"/>
    </xf>
    <xf numFmtId="4" fontId="8" fillId="41" borderId="0" xfId="0" applyNumberFormat="1" applyFont="1" applyFill="1" applyBorder="1"/>
    <xf numFmtId="0" fontId="10" fillId="17" borderId="0" xfId="3" applyFont="1" applyFill="1" applyAlignment="1">
      <alignment horizontal="centerContinuous"/>
    </xf>
    <xf numFmtId="9" fontId="8" fillId="17" borderId="0" xfId="2" applyFont="1" applyFill="1" applyAlignment="1">
      <alignment horizontal="centerContinuous"/>
    </xf>
    <xf numFmtId="0" fontId="10" fillId="17" borderId="7" xfId="3" applyFont="1" applyFill="1" applyBorder="1" applyAlignment="1">
      <alignment horizontal="centerContinuous"/>
    </xf>
    <xf numFmtId="9" fontId="8" fillId="17" borderId="7" xfId="2" applyFont="1" applyFill="1" applyBorder="1" applyAlignment="1">
      <alignment horizontal="centerContinuous"/>
    </xf>
    <xf numFmtId="0" fontId="28" fillId="33" borderId="9" xfId="0" applyFont="1" applyFill="1" applyBorder="1" applyAlignment="1">
      <alignment horizontal="center" vertical="center"/>
    </xf>
    <xf numFmtId="0" fontId="7" fillId="0" borderId="26" xfId="0" applyFont="1" applyBorder="1" applyAlignment="1">
      <alignment horizontal="center"/>
    </xf>
    <xf numFmtId="0" fontId="7" fillId="0" borderId="14" xfId="0" applyFont="1" applyBorder="1" applyAlignment="1">
      <alignment horizontal="center" vertical="center"/>
    </xf>
    <xf numFmtId="0" fontId="7" fillId="0" borderId="3" xfId="0" applyFont="1" applyBorder="1" applyAlignment="1">
      <alignment horizontal="center"/>
    </xf>
    <xf numFmtId="0" fontId="7" fillId="0" borderId="19" xfId="0" applyFont="1" applyBorder="1" applyAlignment="1">
      <alignment horizontal="center" vertical="center"/>
    </xf>
    <xf numFmtId="0" fontId="7" fillId="0" borderId="9" xfId="0" applyFont="1" applyBorder="1" applyAlignment="1">
      <alignment horizontal="center"/>
    </xf>
    <xf numFmtId="0" fontId="7" fillId="0" borderId="19" xfId="0" applyFont="1" applyFill="1" applyBorder="1" applyAlignment="1">
      <alignment horizontal="center" vertical="center"/>
    </xf>
    <xf numFmtId="0" fontId="7" fillId="0" borderId="21" xfId="0" applyFont="1" applyBorder="1" applyAlignment="1">
      <alignment horizontal="center" vertical="center"/>
    </xf>
    <xf numFmtId="0" fontId="7" fillId="0" borderId="6" xfId="0" applyFont="1" applyBorder="1" applyAlignment="1">
      <alignment horizontal="center"/>
    </xf>
    <xf numFmtId="0" fontId="8" fillId="0" borderId="20" xfId="0" applyFont="1" applyBorder="1" applyAlignment="1">
      <alignment horizontal="center"/>
    </xf>
    <xf numFmtId="0" fontId="25" fillId="0" borderId="20" xfId="0" applyFont="1" applyBorder="1" applyAlignment="1">
      <alignment horizontal="center"/>
    </xf>
    <xf numFmtId="0" fontId="7" fillId="22" borderId="0" xfId="0" applyFont="1" applyFill="1" applyAlignment="1">
      <alignment horizontal="left" vertical="center" wrapText="1"/>
    </xf>
    <xf numFmtId="0" fontId="0" fillId="0" borderId="0" xfId="0" applyFill="1"/>
    <xf numFmtId="0" fontId="7" fillId="0" borderId="13" xfId="0" applyFont="1" applyFill="1" applyBorder="1"/>
    <xf numFmtId="0" fontId="7" fillId="47" borderId="0" xfId="0" applyFont="1" applyFill="1"/>
    <xf numFmtId="0" fontId="35" fillId="47" borderId="0" xfId="0" applyFont="1" applyFill="1" applyAlignment="1">
      <alignment horizontal="centerContinuous"/>
    </xf>
    <xf numFmtId="0" fontId="7" fillId="47" borderId="0" xfId="0" applyFont="1" applyFill="1" applyAlignment="1">
      <alignment horizontal="centerContinuous"/>
    </xf>
    <xf numFmtId="0" fontId="8" fillId="17" borderId="0" xfId="0" quotePrefix="1" applyFont="1" applyFill="1" applyBorder="1" applyAlignment="1">
      <alignment horizontal="centerContinuous"/>
    </xf>
    <xf numFmtId="0" fontId="8" fillId="25" borderId="0" xfId="0" applyFont="1" applyFill="1" applyAlignment="1">
      <alignment horizontal="left" indent="2"/>
    </xf>
    <xf numFmtId="0" fontId="7" fillId="25" borderId="0" xfId="0" applyFont="1" applyFill="1"/>
    <xf numFmtId="0" fontId="11" fillId="25" borderId="0" xfId="3" applyFont="1" applyFill="1"/>
    <xf numFmtId="0" fontId="7" fillId="25" borderId="0" xfId="0" applyFont="1" applyFill="1" applyAlignment="1">
      <alignment horizontal="left" vertical="center"/>
    </xf>
    <xf numFmtId="0" fontId="6" fillId="0" borderId="11" xfId="0" applyFont="1" applyBorder="1" applyAlignment="1">
      <alignment horizontal="centerContinuous"/>
    </xf>
    <xf numFmtId="0" fontId="10" fillId="0" borderId="44" xfId="3" applyFont="1" applyBorder="1" applyAlignment="1">
      <alignment vertical="center"/>
    </xf>
    <xf numFmtId="0" fontId="0" fillId="17" borderId="0" xfId="0" applyFill="1" applyAlignment="1">
      <alignment horizontal="center"/>
    </xf>
    <xf numFmtId="0" fontId="6" fillId="17" borderId="0" xfId="0" applyFont="1" applyFill="1" applyAlignment="1">
      <alignment horizontal="center"/>
    </xf>
    <xf numFmtId="0" fontId="0" fillId="17" borderId="30" xfId="0" applyFill="1" applyBorder="1"/>
    <xf numFmtId="0" fontId="6" fillId="0" borderId="0" xfId="0" applyFont="1" applyBorder="1" applyAlignment="1">
      <alignment horizontal="centerContinuous"/>
    </xf>
    <xf numFmtId="0" fontId="6" fillId="0" borderId="59" xfId="0" applyFont="1" applyBorder="1" applyAlignment="1">
      <alignment horizontal="centerContinuous"/>
    </xf>
    <xf numFmtId="0" fontId="0" fillId="17" borderId="33" xfId="0" applyFill="1" applyBorder="1"/>
    <xf numFmtId="0" fontId="0" fillId="0" borderId="4" xfId="0" applyBorder="1" applyAlignment="1">
      <alignment horizontal="centerContinuous"/>
    </xf>
    <xf numFmtId="0" fontId="0" fillId="0" borderId="33" xfId="0" applyBorder="1" applyAlignment="1">
      <alignment horizontal="centerContinuous"/>
    </xf>
    <xf numFmtId="0" fontId="6" fillId="0" borderId="16" xfId="0" applyFont="1" applyBorder="1" applyAlignment="1">
      <alignment horizontal="centerContinuous"/>
    </xf>
    <xf numFmtId="0" fontId="0" fillId="0" borderId="11" xfId="0" applyBorder="1"/>
    <xf numFmtId="0" fontId="0" fillId="0" borderId="0" xfId="0" applyFill="1" applyBorder="1"/>
    <xf numFmtId="0" fontId="0" fillId="0" borderId="0" xfId="0" applyBorder="1" applyAlignment="1">
      <alignment horizontal="centerContinuous"/>
    </xf>
    <xf numFmtId="0" fontId="0" fillId="0" borderId="58" xfId="0" applyBorder="1" applyAlignment="1">
      <alignment horizontal="centerContinuous"/>
    </xf>
    <xf numFmtId="0" fontId="6" fillId="0" borderId="58" xfId="0" applyFont="1" applyBorder="1" applyAlignment="1">
      <alignment horizontal="centerContinuous"/>
    </xf>
    <xf numFmtId="0" fontId="0" fillId="0" borderId="0" xfId="0" applyAlignment="1">
      <alignment horizontal="left" indent="1"/>
    </xf>
    <xf numFmtId="0" fontId="6" fillId="0" borderId="2" xfId="0" applyFont="1" applyBorder="1" applyAlignment="1">
      <alignment horizontal="centerContinuous"/>
    </xf>
    <xf numFmtId="0" fontId="6" fillId="0" borderId="0" xfId="0" applyFont="1" applyBorder="1"/>
    <xf numFmtId="0" fontId="6" fillId="0" borderId="13" xfId="0" applyFont="1" applyBorder="1" applyAlignment="1">
      <alignment horizontal="centerContinuous"/>
    </xf>
    <xf numFmtId="0" fontId="6" fillId="0" borderId="3" xfId="0" applyFont="1" applyBorder="1" applyAlignment="1">
      <alignment horizontal="centerContinuous"/>
    </xf>
    <xf numFmtId="0" fontId="6" fillId="0" borderId="47" xfId="0" applyFont="1" applyBorder="1" applyAlignment="1">
      <alignment horizontal="centerContinuous"/>
    </xf>
    <xf numFmtId="0" fontId="6" fillId="0" borderId="18" xfId="0" applyFont="1" applyBorder="1" applyAlignment="1">
      <alignment horizontal="centerContinuous"/>
    </xf>
    <xf numFmtId="0" fontId="6" fillId="0" borderId="4" xfId="0" applyFont="1" applyBorder="1"/>
    <xf numFmtId="0" fontId="6" fillId="0" borderId="5" xfId="0" applyFont="1" applyBorder="1" applyAlignment="1">
      <alignment horizontal="centerContinuous"/>
    </xf>
    <xf numFmtId="0" fontId="6" fillId="0" borderId="66" xfId="0" applyFont="1" applyBorder="1" applyAlignment="1">
      <alignment horizontal="centerContinuous"/>
    </xf>
    <xf numFmtId="0" fontId="6" fillId="0" borderId="17" xfId="0" applyFont="1" applyBorder="1" applyAlignment="1">
      <alignment horizontal="centerContinuous"/>
    </xf>
    <xf numFmtId="0" fontId="0" fillId="0" borderId="42" xfId="0" applyFont="1" applyBorder="1" applyAlignment="1">
      <alignment horizontal="left"/>
    </xf>
    <xf numFmtId="9" fontId="0" fillId="0" borderId="41" xfId="2" applyFont="1" applyBorder="1" applyAlignment="1">
      <alignment horizontal="center"/>
    </xf>
    <xf numFmtId="9" fontId="0" fillId="0" borderId="67" xfId="2" applyFont="1" applyBorder="1" applyAlignment="1">
      <alignment horizontal="center"/>
    </xf>
    <xf numFmtId="0" fontId="6" fillId="0" borderId="42" xfId="0" applyFont="1" applyBorder="1" applyAlignment="1">
      <alignment horizontal="left"/>
    </xf>
    <xf numFmtId="9" fontId="44" fillId="0" borderId="51" xfId="2" applyFont="1" applyBorder="1" applyAlignment="1">
      <alignment horizontal="center"/>
    </xf>
    <xf numFmtId="169" fontId="5" fillId="0" borderId="38" xfId="2" applyNumberFormat="1" applyFont="1" applyBorder="1" applyAlignment="1">
      <alignment horizontal="center"/>
    </xf>
    <xf numFmtId="0" fontId="0" fillId="0" borderId="8" xfId="0" applyFont="1" applyBorder="1" applyAlignment="1">
      <alignment horizontal="left"/>
    </xf>
    <xf numFmtId="9" fontId="0" fillId="0" borderId="60" xfId="2" applyFont="1" applyBorder="1" applyAlignment="1">
      <alignment horizontal="center"/>
    </xf>
    <xf numFmtId="0" fontId="6" fillId="0" borderId="8" xfId="0" applyFont="1" applyBorder="1" applyAlignment="1">
      <alignment horizontal="left"/>
    </xf>
    <xf numFmtId="9" fontId="5" fillId="0" borderId="52" xfId="2" applyFont="1" applyBorder="1" applyAlignment="1">
      <alignment horizontal="center"/>
    </xf>
    <xf numFmtId="9" fontId="5" fillId="0" borderId="20" xfId="2" applyFont="1" applyBorder="1" applyAlignment="1">
      <alignment horizontal="center"/>
    </xf>
    <xf numFmtId="9" fontId="44" fillId="0" borderId="52" xfId="2" applyFont="1" applyBorder="1" applyAlignment="1">
      <alignment horizontal="center"/>
    </xf>
    <xf numFmtId="9" fontId="44" fillId="0" borderId="20" xfId="2" applyFont="1" applyBorder="1" applyAlignment="1">
      <alignment horizontal="center"/>
    </xf>
    <xf numFmtId="0" fontId="0" fillId="0" borderId="8" xfId="0" applyBorder="1" applyAlignment="1">
      <alignment horizontal="left"/>
    </xf>
    <xf numFmtId="169" fontId="44" fillId="0" borderId="9" xfId="2" applyNumberFormat="1" applyFont="1" applyBorder="1" applyAlignment="1">
      <alignment horizontal="center"/>
    </xf>
    <xf numFmtId="169" fontId="0" fillId="0" borderId="60" xfId="2" applyNumberFormat="1" applyFont="1" applyBorder="1" applyAlignment="1">
      <alignment horizontal="center"/>
    </xf>
    <xf numFmtId="9" fontId="44" fillId="0" borderId="9" xfId="2" applyFont="1" applyBorder="1" applyAlignment="1">
      <alignment horizontal="center"/>
    </xf>
    <xf numFmtId="169" fontId="0" fillId="0" borderId="9" xfId="2" applyNumberFormat="1" applyFont="1" applyBorder="1" applyAlignment="1">
      <alignment horizontal="center"/>
    </xf>
    <xf numFmtId="169" fontId="5" fillId="0" borderId="52" xfId="2" applyNumberFormat="1" applyFont="1" applyBorder="1" applyAlignment="1">
      <alignment horizontal="center"/>
    </xf>
    <xf numFmtId="169" fontId="44" fillId="0" borderId="20" xfId="2" applyNumberFormat="1" applyFont="1" applyBorder="1" applyAlignment="1">
      <alignment horizontal="center"/>
    </xf>
    <xf numFmtId="0" fontId="0" fillId="17" borderId="0" xfId="0" applyFill="1" applyBorder="1"/>
    <xf numFmtId="0" fontId="0" fillId="17" borderId="0" xfId="0" applyFill="1" applyBorder="1" applyAlignment="1">
      <alignment horizontal="center"/>
    </xf>
    <xf numFmtId="167" fontId="0" fillId="0" borderId="7" xfId="0" applyNumberFormat="1" applyBorder="1"/>
    <xf numFmtId="0" fontId="10" fillId="0" borderId="26" xfId="4" applyFont="1" applyFill="1" applyBorder="1" applyAlignment="1">
      <alignment vertical="center"/>
    </xf>
    <xf numFmtId="0" fontId="10" fillId="0" borderId="26" xfId="3" applyFont="1" applyFill="1" applyBorder="1" applyAlignment="1">
      <alignment vertical="center"/>
    </xf>
    <xf numFmtId="9" fontId="7" fillId="0" borderId="40" xfId="2" applyFont="1" applyBorder="1" applyAlignment="1">
      <alignment horizontal="center" vertical="center"/>
    </xf>
    <xf numFmtId="0" fontId="11" fillId="35" borderId="9" xfId="0" applyFont="1" applyFill="1" applyBorder="1" applyAlignment="1">
      <alignment horizontal="center" vertical="center"/>
    </xf>
    <xf numFmtId="0" fontId="10" fillId="17" borderId="36" xfId="4" applyFont="1" applyFill="1" applyBorder="1"/>
    <xf numFmtId="0" fontId="10" fillId="17" borderId="44" xfId="4" applyFont="1" applyFill="1" applyBorder="1"/>
    <xf numFmtId="4" fontId="7" fillId="17" borderId="32" xfId="0" applyNumberFormat="1" applyFont="1" applyFill="1" applyBorder="1" applyAlignment="1">
      <alignment horizontal="centerContinuous"/>
    </xf>
    <xf numFmtId="4" fontId="7" fillId="17" borderId="44" xfId="0" applyNumberFormat="1" applyFont="1" applyFill="1" applyBorder="1"/>
    <xf numFmtId="0" fontId="6" fillId="0" borderId="6" xfId="0" applyFont="1" applyBorder="1" applyAlignment="1">
      <alignment horizontal="center"/>
    </xf>
    <xf numFmtId="9" fontId="7" fillId="49" borderId="19" xfId="2" applyFont="1" applyFill="1" applyBorder="1" applyAlignment="1">
      <alignment horizontal="center" vertical="center"/>
    </xf>
    <xf numFmtId="9" fontId="7" fillId="49" borderId="40" xfId="2" applyFont="1" applyFill="1" applyBorder="1" applyAlignment="1">
      <alignment horizontal="center" vertical="center"/>
    </xf>
    <xf numFmtId="0" fontId="6" fillId="0" borderId="0" xfId="0" applyFont="1" applyFill="1" applyBorder="1" applyAlignment="1">
      <alignment horizontal="center"/>
    </xf>
    <xf numFmtId="4" fontId="7" fillId="17" borderId="0" xfId="0" applyNumberFormat="1" applyFont="1" applyFill="1" applyBorder="1" applyAlignment="1">
      <alignment horizontal="centerContinuous" wrapText="1"/>
    </xf>
    <xf numFmtId="0" fontId="7" fillId="17" borderId="0" xfId="0" applyFont="1" applyFill="1" applyAlignment="1">
      <alignment horizontal="centerContinuous" wrapText="1"/>
    </xf>
    <xf numFmtId="9" fontId="7" fillId="0" borderId="0" xfId="2" applyFont="1" applyBorder="1" applyAlignment="1">
      <alignment horizontal="center" vertical="center"/>
    </xf>
    <xf numFmtId="0" fontId="11" fillId="31" borderId="0" xfId="0" applyFont="1" applyFill="1" applyBorder="1" applyAlignment="1">
      <alignment horizontal="center" vertical="center"/>
    </xf>
    <xf numFmtId="0" fontId="11" fillId="32" borderId="0" xfId="0" applyFont="1" applyFill="1" applyBorder="1" applyAlignment="1">
      <alignment horizontal="center" vertical="center"/>
    </xf>
    <xf numFmtId="3" fontId="8" fillId="0" borderId="0" xfId="2" applyNumberFormat="1" applyFont="1" applyBorder="1" applyAlignment="1">
      <alignment horizontal="center" vertical="center"/>
    </xf>
    <xf numFmtId="3" fontId="7" fillId="0" borderId="0" xfId="0" applyNumberFormat="1" applyFont="1" applyBorder="1" applyAlignment="1">
      <alignment horizontal="center"/>
    </xf>
    <xf numFmtId="3" fontId="7" fillId="0" borderId="3" xfId="0" applyNumberFormat="1" applyFont="1" applyBorder="1" applyAlignment="1">
      <alignment horizontal="center"/>
    </xf>
    <xf numFmtId="3" fontId="7" fillId="0" borderId="48" xfId="0" applyNumberFormat="1" applyFont="1" applyBorder="1" applyAlignment="1">
      <alignment horizontal="center"/>
    </xf>
    <xf numFmtId="167" fontId="7" fillId="0" borderId="18" xfId="0" applyNumberFormat="1" applyFont="1" applyBorder="1" applyAlignment="1">
      <alignment horizontal="center"/>
    </xf>
    <xf numFmtId="167" fontId="7" fillId="0" borderId="48" xfId="0" applyNumberFormat="1" applyFont="1" applyBorder="1" applyAlignment="1">
      <alignment horizontal="center"/>
    </xf>
    <xf numFmtId="3" fontId="7" fillId="0" borderId="47" xfId="0" applyNumberFormat="1" applyFont="1" applyBorder="1" applyAlignment="1">
      <alignment horizontal="center"/>
    </xf>
    <xf numFmtId="3" fontId="7" fillId="0" borderId="9" xfId="0" applyNumberFormat="1" applyFont="1" applyBorder="1" applyAlignment="1">
      <alignment horizontal="center"/>
    </xf>
    <xf numFmtId="3" fontId="7" fillId="0" borderId="27" xfId="0" applyNumberFormat="1" applyFont="1" applyBorder="1" applyAlignment="1">
      <alignment horizontal="center"/>
    </xf>
    <xf numFmtId="167" fontId="7" fillId="0" borderId="9" xfId="0" applyNumberFormat="1" applyFont="1" applyBorder="1" applyAlignment="1">
      <alignment horizontal="center"/>
    </xf>
    <xf numFmtId="167" fontId="7" fillId="0" borderId="20" xfId="0" applyNumberFormat="1" applyFont="1" applyBorder="1" applyAlignment="1">
      <alignment horizontal="center"/>
    </xf>
    <xf numFmtId="167" fontId="7" fillId="0" borderId="27" xfId="0" applyNumberFormat="1" applyFont="1" applyBorder="1" applyAlignment="1">
      <alignment horizontal="center"/>
    </xf>
    <xf numFmtId="3" fontId="7" fillId="0" borderId="52" xfId="0" applyNumberFormat="1" applyFont="1" applyBorder="1" applyAlignment="1">
      <alignment horizontal="center"/>
    </xf>
    <xf numFmtId="3" fontId="7" fillId="0" borderId="24" xfId="0" applyNumberFormat="1" applyFont="1" applyBorder="1" applyAlignment="1">
      <alignment horizontal="center"/>
    </xf>
    <xf numFmtId="3" fontId="7" fillId="0" borderId="69" xfId="0" applyNumberFormat="1" applyFont="1" applyBorder="1" applyAlignment="1">
      <alignment horizontal="center"/>
    </xf>
    <xf numFmtId="3" fontId="7" fillId="0" borderId="65" xfId="0" applyNumberFormat="1" applyFont="1" applyBorder="1" applyAlignment="1">
      <alignment horizontal="center"/>
    </xf>
    <xf numFmtId="167" fontId="7" fillId="0" borderId="24" xfId="0" applyNumberFormat="1" applyFont="1" applyBorder="1" applyAlignment="1">
      <alignment horizontal="center"/>
    </xf>
    <xf numFmtId="167" fontId="7" fillId="0" borderId="69" xfId="0" applyNumberFormat="1" applyFont="1" applyBorder="1" applyAlignment="1">
      <alignment horizontal="center"/>
    </xf>
    <xf numFmtId="167" fontId="7" fillId="0" borderId="65" xfId="0" applyNumberFormat="1" applyFont="1" applyBorder="1" applyAlignment="1">
      <alignment horizontal="center"/>
    </xf>
    <xf numFmtId="3" fontId="7" fillId="0" borderId="63" xfId="0" applyNumberFormat="1" applyFont="1" applyBorder="1" applyAlignment="1">
      <alignment horizontal="center"/>
    </xf>
    <xf numFmtId="167" fontId="7" fillId="0" borderId="47" xfId="0" applyNumberFormat="1" applyFont="1" applyBorder="1" applyAlignment="1">
      <alignment horizontal="center"/>
    </xf>
    <xf numFmtId="167" fontId="7" fillId="0" borderId="52" xfId="0" applyNumberFormat="1" applyFont="1" applyBorder="1" applyAlignment="1">
      <alignment horizontal="center"/>
    </xf>
    <xf numFmtId="167" fontId="7" fillId="0" borderId="63" xfId="0" applyNumberFormat="1" applyFont="1" applyBorder="1" applyAlignment="1">
      <alignment horizontal="center"/>
    </xf>
    <xf numFmtId="0" fontId="7" fillId="0" borderId="0" xfId="1819" applyFont="1"/>
    <xf numFmtId="0" fontId="7" fillId="50" borderId="0" xfId="1819" applyFont="1" applyFill="1"/>
    <xf numFmtId="0" fontId="7" fillId="15" borderId="0" xfId="1819" applyFont="1" applyFill="1"/>
    <xf numFmtId="0" fontId="35" fillId="17" borderId="0" xfId="0" applyFont="1" applyFill="1" applyAlignment="1">
      <alignment horizontal="left" vertical="center"/>
    </xf>
    <xf numFmtId="0" fontId="0" fillId="17" borderId="0" xfId="0" applyFill="1"/>
    <xf numFmtId="0" fontId="7" fillId="17" borderId="0" xfId="0" applyFont="1" applyFill="1" applyAlignment="1">
      <alignment horizontal="left" vertical="center"/>
    </xf>
    <xf numFmtId="0" fontId="43" fillId="17" borderId="0" xfId="2297" applyFont="1" applyFill="1"/>
    <xf numFmtId="0" fontId="7" fillId="17" borderId="13" xfId="0" applyFont="1" applyFill="1" applyBorder="1"/>
    <xf numFmtId="0" fontId="7" fillId="17" borderId="47" xfId="0" applyFont="1" applyFill="1" applyBorder="1"/>
    <xf numFmtId="0" fontId="7" fillId="17" borderId="7" xfId="0" applyFont="1" applyFill="1" applyBorder="1"/>
    <xf numFmtId="0" fontId="13" fillId="17" borderId="7" xfId="0" quotePrefix="1" applyFont="1" applyFill="1" applyBorder="1" applyAlignment="1">
      <alignment horizontal="centerContinuous" vertical="center"/>
    </xf>
    <xf numFmtId="0" fontId="13" fillId="17" borderId="7" xfId="0" quotePrefix="1" applyFont="1" applyFill="1" applyBorder="1" applyAlignment="1">
      <alignment horizontal="centerContinuous" vertical="center" wrapText="1"/>
    </xf>
    <xf numFmtId="0" fontId="7" fillId="17" borderId="7" xfId="0" applyFont="1" applyFill="1" applyBorder="1" applyAlignment="1">
      <alignment horizontal="centerContinuous" vertical="center" wrapText="1"/>
    </xf>
    <xf numFmtId="0" fontId="7" fillId="17" borderId="7" xfId="0" applyFont="1" applyFill="1" applyBorder="1" applyAlignment="1">
      <alignment horizontal="centerContinuous" wrapText="1"/>
    </xf>
    <xf numFmtId="0" fontId="31" fillId="17" borderId="47" xfId="0" applyFont="1" applyFill="1" applyBorder="1"/>
    <xf numFmtId="0" fontId="7" fillId="17" borderId="7" xfId="0" applyFont="1" applyFill="1" applyBorder="1" applyAlignment="1">
      <alignment horizontal="left"/>
    </xf>
    <xf numFmtId="0" fontId="31" fillId="53" borderId="7" xfId="0" applyFont="1" applyFill="1" applyBorder="1"/>
    <xf numFmtId="0" fontId="7" fillId="53" borderId="7" xfId="0" applyFont="1" applyFill="1" applyBorder="1" applyAlignment="1">
      <alignment horizontal="centerContinuous"/>
    </xf>
    <xf numFmtId="0" fontId="7" fillId="42" borderId="0" xfId="0" applyFont="1" applyFill="1" applyAlignment="1">
      <alignment vertical="center"/>
    </xf>
    <xf numFmtId="0" fontId="7" fillId="42" borderId="0" xfId="0" applyFont="1" applyFill="1" applyAlignment="1">
      <alignment wrapText="1"/>
    </xf>
    <xf numFmtId="0" fontId="7" fillId="42" borderId="0" xfId="0" applyFont="1" applyFill="1" applyAlignment="1">
      <alignment horizontal="center" vertical="center"/>
    </xf>
    <xf numFmtId="0" fontId="7" fillId="57" borderId="0" xfId="0" applyFont="1" applyFill="1" applyAlignment="1">
      <alignment vertical="center"/>
    </xf>
    <xf numFmtId="0" fontId="7" fillId="57" borderId="0" xfId="0" applyFont="1" applyFill="1" applyAlignment="1">
      <alignment vertical="center" wrapText="1"/>
    </xf>
    <xf numFmtId="0" fontId="7" fillId="57" borderId="0" xfId="0" applyFont="1" applyFill="1" applyAlignment="1">
      <alignment horizontal="center" vertical="center"/>
    </xf>
    <xf numFmtId="0" fontId="7" fillId="17" borderId="0" xfId="0" applyFont="1" applyFill="1" applyBorder="1" applyAlignment="1">
      <alignment horizontal="left"/>
    </xf>
    <xf numFmtId="0" fontId="13" fillId="17" borderId="7" xfId="0" applyFont="1" applyFill="1" applyBorder="1" applyAlignment="1">
      <alignment horizontal="centerContinuous" vertical="center" wrapText="1"/>
    </xf>
    <xf numFmtId="0" fontId="10" fillId="17" borderId="26" xfId="3" applyFont="1" applyFill="1" applyBorder="1"/>
    <xf numFmtId="0" fontId="8" fillId="17" borderId="35" xfId="0" applyFont="1" applyFill="1" applyBorder="1" applyAlignment="1">
      <alignment horizontal="center"/>
    </xf>
    <xf numFmtId="165" fontId="8" fillId="17" borderId="37" xfId="1" applyNumberFormat="1" applyFont="1" applyFill="1" applyBorder="1"/>
    <xf numFmtId="165" fontId="8" fillId="17" borderId="43" xfId="1" applyNumberFormat="1" applyFont="1" applyFill="1" applyBorder="1"/>
    <xf numFmtId="165" fontId="8" fillId="17" borderId="46" xfId="1" applyNumberFormat="1" applyFont="1" applyFill="1" applyBorder="1"/>
    <xf numFmtId="0" fontId="40" fillId="17" borderId="30" xfId="0" quotePrefix="1" applyFont="1" applyFill="1" applyBorder="1" applyAlignment="1">
      <alignment horizontal="center" wrapText="1"/>
    </xf>
    <xf numFmtId="0" fontId="8" fillId="17" borderId="29" xfId="0" applyFont="1" applyFill="1" applyBorder="1" applyAlignment="1">
      <alignment horizontal="centerContinuous"/>
    </xf>
    <xf numFmtId="0" fontId="8" fillId="17" borderId="11" xfId="0" applyFont="1" applyFill="1" applyBorder="1" applyAlignment="1">
      <alignment horizontal="centerContinuous"/>
    </xf>
    <xf numFmtId="0" fontId="8" fillId="17" borderId="30" xfId="0" applyFont="1" applyFill="1" applyBorder="1" applyAlignment="1">
      <alignment horizontal="center"/>
    </xf>
    <xf numFmtId="0" fontId="8" fillId="17" borderId="18" xfId="0" applyFont="1" applyFill="1" applyBorder="1" applyAlignment="1">
      <alignment horizontal="centerContinuous"/>
    </xf>
    <xf numFmtId="0" fontId="8" fillId="17" borderId="33" xfId="0" applyFont="1" applyFill="1" applyBorder="1" applyAlignment="1">
      <alignment horizontal="center"/>
    </xf>
    <xf numFmtId="0" fontId="10" fillId="17" borderId="36" xfId="4" applyFont="1" applyFill="1" applyBorder="1" applyAlignment="1"/>
    <xf numFmtId="0" fontId="10" fillId="17" borderId="44" xfId="3" applyFont="1" applyFill="1" applyBorder="1"/>
    <xf numFmtId="167" fontId="8" fillId="0" borderId="20" xfId="0" applyNumberFormat="1" applyFont="1" applyBorder="1" applyAlignment="1">
      <alignment horizontal="center"/>
    </xf>
    <xf numFmtId="0" fontId="51" fillId="17" borderId="0" xfId="0" quotePrefix="1" applyFont="1" applyFill="1" applyBorder="1" applyAlignment="1">
      <alignment horizontal="centerContinuous"/>
    </xf>
    <xf numFmtId="0" fontId="8" fillId="17" borderId="2" xfId="0" applyFont="1" applyFill="1" applyBorder="1" applyAlignment="1">
      <alignment horizontal="center"/>
    </xf>
    <xf numFmtId="9" fontId="7" fillId="0" borderId="0" xfId="2302" applyFont="1"/>
    <xf numFmtId="0" fontId="7" fillId="0" borderId="0" xfId="1819" applyFont="1" applyFill="1"/>
    <xf numFmtId="0" fontId="7" fillId="47" borderId="0" xfId="1819" applyFont="1" applyFill="1"/>
    <xf numFmtId="0" fontId="7" fillId="0" borderId="0" xfId="1819" applyFont="1" applyFill="1" applyBorder="1"/>
    <xf numFmtId="2" fontId="11" fillId="34" borderId="41" xfId="0" applyNumberFormat="1" applyFont="1" applyFill="1" applyBorder="1" applyAlignment="1">
      <alignment horizontal="center" vertical="center"/>
    </xf>
    <xf numFmtId="2" fontId="11" fillId="31" borderId="9" xfId="0" applyNumberFormat="1" applyFont="1" applyFill="1" applyBorder="1" applyAlignment="1">
      <alignment horizontal="center" vertical="center"/>
    </xf>
    <xf numFmtId="2" fontId="11" fillId="35" borderId="9" xfId="0" applyNumberFormat="1" applyFont="1" applyFill="1" applyBorder="1" applyAlignment="1">
      <alignment horizontal="center" vertical="center"/>
    </xf>
    <xf numFmtId="2" fontId="11" fillId="34" borderId="9" xfId="0" applyNumberFormat="1" applyFont="1" applyFill="1" applyBorder="1" applyAlignment="1">
      <alignment horizontal="center" vertical="center"/>
    </xf>
    <xf numFmtId="2" fontId="11" fillId="37" borderId="9" xfId="0" applyNumberFormat="1" applyFont="1" applyFill="1" applyBorder="1" applyAlignment="1">
      <alignment horizontal="center" vertical="center"/>
    </xf>
    <xf numFmtId="2" fontId="11" fillId="36" borderId="9" xfId="0" applyNumberFormat="1" applyFont="1" applyFill="1" applyBorder="1" applyAlignment="1">
      <alignment horizontal="center" vertical="center"/>
    </xf>
    <xf numFmtId="2" fontId="11" fillId="33" borderId="9" xfId="0" applyNumberFormat="1" applyFont="1" applyFill="1" applyBorder="1" applyAlignment="1">
      <alignment horizontal="center" vertical="center"/>
    </xf>
    <xf numFmtId="2" fontId="28" fillId="33" borderId="9" xfId="0" applyNumberFormat="1" applyFont="1" applyFill="1" applyBorder="1" applyAlignment="1">
      <alignment horizontal="center" vertical="center"/>
    </xf>
    <xf numFmtId="2" fontId="11" fillId="32" borderId="9" xfId="0" applyNumberFormat="1" applyFont="1" applyFill="1" applyBorder="1" applyAlignment="1">
      <alignment horizontal="center" vertical="center"/>
    </xf>
    <xf numFmtId="2" fontId="11" fillId="31" borderId="41" xfId="0" applyNumberFormat="1" applyFont="1" applyFill="1" applyBorder="1" applyAlignment="1">
      <alignment horizontal="center" vertical="center"/>
    </xf>
    <xf numFmtId="2" fontId="11" fillId="32" borderId="6" xfId="0" applyNumberFormat="1" applyFont="1" applyFill="1" applyBorder="1" applyAlignment="1">
      <alignment horizontal="center" vertical="center"/>
    </xf>
    <xf numFmtId="0" fontId="23" fillId="17" borderId="0" xfId="0" applyFont="1" applyFill="1" applyAlignment="1">
      <alignment horizontal="center"/>
    </xf>
    <xf numFmtId="0" fontId="6" fillId="59" borderId="7" xfId="0" applyFont="1" applyFill="1" applyBorder="1" applyAlignment="1">
      <alignment horizontal="centerContinuous"/>
    </xf>
    <xf numFmtId="0" fontId="6" fillId="0" borderId="4" xfId="0" applyFont="1" applyFill="1" applyBorder="1" applyAlignment="1">
      <alignment horizontal="centerContinuous"/>
    </xf>
    <xf numFmtId="0" fontId="19" fillId="0" borderId="4" xfId="0" applyFont="1" applyBorder="1" applyAlignment="1">
      <alignment horizontal="centerContinuous"/>
    </xf>
    <xf numFmtId="0" fontId="0" fillId="0" borderId="4" xfId="0" quotePrefix="1" applyFont="1" applyBorder="1" applyAlignment="1">
      <alignment horizontal="centerContinuous"/>
    </xf>
    <xf numFmtId="0" fontId="0" fillId="0" borderId="70" xfId="0" applyFont="1" applyBorder="1"/>
    <xf numFmtId="0" fontId="19" fillId="0" borderId="70" xfId="0" applyFont="1" applyBorder="1" applyAlignment="1">
      <alignment horizontal="center"/>
    </xf>
    <xf numFmtId="0" fontId="0" fillId="0" borderId="70" xfId="0" quotePrefix="1" applyFont="1" applyBorder="1" applyAlignment="1">
      <alignment horizontal="center"/>
    </xf>
    <xf numFmtId="0" fontId="0" fillId="0" borderId="70" xfId="0" applyBorder="1"/>
    <xf numFmtId="3" fontId="8" fillId="0" borderId="18" xfId="0" applyNumberFormat="1" applyFont="1" applyBorder="1" applyAlignment="1">
      <alignment horizontal="center"/>
    </xf>
    <xf numFmtId="3" fontId="8" fillId="0" borderId="3" xfId="0" applyNumberFormat="1" applyFont="1" applyFill="1" applyBorder="1"/>
    <xf numFmtId="3" fontId="11" fillId="0" borderId="3" xfId="5" applyNumberFormat="1" applyFont="1" applyFill="1" applyBorder="1" applyAlignment="1">
      <alignment horizontal="center"/>
    </xf>
    <xf numFmtId="0" fontId="10" fillId="0" borderId="27" xfId="3" applyFont="1" applyFill="1" applyBorder="1"/>
    <xf numFmtId="3" fontId="49" fillId="0" borderId="9" xfId="0" applyNumberFormat="1" applyFont="1" applyFill="1" applyBorder="1"/>
    <xf numFmtId="3" fontId="11" fillId="0" borderId="9" xfId="5" applyNumberFormat="1" applyFont="1" applyFill="1" applyBorder="1" applyAlignment="1">
      <alignment horizontal="right"/>
    </xf>
    <xf numFmtId="3" fontId="11" fillId="0" borderId="9" xfId="5" applyNumberFormat="1" applyFont="1" applyFill="1" applyBorder="1" applyAlignment="1">
      <alignment horizontal="center"/>
    </xf>
    <xf numFmtId="0" fontId="10" fillId="0" borderId="27" xfId="4" applyFont="1" applyFill="1" applyBorder="1"/>
    <xf numFmtId="3" fontId="8" fillId="0" borderId="9" xfId="0" applyNumberFormat="1" applyFont="1" applyFill="1" applyBorder="1"/>
    <xf numFmtId="3" fontId="51" fillId="0" borderId="9" xfId="0" applyNumberFormat="1" applyFont="1" applyFill="1" applyBorder="1"/>
    <xf numFmtId="3" fontId="11" fillId="0" borderId="9" xfId="2" applyNumberFormat="1" applyFont="1" applyFill="1" applyBorder="1" applyAlignment="1">
      <alignment horizontal="right"/>
    </xf>
    <xf numFmtId="3" fontId="49" fillId="48" borderId="9" xfId="0" applyNumberFormat="1" applyFont="1" applyFill="1" applyBorder="1"/>
    <xf numFmtId="3" fontId="52" fillId="48" borderId="9" xfId="5" applyNumberFormat="1" applyFont="1" applyFill="1" applyBorder="1" applyAlignment="1">
      <alignment horizontal="right"/>
    </xf>
    <xf numFmtId="0" fontId="10" fillId="0" borderId="27" xfId="3" applyFont="1" applyBorder="1"/>
    <xf numFmtId="3" fontId="49" fillId="0" borderId="9" xfId="0" applyNumberFormat="1" applyFont="1" applyBorder="1"/>
    <xf numFmtId="3" fontId="11" fillId="0" borderId="9" xfId="5" applyNumberFormat="1" applyFont="1" applyBorder="1" applyAlignment="1">
      <alignment horizontal="right"/>
    </xf>
    <xf numFmtId="0" fontId="10" fillId="0" borderId="27" xfId="4" applyFont="1" applyFill="1" applyBorder="1" applyAlignment="1"/>
    <xf numFmtId="3" fontId="50" fillId="0" borderId="9" xfId="0" applyNumberFormat="1" applyFont="1" applyFill="1" applyBorder="1"/>
    <xf numFmtId="3" fontId="30" fillId="0" borderId="9" xfId="0" applyNumberFormat="1" applyFont="1" applyFill="1" applyBorder="1"/>
    <xf numFmtId="167" fontId="11" fillId="48" borderId="9" xfId="5" applyNumberFormat="1" applyFont="1" applyFill="1" applyBorder="1" applyAlignment="1">
      <alignment horizontal="right"/>
    </xf>
    <xf numFmtId="0" fontId="10" fillId="0" borderId="28" xfId="3" applyFont="1" applyBorder="1"/>
    <xf numFmtId="3" fontId="11" fillId="0" borderId="6" xfId="5" applyNumberFormat="1" applyFont="1" applyBorder="1" applyAlignment="1">
      <alignment horizontal="right"/>
    </xf>
    <xf numFmtId="167" fontId="11" fillId="60" borderId="9" xfId="5" applyNumberFormat="1" applyFont="1" applyFill="1" applyBorder="1" applyAlignment="1">
      <alignment horizontal="right"/>
    </xf>
    <xf numFmtId="0" fontId="7" fillId="47" borderId="0" xfId="1819" applyFont="1" applyFill="1" applyAlignment="1">
      <alignment horizontal="center"/>
    </xf>
    <xf numFmtId="0" fontId="7" fillId="0" borderId="0" xfId="1819" applyFont="1" applyFill="1" applyBorder="1" applyAlignment="1">
      <alignment horizontal="center"/>
    </xf>
    <xf numFmtId="9" fontId="7" fillId="0" borderId="0" xfId="2302" applyFont="1" applyFill="1" applyBorder="1"/>
    <xf numFmtId="0" fontId="7" fillId="0" borderId="0" xfId="1819" applyFont="1" applyFill="1" applyBorder="1" applyAlignment="1">
      <alignment horizontal="left" indent="1"/>
    </xf>
    <xf numFmtId="0" fontId="10" fillId="0" borderId="0" xfId="1818" applyFont="1" applyFill="1" applyBorder="1" applyAlignment="1">
      <alignment horizontal="left" indent="1"/>
    </xf>
    <xf numFmtId="0" fontId="12" fillId="0" borderId="0" xfId="1819" applyFont="1" applyFill="1" applyBorder="1"/>
    <xf numFmtId="0" fontId="8" fillId="0" borderId="0" xfId="1819" applyFont="1" applyFill="1" applyBorder="1"/>
    <xf numFmtId="0" fontId="7" fillId="0" borderId="0" xfId="1819" applyFont="1" applyFill="1" applyAlignment="1">
      <alignment horizontal="center"/>
    </xf>
    <xf numFmtId="9" fontId="7" fillId="0" borderId="0" xfId="2302" applyFont="1" applyFill="1"/>
    <xf numFmtId="0" fontId="7" fillId="17" borderId="0" xfId="1819" applyFont="1" applyFill="1"/>
    <xf numFmtId="0" fontId="7" fillId="17" borderId="0" xfId="1819" applyFont="1" applyFill="1" applyBorder="1"/>
    <xf numFmtId="0" fontId="7" fillId="17" borderId="4" xfId="1819" applyFont="1" applyFill="1" applyBorder="1"/>
    <xf numFmtId="9" fontId="7" fillId="17" borderId="0" xfId="2302" applyFont="1" applyFill="1"/>
    <xf numFmtId="0" fontId="8" fillId="47" borderId="32" xfId="1819" applyFont="1" applyFill="1" applyBorder="1" applyAlignment="1">
      <alignment horizontal="centerContinuous" vertical="center"/>
    </xf>
    <xf numFmtId="0" fontId="8" fillId="47" borderId="48" xfId="1819" applyFont="1" applyFill="1" applyBorder="1" applyAlignment="1">
      <alignment horizontal="centerContinuous" vertical="center"/>
    </xf>
    <xf numFmtId="0" fontId="8" fillId="47" borderId="3" xfId="1819" applyFont="1" applyFill="1" applyBorder="1" applyAlignment="1">
      <alignment horizontal="centerContinuous" vertical="center"/>
    </xf>
    <xf numFmtId="2" fontId="7" fillId="47" borderId="9" xfId="1819" applyNumberFormat="1" applyFont="1" applyFill="1" applyBorder="1" applyAlignment="1">
      <alignment horizontal="center"/>
    </xf>
    <xf numFmtId="0" fontId="7" fillId="0" borderId="9" xfId="1819" applyFont="1" applyBorder="1"/>
    <xf numFmtId="9" fontId="7" fillId="0" borderId="9" xfId="2302" applyFont="1" applyBorder="1"/>
    <xf numFmtId="170" fontId="7" fillId="50" borderId="9" xfId="1819" applyNumberFormat="1" applyFont="1" applyFill="1" applyBorder="1"/>
    <xf numFmtId="11" fontId="7" fillId="50" borderId="9" xfId="1819" applyNumberFormat="1" applyFont="1" applyFill="1" applyBorder="1"/>
    <xf numFmtId="168" fontId="8" fillId="50" borderId="9" xfId="1" applyNumberFormat="1" applyFont="1" applyFill="1" applyBorder="1"/>
    <xf numFmtId="0" fontId="7" fillId="0" borderId="9" xfId="1819" applyFont="1" applyFill="1" applyBorder="1"/>
    <xf numFmtId="3" fontId="7" fillId="50" borderId="9" xfId="1819" applyNumberFormat="1" applyFont="1" applyFill="1" applyBorder="1" applyAlignment="1">
      <alignment horizontal="center"/>
    </xf>
    <xf numFmtId="3" fontId="8" fillId="50" borderId="9" xfId="1819" applyNumberFormat="1" applyFont="1" applyFill="1" applyBorder="1" applyAlignment="1">
      <alignment horizontal="center"/>
    </xf>
    <xf numFmtId="168" fontId="8" fillId="47" borderId="27" xfId="1" applyNumberFormat="1" applyFont="1" applyFill="1" applyBorder="1"/>
    <xf numFmtId="3" fontId="8" fillId="0" borderId="26" xfId="0" applyNumberFormat="1" applyFont="1" applyBorder="1" applyAlignment="1">
      <alignment horizontal="center"/>
    </xf>
    <xf numFmtId="0" fontId="10" fillId="17" borderId="30" xfId="4" applyFont="1" applyFill="1" applyBorder="1" applyAlignment="1">
      <alignment horizontal="left" indent="1"/>
    </xf>
    <xf numFmtId="0" fontId="10" fillId="17" borderId="26" xfId="4" applyFont="1" applyFill="1" applyBorder="1" applyAlignment="1">
      <alignment horizontal="left" indent="1"/>
    </xf>
    <xf numFmtId="0" fontId="10" fillId="0" borderId="26" xfId="1818" applyFont="1" applyBorder="1" applyAlignment="1">
      <alignment horizontal="left" indent="1"/>
    </xf>
    <xf numFmtId="0" fontId="10" fillId="0" borderId="30" xfId="1818" applyFont="1" applyBorder="1" applyAlignment="1">
      <alignment horizontal="left" indent="1"/>
    </xf>
    <xf numFmtId="0" fontId="8" fillId="47" borderId="21" xfId="0" applyFont="1" applyFill="1" applyBorder="1" applyAlignment="1">
      <alignment horizontal="center"/>
    </xf>
    <xf numFmtId="3" fontId="8" fillId="0" borderId="25" xfId="0" applyNumberFormat="1" applyFont="1" applyBorder="1" applyAlignment="1">
      <alignment horizontal="center"/>
    </xf>
    <xf numFmtId="0" fontId="7" fillId="17" borderId="32" xfId="1819" applyFont="1" applyFill="1" applyBorder="1"/>
    <xf numFmtId="0" fontId="7" fillId="17" borderId="30" xfId="1819" applyFont="1" applyFill="1" applyBorder="1"/>
    <xf numFmtId="0" fontId="8" fillId="47" borderId="47" xfId="1819" applyFont="1" applyFill="1" applyBorder="1" applyAlignment="1">
      <alignment horizontal="centerContinuous" vertical="center"/>
    </xf>
    <xf numFmtId="2" fontId="7" fillId="47" borderId="52" xfId="1819" applyNumberFormat="1" applyFont="1" applyFill="1" applyBorder="1" applyAlignment="1">
      <alignment horizontal="center"/>
    </xf>
    <xf numFmtId="0" fontId="7" fillId="0" borderId="27" xfId="1819" applyFont="1" applyBorder="1"/>
    <xf numFmtId="0" fontId="30" fillId="0" borderId="27" xfId="1819" applyFont="1" applyBorder="1"/>
    <xf numFmtId="0" fontId="8" fillId="47" borderId="18" xfId="1819" applyFont="1" applyFill="1" applyBorder="1" applyAlignment="1">
      <alignment horizontal="centerContinuous" vertical="center"/>
    </xf>
    <xf numFmtId="0" fontId="7" fillId="47" borderId="20" xfId="1819" applyFont="1" applyFill="1" applyBorder="1" applyAlignment="1">
      <alignment horizontal="center"/>
    </xf>
    <xf numFmtId="168" fontId="8" fillId="47" borderId="48" xfId="1" applyNumberFormat="1" applyFont="1" applyFill="1" applyBorder="1"/>
    <xf numFmtId="2" fontId="7" fillId="47" borderId="3" xfId="1819" applyNumberFormat="1" applyFont="1" applyFill="1" applyBorder="1" applyAlignment="1">
      <alignment horizontal="center"/>
    </xf>
    <xf numFmtId="2" fontId="7" fillId="47" borderId="47" xfId="1819" applyNumberFormat="1" applyFont="1" applyFill="1" applyBorder="1" applyAlignment="1">
      <alignment horizontal="center"/>
    </xf>
    <xf numFmtId="0" fontId="7" fillId="47" borderId="18" xfId="1819" applyFont="1" applyFill="1" applyBorder="1" applyAlignment="1">
      <alignment horizontal="center"/>
    </xf>
    <xf numFmtId="0" fontId="7" fillId="0" borderId="48" xfId="1819" applyFont="1" applyBorder="1"/>
    <xf numFmtId="9" fontId="7" fillId="0" borderId="3" xfId="2302" applyFont="1" applyBorder="1"/>
    <xf numFmtId="170" fontId="7" fillId="50" borderId="3" xfId="1819" applyNumberFormat="1" applyFont="1" applyFill="1" applyBorder="1"/>
    <xf numFmtId="11" fontId="7" fillId="50" borderId="3" xfId="1819" applyNumberFormat="1" applyFont="1" applyFill="1" applyBorder="1"/>
    <xf numFmtId="168" fontId="8" fillId="50" borderId="3" xfId="1" applyNumberFormat="1" applyFont="1" applyFill="1" applyBorder="1"/>
    <xf numFmtId="0" fontId="8" fillId="47" borderId="6" xfId="1819" applyFont="1" applyFill="1" applyBorder="1" applyAlignment="1">
      <alignment horizontal="center" wrapText="1"/>
    </xf>
    <xf numFmtId="0" fontId="7" fillId="47" borderId="6" xfId="1819" applyFont="1" applyFill="1" applyBorder="1" applyAlignment="1">
      <alignment horizontal="center" wrapText="1"/>
    </xf>
    <xf numFmtId="0" fontId="7" fillId="47" borderId="53" xfId="1819" applyFont="1" applyFill="1" applyBorder="1" applyAlignment="1">
      <alignment horizontal="center"/>
    </xf>
    <xf numFmtId="0" fontId="8" fillId="47" borderId="22" xfId="1819" applyFont="1" applyFill="1" applyBorder="1" applyAlignment="1">
      <alignment horizontal="center" wrapText="1"/>
    </xf>
    <xf numFmtId="0" fontId="8" fillId="17" borderId="49" xfId="1819" applyFont="1" applyFill="1" applyBorder="1" applyAlignment="1">
      <alignment horizontal="center" wrapText="1"/>
    </xf>
    <xf numFmtId="0" fontId="7" fillId="17" borderId="6" xfId="1819" applyFont="1" applyFill="1" applyBorder="1" applyAlignment="1">
      <alignment horizontal="center" wrapText="1"/>
    </xf>
    <xf numFmtId="9" fontId="7" fillId="17" borderId="5" xfId="2302" applyFont="1" applyFill="1" applyBorder="1" applyAlignment="1">
      <alignment horizontal="center" wrapText="1"/>
    </xf>
    <xf numFmtId="0" fontId="7" fillId="50" borderId="5" xfId="1819" applyFont="1" applyFill="1" applyBorder="1" applyAlignment="1">
      <alignment horizontal="center" wrapText="1"/>
    </xf>
    <xf numFmtId="0" fontId="7" fillId="50" borderId="6" xfId="1819" applyFont="1" applyFill="1" applyBorder="1" applyAlignment="1">
      <alignment horizontal="center" wrapText="1"/>
    </xf>
    <xf numFmtId="0" fontId="8" fillId="50" borderId="6" xfId="1819" applyFont="1" applyFill="1" applyBorder="1" applyAlignment="1">
      <alignment horizontal="center" wrapText="1"/>
    </xf>
    <xf numFmtId="0" fontId="8" fillId="50" borderId="22" xfId="1819" applyFont="1" applyFill="1" applyBorder="1" applyAlignment="1">
      <alignment horizontal="center" wrapText="1"/>
    </xf>
    <xf numFmtId="0" fontId="8" fillId="50" borderId="7" xfId="1819" applyFont="1" applyFill="1" applyBorder="1" applyAlignment="1">
      <alignment horizontal="centerContinuous" vertical="center"/>
    </xf>
    <xf numFmtId="0" fontId="7" fillId="15" borderId="27" xfId="1819" applyFont="1" applyFill="1" applyBorder="1" applyAlignment="1">
      <alignment horizontal="center" wrapText="1"/>
    </xf>
    <xf numFmtId="168" fontId="8" fillId="15" borderId="9" xfId="1" applyNumberFormat="1" applyFont="1" applyFill="1" applyBorder="1" applyAlignment="1">
      <alignment horizontal="center" wrapText="1"/>
    </xf>
    <xf numFmtId="11" fontId="7" fillId="15" borderId="27" xfId="1819" applyNumberFormat="1" applyFont="1" applyFill="1" applyBorder="1"/>
    <xf numFmtId="168" fontId="8" fillId="15" borderId="9" xfId="1" applyNumberFormat="1" applyFont="1" applyFill="1" applyBorder="1"/>
    <xf numFmtId="0" fontId="8" fillId="15" borderId="0" xfId="1819" applyFont="1" applyFill="1" applyBorder="1" applyAlignment="1">
      <alignment horizontal="centerContinuous"/>
    </xf>
    <xf numFmtId="0" fontId="8" fillId="15" borderId="20" xfId="1819" applyFont="1" applyFill="1" applyBorder="1" applyAlignment="1">
      <alignment horizontal="center" wrapText="1"/>
    </xf>
    <xf numFmtId="0" fontId="8" fillId="15" borderId="30" xfId="1819" applyFont="1" applyFill="1" applyBorder="1" applyAlignment="1">
      <alignment horizontal="centerContinuous"/>
    </xf>
    <xf numFmtId="3" fontId="7" fillId="17" borderId="30" xfId="0" applyNumberFormat="1" applyFont="1" applyFill="1" applyBorder="1" applyAlignment="1">
      <alignment horizontal="center"/>
    </xf>
    <xf numFmtId="3" fontId="8" fillId="0" borderId="44" xfId="0" applyNumberFormat="1" applyFont="1" applyBorder="1" applyAlignment="1">
      <alignment horizontal="center"/>
    </xf>
    <xf numFmtId="168" fontId="8" fillId="47" borderId="28" xfId="1" applyNumberFormat="1" applyFont="1" applyFill="1" applyBorder="1"/>
    <xf numFmtId="2" fontId="7" fillId="47" borderId="6" xfId="1819" applyNumberFormat="1" applyFont="1" applyFill="1" applyBorder="1" applyAlignment="1">
      <alignment horizontal="center"/>
    </xf>
    <xf numFmtId="2" fontId="7" fillId="47" borderId="53" xfId="1819" applyNumberFormat="1" applyFont="1" applyFill="1" applyBorder="1" applyAlignment="1">
      <alignment horizontal="center"/>
    </xf>
    <xf numFmtId="0" fontId="7" fillId="47" borderId="22" xfId="1819" applyFont="1" applyFill="1" applyBorder="1" applyAlignment="1">
      <alignment horizontal="center"/>
    </xf>
    <xf numFmtId="0" fontId="7" fillId="0" borderId="28" xfId="1819" applyFont="1" applyBorder="1"/>
    <xf numFmtId="9" fontId="7" fillId="0" borderId="6" xfId="2302" applyFont="1" applyBorder="1"/>
    <xf numFmtId="170" fontId="7" fillId="50" borderId="6" xfId="1819" applyNumberFormat="1" applyFont="1" applyFill="1" applyBorder="1"/>
    <xf numFmtId="11" fontId="7" fillId="50" borderId="6" xfId="1819" applyNumberFormat="1" applyFont="1" applyFill="1" applyBorder="1"/>
    <xf numFmtId="168" fontId="8" fillId="50" borderId="6" xfId="1" applyNumberFormat="1" applyFont="1" applyFill="1" applyBorder="1"/>
    <xf numFmtId="3" fontId="7" fillId="17" borderId="33" xfId="0" applyNumberFormat="1" applyFont="1" applyFill="1" applyBorder="1" applyAlignment="1">
      <alignment horizontal="center"/>
    </xf>
    <xf numFmtId="11" fontId="7" fillId="15" borderId="28" xfId="1819" applyNumberFormat="1" applyFont="1" applyFill="1" applyBorder="1"/>
    <xf numFmtId="168" fontId="8" fillId="15" borderId="6" xfId="1" applyNumberFormat="1" applyFont="1" applyFill="1" applyBorder="1"/>
    <xf numFmtId="0" fontId="8" fillId="50" borderId="63" xfId="1819" applyFont="1" applyFill="1" applyBorder="1" applyAlignment="1">
      <alignment horizontal="centerContinuous" vertical="center"/>
    </xf>
    <xf numFmtId="0" fontId="8" fillId="50" borderId="65" xfId="1819" applyFont="1" applyFill="1" applyBorder="1" applyAlignment="1">
      <alignment horizontal="centerContinuous" vertical="center"/>
    </xf>
    <xf numFmtId="1" fontId="15" fillId="17" borderId="2" xfId="0" applyNumberFormat="1" applyFont="1" applyFill="1" applyBorder="1" applyAlignment="1">
      <alignment horizontal="center"/>
    </xf>
    <xf numFmtId="0" fontId="10" fillId="0" borderId="26" xfId="1818" applyFont="1" applyFill="1" applyBorder="1" applyAlignment="1">
      <alignment horizontal="left" indent="1"/>
    </xf>
    <xf numFmtId="0" fontId="10" fillId="0" borderId="26" xfId="4" applyFont="1" applyFill="1" applyBorder="1" applyAlignment="1">
      <alignment horizontal="left" indent="1"/>
    </xf>
    <xf numFmtId="0" fontId="10" fillId="0" borderId="30" xfId="1818" applyFont="1" applyFill="1" applyBorder="1" applyAlignment="1">
      <alignment horizontal="left" indent="1"/>
    </xf>
    <xf numFmtId="0" fontId="10" fillId="0" borderId="30" xfId="4" applyFont="1" applyFill="1" applyBorder="1" applyAlignment="1">
      <alignment horizontal="left" indent="1"/>
    </xf>
    <xf numFmtId="0" fontId="15" fillId="0" borderId="64" xfId="0" applyFont="1" applyBorder="1" applyAlignment="1">
      <alignment horizontal="center"/>
    </xf>
    <xf numFmtId="4" fontId="15" fillId="16" borderId="49" xfId="0" applyNumberFormat="1" applyFont="1" applyFill="1" applyBorder="1" applyAlignment="1">
      <alignment horizontal="center"/>
    </xf>
    <xf numFmtId="4" fontId="7" fillId="0" borderId="40" xfId="0" applyNumberFormat="1" applyFont="1" applyFill="1" applyBorder="1" applyAlignment="1">
      <alignment horizontal="center"/>
    </xf>
    <xf numFmtId="0" fontId="8" fillId="0" borderId="8" xfId="0" applyFont="1" applyBorder="1" applyAlignment="1">
      <alignment horizontal="center"/>
    </xf>
    <xf numFmtId="0" fontId="7" fillId="0" borderId="0" xfId="2303" applyFont="1" applyFill="1"/>
    <xf numFmtId="0" fontId="7" fillId="0" borderId="0" xfId="2303" applyFont="1"/>
    <xf numFmtId="0" fontId="10" fillId="0" borderId="20" xfId="0" applyFont="1" applyBorder="1" applyAlignment="1">
      <alignment horizontal="center"/>
    </xf>
    <xf numFmtId="0" fontId="25" fillId="0" borderId="22" xfId="0" applyFont="1" applyBorder="1" applyAlignment="1">
      <alignment horizontal="center"/>
    </xf>
    <xf numFmtId="2" fontId="59" fillId="15" borderId="5" xfId="0" applyNumberFormat="1" applyFont="1" applyFill="1" applyBorder="1" applyAlignment="1">
      <alignment horizontal="center"/>
    </xf>
    <xf numFmtId="2" fontId="59" fillId="15" borderId="6" xfId="0" applyNumberFormat="1" applyFont="1" applyFill="1" applyBorder="1" applyAlignment="1">
      <alignment horizontal="center"/>
    </xf>
    <xf numFmtId="2" fontId="59" fillId="15" borderId="5" xfId="0" applyNumberFormat="1" applyFont="1" applyFill="1" applyBorder="1" applyAlignment="1">
      <alignment horizontal="center" wrapText="1"/>
    </xf>
    <xf numFmtId="2" fontId="59" fillId="24" borderId="5" xfId="0" applyNumberFormat="1" applyFont="1" applyFill="1" applyBorder="1" applyAlignment="1">
      <alignment horizontal="center"/>
    </xf>
    <xf numFmtId="0" fontId="7" fillId="17" borderId="28" xfId="0" applyFont="1" applyFill="1" applyBorder="1" applyAlignment="1">
      <alignment horizontal="center"/>
    </xf>
    <xf numFmtId="0" fontId="7" fillId="17" borderId="6" xfId="0" applyFont="1" applyFill="1" applyBorder="1" applyAlignment="1">
      <alignment horizontal="center"/>
    </xf>
    <xf numFmtId="0" fontId="7" fillId="17" borderId="22" xfId="0" applyFont="1" applyFill="1" applyBorder="1" applyAlignment="1">
      <alignment horizontal="center"/>
    </xf>
    <xf numFmtId="165" fontId="7" fillId="17" borderId="53" xfId="1" applyNumberFormat="1" applyFont="1" applyFill="1" applyBorder="1" applyAlignment="1">
      <alignment horizontal="center"/>
    </xf>
    <xf numFmtId="165" fontId="7" fillId="17" borderId="6" xfId="1" applyNumberFormat="1" applyFont="1" applyFill="1" applyBorder="1" applyAlignment="1">
      <alignment horizontal="center"/>
    </xf>
    <xf numFmtId="165" fontId="7" fillId="17" borderId="28" xfId="1" applyNumberFormat="1" applyFont="1" applyFill="1" applyBorder="1" applyAlignment="1">
      <alignment horizontal="center"/>
    </xf>
    <xf numFmtId="165" fontId="8" fillId="17" borderId="32" xfId="1" applyNumberFormat="1" applyFont="1" applyFill="1" applyBorder="1" applyAlignment="1">
      <alignment horizontal="centerContinuous"/>
    </xf>
    <xf numFmtId="0" fontId="7" fillId="17" borderId="32" xfId="0" applyFont="1" applyFill="1" applyBorder="1" applyAlignment="1">
      <alignment horizontal="centerContinuous"/>
    </xf>
    <xf numFmtId="0" fontId="8" fillId="17" borderId="44" xfId="0" applyFont="1" applyFill="1" applyBorder="1" applyAlignment="1">
      <alignment horizontal="center"/>
    </xf>
    <xf numFmtId="4" fontId="8" fillId="61" borderId="58" xfId="0" applyNumberFormat="1" applyFont="1" applyFill="1" applyBorder="1" applyAlignment="1">
      <alignment horizontal="center"/>
    </xf>
    <xf numFmtId="4" fontId="8" fillId="29" borderId="58" xfId="0" applyNumberFormat="1" applyFont="1" applyFill="1" applyBorder="1" applyAlignment="1">
      <alignment horizontal="center"/>
    </xf>
    <xf numFmtId="4" fontId="8" fillId="29" borderId="66" xfId="0" applyNumberFormat="1" applyFont="1" applyFill="1" applyBorder="1" applyAlignment="1">
      <alignment horizontal="center"/>
    </xf>
    <xf numFmtId="4" fontId="7" fillId="0" borderId="67" xfId="0" applyNumberFormat="1" applyFont="1" applyFill="1" applyBorder="1" applyAlignment="1">
      <alignment horizontal="center"/>
    </xf>
    <xf numFmtId="4" fontId="10" fillId="61" borderId="58" xfId="0" quotePrefix="1" applyNumberFormat="1" applyFont="1" applyFill="1" applyBorder="1" applyAlignment="1">
      <alignment horizontal="center" wrapText="1"/>
    </xf>
    <xf numFmtId="0" fontId="7" fillId="28" borderId="4" xfId="0" applyFont="1" applyFill="1" applyBorder="1"/>
    <xf numFmtId="3" fontId="15" fillId="56" borderId="32" xfId="0" applyNumberFormat="1" applyFont="1" applyFill="1" applyBorder="1"/>
    <xf numFmtId="0" fontId="6" fillId="64" borderId="2" xfId="0" applyFont="1" applyFill="1" applyBorder="1" applyAlignment="1">
      <alignment horizontal="center"/>
    </xf>
    <xf numFmtId="3" fontId="6" fillId="64" borderId="3" xfId="0" applyNumberFormat="1" applyFont="1" applyFill="1" applyBorder="1" applyAlignment="1">
      <alignment horizontal="center"/>
    </xf>
    <xf numFmtId="3" fontId="6" fillId="65" borderId="2" xfId="0" applyNumberFormat="1" applyFont="1" applyFill="1" applyBorder="1" applyAlignment="1">
      <alignment horizontal="center"/>
    </xf>
    <xf numFmtId="3" fontId="6" fillId="65" borderId="3" xfId="0" applyNumberFormat="1" applyFont="1" applyFill="1" applyBorder="1" applyAlignment="1">
      <alignment horizontal="center"/>
    </xf>
    <xf numFmtId="0" fontId="6" fillId="66" borderId="2" xfId="0" applyFont="1" applyFill="1" applyBorder="1" applyAlignment="1">
      <alignment horizontal="center"/>
    </xf>
    <xf numFmtId="3" fontId="6" fillId="66" borderId="2" xfId="0" applyNumberFormat="1" applyFont="1" applyFill="1" applyBorder="1" applyAlignment="1">
      <alignment horizontal="center"/>
    </xf>
    <xf numFmtId="0" fontId="6" fillId="66" borderId="3" xfId="0" applyFont="1" applyFill="1" applyBorder="1" applyAlignment="1">
      <alignment horizontal="center"/>
    </xf>
    <xf numFmtId="3" fontId="6" fillId="66" borderId="3" xfId="0" applyNumberFormat="1" applyFont="1" applyFill="1" applyBorder="1" applyAlignment="1">
      <alignment horizontal="center"/>
    </xf>
    <xf numFmtId="0" fontId="6" fillId="66" borderId="3" xfId="0" applyFont="1" applyFill="1" applyBorder="1" applyAlignment="1">
      <alignment horizontal="center" wrapText="1"/>
    </xf>
    <xf numFmtId="0" fontId="6" fillId="67" borderId="32" xfId="0" applyFont="1" applyFill="1" applyBorder="1" applyAlignment="1">
      <alignment horizontal="center"/>
    </xf>
    <xf numFmtId="0" fontId="6" fillId="67" borderId="2" xfId="0" applyFont="1" applyFill="1" applyBorder="1" applyAlignment="1">
      <alignment horizontal="center"/>
    </xf>
    <xf numFmtId="0" fontId="6" fillId="67" borderId="2" xfId="0" quotePrefix="1" applyFont="1" applyFill="1" applyBorder="1" applyAlignment="1">
      <alignment horizontal="center"/>
    </xf>
    <xf numFmtId="0" fontId="6" fillId="67" borderId="48" xfId="0" applyFont="1" applyFill="1" applyBorder="1" applyAlignment="1">
      <alignment horizontal="center"/>
    </xf>
    <xf numFmtId="0" fontId="6" fillId="67" borderId="3" xfId="0" applyFont="1" applyFill="1" applyBorder="1" applyAlignment="1">
      <alignment horizontal="center"/>
    </xf>
    <xf numFmtId="0" fontId="0" fillId="0" borderId="71" xfId="0" applyBorder="1"/>
    <xf numFmtId="164" fontId="6" fillId="0" borderId="18" xfId="0" applyNumberFormat="1" applyFont="1" applyFill="1" applyBorder="1" applyAlignment="1">
      <alignment horizontal="center"/>
    </xf>
    <xf numFmtId="164" fontId="6" fillId="0" borderId="20" xfId="0" applyNumberFormat="1" applyFont="1" applyFill="1" applyBorder="1" applyAlignment="1">
      <alignment horizontal="center"/>
    </xf>
    <xf numFmtId="164" fontId="6" fillId="0" borderId="22" xfId="0" applyNumberFormat="1" applyFont="1" applyFill="1" applyBorder="1" applyAlignment="1">
      <alignment horizontal="center"/>
    </xf>
    <xf numFmtId="2" fontId="60" fillId="24" borderId="49" xfId="0" applyNumberFormat="1" applyFont="1" applyFill="1" applyBorder="1" applyAlignment="1">
      <alignment horizontal="center"/>
    </xf>
    <xf numFmtId="2" fontId="18" fillId="0" borderId="72" xfId="0" applyNumberFormat="1" applyFont="1" applyFill="1" applyBorder="1"/>
    <xf numFmtId="0" fontId="16" fillId="64" borderId="11" xfId="0" applyFont="1" applyFill="1" applyBorder="1" applyAlignment="1">
      <alignment horizontal="center"/>
    </xf>
    <xf numFmtId="0" fontId="16" fillId="64" borderId="18" xfId="0" applyFont="1" applyFill="1" applyBorder="1" applyAlignment="1">
      <alignment horizontal="center"/>
    </xf>
    <xf numFmtId="0" fontId="46" fillId="0" borderId="16" xfId="0" applyFont="1" applyBorder="1"/>
    <xf numFmtId="0" fontId="0" fillId="26" borderId="26" xfId="0" applyFill="1" applyBorder="1"/>
    <xf numFmtId="0" fontId="0" fillId="26" borderId="44" xfId="0" applyFill="1" applyBorder="1"/>
    <xf numFmtId="0" fontId="6" fillId="64" borderId="13" xfId="0" applyFont="1" applyFill="1" applyBorder="1" applyAlignment="1">
      <alignment horizontal="center"/>
    </xf>
    <xf numFmtId="3" fontId="6" fillId="64" borderId="47" xfId="0" applyNumberFormat="1" applyFont="1" applyFill="1" applyBorder="1" applyAlignment="1">
      <alignment horizontal="center"/>
    </xf>
    <xf numFmtId="0" fontId="6" fillId="59" borderId="30" xfId="0" applyFont="1" applyFill="1" applyBorder="1" applyAlignment="1">
      <alignment horizontal="centerContinuous"/>
    </xf>
    <xf numFmtId="0" fontId="6" fillId="64" borderId="69" xfId="0" applyFont="1" applyFill="1" applyBorder="1" applyAlignment="1">
      <alignment horizontal="center"/>
    </xf>
    <xf numFmtId="0" fontId="6" fillId="64" borderId="11" xfId="0" applyFont="1" applyFill="1" applyBorder="1" applyAlignment="1">
      <alignment horizontal="center"/>
    </xf>
    <xf numFmtId="3" fontId="6" fillId="64" borderId="18" xfId="0" applyNumberFormat="1" applyFont="1" applyFill="1" applyBorder="1" applyAlignment="1">
      <alignment horizontal="center"/>
    </xf>
    <xf numFmtId="0" fontId="0" fillId="26" borderId="25" xfId="0" applyFill="1" applyBorder="1"/>
    <xf numFmtId="2" fontId="59" fillId="15" borderId="49" xfId="0" applyNumberFormat="1" applyFont="1" applyFill="1" applyBorder="1" applyAlignment="1">
      <alignment horizontal="center"/>
    </xf>
    <xf numFmtId="2" fontId="18" fillId="16" borderId="32" xfId="0" applyNumberFormat="1" applyFont="1" applyFill="1" applyBorder="1" applyAlignment="1">
      <alignment horizontal="center"/>
    </xf>
    <xf numFmtId="0" fontId="6" fillId="17" borderId="30" xfId="0" applyFont="1" applyFill="1" applyBorder="1" applyAlignment="1">
      <alignment horizontal="center"/>
    </xf>
    <xf numFmtId="0" fontId="17" fillId="0" borderId="30" xfId="3" applyFont="1" applyBorder="1" applyAlignment="1">
      <alignment horizontal="right"/>
    </xf>
    <xf numFmtId="0" fontId="18" fillId="0" borderId="0" xfId="2303" applyFont="1"/>
    <xf numFmtId="0" fontId="54" fillId="0" borderId="0" xfId="2303" applyFont="1"/>
    <xf numFmtId="0" fontId="10" fillId="17" borderId="27" xfId="4" applyFont="1" applyFill="1" applyBorder="1"/>
    <xf numFmtId="0" fontId="10" fillId="17" borderId="27" xfId="4" applyFont="1" applyFill="1" applyBorder="1" applyAlignment="1"/>
    <xf numFmtId="0" fontId="7" fillId="0" borderId="27" xfId="2303" applyFont="1" applyBorder="1"/>
    <xf numFmtId="0" fontId="11" fillId="0" borderId="27" xfId="3" applyFont="1" applyBorder="1"/>
    <xf numFmtId="49" fontId="68" fillId="0" borderId="9" xfId="5" applyNumberFormat="1" applyFont="1" applyFill="1" applyBorder="1" applyAlignment="1">
      <alignment horizontal="center"/>
    </xf>
    <xf numFmtId="0" fontId="18" fillId="0" borderId="9" xfId="2303" applyFont="1" applyBorder="1"/>
    <xf numFmtId="0" fontId="7" fillId="0" borderId="48" xfId="0" applyFont="1" applyFill="1" applyBorder="1"/>
    <xf numFmtId="3" fontId="11" fillId="0" borderId="3" xfId="5" applyNumberFormat="1" applyFont="1" applyBorder="1" applyAlignment="1">
      <alignment horizontal="right"/>
    </xf>
    <xf numFmtId="0" fontId="11" fillId="0" borderId="48" xfId="3" applyFont="1" applyBorder="1"/>
    <xf numFmtId="3" fontId="11" fillId="0" borderId="3" xfId="3" applyNumberFormat="1" applyFont="1" applyBorder="1" applyAlignment="1">
      <alignment horizontal="center"/>
    </xf>
    <xf numFmtId="3" fontId="11" fillId="0" borderId="9" xfId="3" applyNumberFormat="1" applyFont="1" applyBorder="1" applyAlignment="1">
      <alignment horizontal="center"/>
    </xf>
    <xf numFmtId="0" fontId="11" fillId="0" borderId="9" xfId="3" applyFont="1" applyBorder="1" applyAlignment="1">
      <alignment horizontal="center"/>
    </xf>
    <xf numFmtId="0" fontId="11" fillId="0" borderId="27" xfId="3" applyFont="1" applyFill="1" applyBorder="1"/>
    <xf numFmtId="3" fontId="52" fillId="0" borderId="9" xfId="5" applyNumberFormat="1" applyFont="1" applyFill="1" applyBorder="1" applyAlignment="1">
      <alignment horizontal="right"/>
    </xf>
    <xf numFmtId="3" fontId="11" fillId="17" borderId="9" xfId="5" applyNumberFormat="1" applyFont="1" applyFill="1" applyBorder="1" applyAlignment="1">
      <alignment horizontal="right"/>
    </xf>
    <xf numFmtId="167" fontId="52" fillId="48" borderId="9" xfId="5" applyNumberFormat="1" applyFont="1" applyFill="1" applyBorder="1" applyAlignment="1">
      <alignment horizontal="right"/>
    </xf>
    <xf numFmtId="3" fontId="10" fillId="0" borderId="3" xfId="5" applyNumberFormat="1" applyFont="1" applyFill="1" applyBorder="1" applyAlignment="1">
      <alignment horizontal="center"/>
    </xf>
    <xf numFmtId="3" fontId="10" fillId="0" borderId="9" xfId="5" applyNumberFormat="1" applyFont="1" applyFill="1" applyBorder="1" applyAlignment="1">
      <alignment horizontal="center"/>
    </xf>
    <xf numFmtId="3" fontId="10" fillId="0" borderId="6" xfId="5" applyNumberFormat="1" applyFont="1" applyFill="1" applyBorder="1" applyAlignment="1">
      <alignment horizontal="center"/>
    </xf>
    <xf numFmtId="169" fontId="71" fillId="0" borderId="9" xfId="2" applyNumberFormat="1" applyFont="1" applyBorder="1" applyAlignment="1">
      <alignment horizontal="center"/>
    </xf>
    <xf numFmtId="9" fontId="76" fillId="0" borderId="9" xfId="2" applyFont="1" applyBorder="1" applyAlignment="1">
      <alignment horizontal="center"/>
    </xf>
    <xf numFmtId="9" fontId="76" fillId="0" borderId="9" xfId="5" applyFont="1" applyFill="1" applyBorder="1" applyAlignment="1">
      <alignment horizontal="center"/>
    </xf>
    <xf numFmtId="9" fontId="76" fillId="17" borderId="9" xfId="5" applyFont="1" applyFill="1" applyBorder="1" applyAlignment="1">
      <alignment horizontal="center"/>
    </xf>
    <xf numFmtId="9" fontId="76" fillId="48" borderId="9" xfId="5" applyFont="1" applyFill="1" applyBorder="1" applyAlignment="1">
      <alignment horizontal="center"/>
    </xf>
    <xf numFmtId="166" fontId="71" fillId="0" borderId="9" xfId="1" applyNumberFormat="1" applyFont="1" applyBorder="1"/>
    <xf numFmtId="165" fontId="71" fillId="0" borderId="9" xfId="1" applyNumberFormat="1" applyFont="1" applyBorder="1"/>
    <xf numFmtId="165" fontId="71" fillId="0" borderId="9" xfId="1" applyNumberFormat="1" applyFont="1" applyFill="1" applyBorder="1"/>
    <xf numFmtId="9" fontId="73" fillId="0" borderId="9" xfId="2" applyFont="1" applyFill="1" applyBorder="1" applyAlignment="1">
      <alignment horizontal="center"/>
    </xf>
    <xf numFmtId="9" fontId="72" fillId="0" borderId="9" xfId="2" applyFont="1" applyFill="1" applyBorder="1" applyAlignment="1">
      <alignment horizontal="center"/>
    </xf>
    <xf numFmtId="9" fontId="73" fillId="48" borderId="9" xfId="2" applyFont="1" applyFill="1" applyBorder="1" applyAlignment="1">
      <alignment horizontal="center"/>
    </xf>
    <xf numFmtId="9" fontId="73" fillId="0" borderId="9" xfId="2" applyFont="1" applyBorder="1" applyAlignment="1">
      <alignment horizontal="center"/>
    </xf>
    <xf numFmtId="9" fontId="75" fillId="0" borderId="9" xfId="2" applyFont="1" applyFill="1" applyBorder="1" applyAlignment="1">
      <alignment horizontal="center"/>
    </xf>
    <xf numFmtId="9" fontId="73" fillId="60" borderId="9" xfId="2" applyFont="1" applyFill="1" applyBorder="1" applyAlignment="1">
      <alignment horizontal="center"/>
    </xf>
    <xf numFmtId="9" fontId="73" fillId="40" borderId="9" xfId="2" applyFont="1" applyFill="1" applyBorder="1" applyAlignment="1">
      <alignment horizontal="center"/>
    </xf>
    <xf numFmtId="9" fontId="72" fillId="0" borderId="9" xfId="2" applyFont="1" applyBorder="1" applyAlignment="1">
      <alignment horizontal="center"/>
    </xf>
    <xf numFmtId="0" fontId="72" fillId="0" borderId="20" xfId="0" applyFont="1" applyBorder="1" applyAlignment="1">
      <alignment horizontal="center"/>
    </xf>
    <xf numFmtId="166" fontId="71" fillId="0" borderId="6" xfId="1" applyNumberFormat="1" applyFont="1" applyBorder="1"/>
    <xf numFmtId="9" fontId="76" fillId="0" borderId="6" xfId="5" applyFont="1" applyBorder="1" applyAlignment="1">
      <alignment horizontal="center"/>
    </xf>
    <xf numFmtId="0" fontId="8" fillId="0" borderId="33" xfId="0" applyFont="1" applyFill="1" applyBorder="1"/>
    <xf numFmtId="0" fontId="8" fillId="17" borderId="42" xfId="0" applyFont="1" applyFill="1" applyBorder="1" applyAlignment="1">
      <alignment horizontal="center"/>
    </xf>
    <xf numFmtId="0" fontId="8" fillId="17" borderId="10" xfId="0" applyFont="1" applyFill="1" applyBorder="1" applyAlignment="1">
      <alignment horizontal="center"/>
    </xf>
    <xf numFmtId="3" fontId="7" fillId="0" borderId="21" xfId="0" applyNumberFormat="1" applyFont="1" applyBorder="1" applyAlignment="1">
      <alignment horizontal="center"/>
    </xf>
    <xf numFmtId="0" fontId="51" fillId="17" borderId="0" xfId="0" applyFont="1" applyFill="1" applyAlignment="1">
      <alignment horizontal="left"/>
    </xf>
    <xf numFmtId="0" fontId="8" fillId="17" borderId="7" xfId="0" applyFont="1" applyFill="1" applyBorder="1" applyAlignment="1">
      <alignment horizontal="centerContinuous"/>
    </xf>
    <xf numFmtId="0" fontId="8" fillId="17" borderId="24" xfId="0" applyFont="1" applyFill="1" applyBorder="1" applyAlignment="1">
      <alignment horizontal="center"/>
    </xf>
    <xf numFmtId="167" fontId="8" fillId="29" borderId="0" xfId="0" applyNumberFormat="1" applyFont="1" applyFill="1" applyBorder="1" applyAlignment="1">
      <alignment horizontal="centerContinuous"/>
    </xf>
    <xf numFmtId="0" fontId="8" fillId="29" borderId="0" xfId="0" applyFont="1" applyFill="1" applyAlignment="1">
      <alignment horizontal="centerContinuous"/>
    </xf>
    <xf numFmtId="0" fontId="7" fillId="29" borderId="0" xfId="0" applyFont="1" applyFill="1" applyBorder="1" applyAlignment="1">
      <alignment horizontal="centerContinuous"/>
    </xf>
    <xf numFmtId="0" fontId="8" fillId="29" borderId="0" xfId="0" applyFont="1" applyFill="1" applyBorder="1" applyAlignment="1">
      <alignment horizontal="centerContinuous"/>
    </xf>
    <xf numFmtId="9" fontId="7" fillId="0" borderId="27" xfId="2" applyFont="1" applyBorder="1" applyAlignment="1">
      <alignment horizontal="center" vertical="center"/>
    </xf>
    <xf numFmtId="9" fontId="11" fillId="0" borderId="27" xfId="2" applyFont="1" applyFill="1" applyBorder="1" applyAlignment="1" applyProtection="1">
      <alignment horizontal="center" vertical="center"/>
    </xf>
    <xf numFmtId="9" fontId="7" fillId="0" borderId="27" xfId="2" applyFont="1" applyFill="1" applyBorder="1" applyAlignment="1">
      <alignment horizontal="center" vertical="center"/>
    </xf>
    <xf numFmtId="0" fontId="10" fillId="0" borderId="30" xfId="3" applyFont="1" applyBorder="1" applyAlignment="1">
      <alignment vertical="center"/>
    </xf>
    <xf numFmtId="0" fontId="10" fillId="17" borderId="30" xfId="4" applyFont="1" applyFill="1" applyBorder="1" applyAlignment="1">
      <alignment vertical="center"/>
    </xf>
    <xf numFmtId="0" fontId="10" fillId="0" borderId="48" xfId="3" applyFont="1" applyBorder="1"/>
    <xf numFmtId="3" fontId="52" fillId="40" borderId="3" xfId="5" applyNumberFormat="1" applyFont="1" applyFill="1" applyBorder="1" applyAlignment="1">
      <alignment horizontal="right"/>
    </xf>
    <xf numFmtId="9" fontId="49" fillId="40" borderId="3" xfId="2" applyFont="1" applyFill="1" applyBorder="1" applyAlignment="1">
      <alignment horizontal="right" indent="1"/>
    </xf>
    <xf numFmtId="9" fontId="49" fillId="48" borderId="9" xfId="2" applyFont="1" applyFill="1" applyBorder="1" applyAlignment="1">
      <alignment horizontal="right" indent="1"/>
    </xf>
    <xf numFmtId="9" fontId="49" fillId="60" borderId="9" xfId="2" applyFont="1" applyFill="1" applyBorder="1" applyAlignment="1">
      <alignment horizontal="right" indent="1"/>
    </xf>
    <xf numFmtId="9" fontId="49" fillId="0" borderId="9" xfId="2" applyFont="1" applyFill="1" applyBorder="1" applyAlignment="1">
      <alignment horizontal="right" indent="1"/>
    </xf>
    <xf numFmtId="9" fontId="8" fillId="0" borderId="9" xfId="2" applyFont="1" applyFill="1" applyBorder="1" applyAlignment="1">
      <alignment horizontal="right" indent="1"/>
    </xf>
    <xf numFmtId="9" fontId="51" fillId="0" borderId="9" xfId="2" applyFont="1" applyFill="1" applyBorder="1" applyAlignment="1">
      <alignment horizontal="right" indent="1"/>
    </xf>
    <xf numFmtId="9" fontId="49" fillId="0" borderId="9" xfId="2" applyFont="1" applyBorder="1" applyAlignment="1">
      <alignment horizontal="right" indent="1"/>
    </xf>
    <xf numFmtId="9" fontId="8" fillId="0" borderId="9" xfId="2" applyFont="1" applyBorder="1" applyAlignment="1">
      <alignment horizontal="right" indent="1"/>
    </xf>
    <xf numFmtId="9" fontId="30" fillId="0" borderId="9" xfId="2" applyFont="1" applyFill="1" applyBorder="1" applyAlignment="1">
      <alignment horizontal="right" indent="1"/>
    </xf>
    <xf numFmtId="9" fontId="49" fillId="0" borderId="6" xfId="2" applyFont="1" applyBorder="1" applyAlignment="1">
      <alignment horizontal="right" indent="1"/>
    </xf>
    <xf numFmtId="9" fontId="49" fillId="0" borderId="3" xfId="2" applyFont="1" applyFill="1" applyBorder="1" applyAlignment="1">
      <alignment horizontal="right" indent="1"/>
    </xf>
    <xf numFmtId="49" fontId="82" fillId="0" borderId="9" xfId="5" applyNumberFormat="1" applyFont="1" applyFill="1" applyBorder="1" applyAlignment="1">
      <alignment horizontal="center"/>
    </xf>
    <xf numFmtId="167" fontId="48" fillId="0" borderId="3" xfId="3" applyNumberFormat="1" applyFont="1" applyBorder="1"/>
    <xf numFmtId="9" fontId="48" fillId="0" borderId="3" xfId="2" applyFont="1" applyBorder="1" applyAlignment="1">
      <alignment horizontal="right" indent="1"/>
    </xf>
    <xf numFmtId="167" fontId="48" fillId="0" borderId="9" xfId="3" applyNumberFormat="1" applyFont="1" applyBorder="1"/>
    <xf numFmtId="9" fontId="48" fillId="0" borderId="9" xfId="2" applyFont="1" applyBorder="1" applyAlignment="1">
      <alignment horizontal="right" indent="1"/>
    </xf>
    <xf numFmtId="9" fontId="48" fillId="0" borderId="9" xfId="5" applyFont="1" applyFill="1" applyBorder="1" applyAlignment="1">
      <alignment horizontal="right" indent="1"/>
    </xf>
    <xf numFmtId="49" fontId="82" fillId="0" borderId="9" xfId="5" applyNumberFormat="1" applyFont="1" applyFill="1" applyBorder="1" applyAlignment="1">
      <alignment horizontal="right" indent="1"/>
    </xf>
    <xf numFmtId="9" fontId="48" fillId="17" borderId="9" xfId="5" applyFont="1" applyFill="1" applyBorder="1" applyAlignment="1">
      <alignment horizontal="right" indent="1"/>
    </xf>
    <xf numFmtId="9" fontId="48" fillId="48" borderId="9" xfId="5" applyFont="1" applyFill="1" applyBorder="1" applyAlignment="1">
      <alignment horizontal="right" indent="1"/>
    </xf>
    <xf numFmtId="9" fontId="48" fillId="0" borderId="9" xfId="5" applyFont="1" applyBorder="1" applyAlignment="1">
      <alignment horizontal="right" indent="1"/>
    </xf>
    <xf numFmtId="3" fontId="49" fillId="40" borderId="3" xfId="0" applyNumberFormat="1" applyFont="1" applyFill="1" applyBorder="1" applyAlignment="1">
      <alignment horizontal="right" indent="1"/>
    </xf>
    <xf numFmtId="3" fontId="49" fillId="48" borderId="9" xfId="0" applyNumberFormat="1" applyFont="1" applyFill="1" applyBorder="1" applyAlignment="1">
      <alignment horizontal="right" indent="1"/>
    </xf>
    <xf numFmtId="3" fontId="49" fillId="60" borderId="9" xfId="0" applyNumberFormat="1" applyFont="1" applyFill="1" applyBorder="1" applyAlignment="1">
      <alignment horizontal="right" indent="1"/>
    </xf>
    <xf numFmtId="3" fontId="49" fillId="0" borderId="9" xfId="0" applyNumberFormat="1" applyFont="1" applyFill="1" applyBorder="1" applyAlignment="1">
      <alignment horizontal="right" indent="1"/>
    </xf>
    <xf numFmtId="3" fontId="8" fillId="0" borderId="9" xfId="0" applyNumberFormat="1" applyFont="1" applyFill="1" applyBorder="1" applyAlignment="1">
      <alignment horizontal="right" indent="1"/>
    </xf>
    <xf numFmtId="3" fontId="51" fillId="0" borderId="9" xfId="0" applyNumberFormat="1" applyFont="1" applyFill="1" applyBorder="1" applyAlignment="1">
      <alignment horizontal="right" indent="1"/>
    </xf>
    <xf numFmtId="3" fontId="49" fillId="0" borderId="9" xfId="0" applyNumberFormat="1" applyFont="1" applyBorder="1" applyAlignment="1">
      <alignment horizontal="right" indent="1"/>
    </xf>
    <xf numFmtId="3" fontId="8" fillId="0" borderId="9" xfId="0" applyNumberFormat="1" applyFont="1" applyBorder="1" applyAlignment="1">
      <alignment horizontal="right" indent="1"/>
    </xf>
    <xf numFmtId="3" fontId="30" fillId="0" borderId="9" xfId="0" applyNumberFormat="1" applyFont="1" applyFill="1" applyBorder="1" applyAlignment="1">
      <alignment horizontal="right" indent="1"/>
    </xf>
    <xf numFmtId="3" fontId="49" fillId="0" borderId="6" xfId="0" applyNumberFormat="1" applyFont="1" applyBorder="1" applyAlignment="1">
      <alignment horizontal="right" indent="1"/>
    </xf>
    <xf numFmtId="3" fontId="49" fillId="0" borderId="3" xfId="0" applyNumberFormat="1" applyFont="1" applyFill="1" applyBorder="1" applyAlignment="1">
      <alignment horizontal="right" indent="1"/>
    </xf>
    <xf numFmtId="167" fontId="49" fillId="48" borderId="9" xfId="0" applyNumberFormat="1" applyFont="1" applyFill="1" applyBorder="1" applyAlignment="1">
      <alignment horizontal="right" indent="1"/>
    </xf>
    <xf numFmtId="3" fontId="11" fillId="40" borderId="3" xfId="3" applyNumberFormat="1" applyFont="1" applyFill="1" applyBorder="1" applyAlignment="1">
      <alignment horizontal="right" indent="1"/>
    </xf>
    <xf numFmtId="3" fontId="11" fillId="0" borderId="9" xfId="3" applyNumberFormat="1" applyFont="1" applyFill="1" applyBorder="1" applyAlignment="1">
      <alignment horizontal="right" indent="1"/>
    </xf>
    <xf numFmtId="3" fontId="11" fillId="60" borderId="9" xfId="3" applyNumberFormat="1" applyFont="1" applyFill="1" applyBorder="1" applyAlignment="1">
      <alignment horizontal="right" indent="1"/>
    </xf>
    <xf numFmtId="3" fontId="11" fillId="48" borderId="9" xfId="3" applyNumberFormat="1" applyFont="1" applyFill="1" applyBorder="1" applyAlignment="1">
      <alignment horizontal="right" indent="1"/>
    </xf>
    <xf numFmtId="3" fontId="11" fillId="0" borderId="9" xfId="3" applyNumberFormat="1" applyFont="1" applyBorder="1" applyAlignment="1">
      <alignment horizontal="right" indent="1"/>
    </xf>
    <xf numFmtId="167" fontId="11" fillId="0" borderId="9" xfId="3" applyNumberFormat="1" applyFont="1" applyBorder="1" applyAlignment="1">
      <alignment horizontal="right" indent="1"/>
    </xf>
    <xf numFmtId="3" fontId="11" fillId="0" borderId="6" xfId="3" applyNumberFormat="1" applyFont="1" applyBorder="1" applyAlignment="1">
      <alignment horizontal="right" indent="1"/>
    </xf>
    <xf numFmtId="3" fontId="7" fillId="0" borderId="3" xfId="0" applyNumberFormat="1" applyFont="1" applyFill="1" applyBorder="1" applyAlignment="1">
      <alignment horizontal="right" indent="1"/>
    </xf>
    <xf numFmtId="3" fontId="7" fillId="48" borderId="9" xfId="0" applyNumberFormat="1" applyFont="1" applyFill="1" applyBorder="1" applyAlignment="1">
      <alignment horizontal="right" indent="1"/>
    </xf>
    <xf numFmtId="3" fontId="7" fillId="0" borderId="9" xfId="0" applyNumberFormat="1" applyFont="1" applyFill="1" applyBorder="1" applyAlignment="1">
      <alignment horizontal="right" indent="1"/>
    </xf>
    <xf numFmtId="167" fontId="11" fillId="0" borderId="3" xfId="3" applyNumberFormat="1" applyFont="1" applyBorder="1" applyAlignment="1">
      <alignment horizontal="right" indent="1"/>
    </xf>
    <xf numFmtId="167" fontId="11" fillId="0" borderId="9" xfId="3" applyNumberFormat="1" applyFont="1" applyFill="1" applyBorder="1" applyAlignment="1">
      <alignment horizontal="right" indent="1"/>
    </xf>
    <xf numFmtId="3" fontId="11" fillId="17" borderId="9" xfId="3" applyNumberFormat="1" applyFont="1" applyFill="1" applyBorder="1" applyAlignment="1">
      <alignment horizontal="right" indent="1"/>
    </xf>
    <xf numFmtId="0" fontId="8" fillId="0" borderId="26" xfId="0" applyFont="1" applyFill="1" applyBorder="1"/>
    <xf numFmtId="0" fontId="8" fillId="0" borderId="30" xfId="0" applyFont="1" applyFill="1" applyBorder="1"/>
    <xf numFmtId="0" fontId="10" fillId="17" borderId="25" xfId="4" applyFont="1" applyFill="1" applyBorder="1" applyAlignment="1"/>
    <xf numFmtId="0" fontId="10" fillId="0" borderId="44" xfId="3" applyFont="1" applyBorder="1"/>
    <xf numFmtId="0" fontId="8" fillId="27" borderId="26" xfId="0" applyFont="1" applyFill="1" applyBorder="1"/>
    <xf numFmtId="0" fontId="8" fillId="58" borderId="26" xfId="0" applyFont="1" applyFill="1" applyBorder="1"/>
    <xf numFmtId="0" fontId="8" fillId="17" borderId="26" xfId="0" applyFont="1" applyFill="1" applyBorder="1"/>
    <xf numFmtId="0" fontId="8" fillId="17" borderId="44" xfId="0" applyFont="1" applyFill="1" applyBorder="1"/>
    <xf numFmtId="9" fontId="7" fillId="0" borderId="9" xfId="2302" applyFont="1" applyBorder="1" applyAlignment="1">
      <alignment horizontal="right" indent="1"/>
    </xf>
    <xf numFmtId="9" fontId="7" fillId="17" borderId="47" xfId="2302" applyFont="1" applyFill="1" applyBorder="1" applyAlignment="1">
      <alignment horizontal="centerContinuous" wrapText="1"/>
    </xf>
    <xf numFmtId="0" fontId="7" fillId="68" borderId="3" xfId="1819" applyFont="1" applyFill="1" applyBorder="1" applyAlignment="1">
      <alignment horizontal="center" vertical="center" wrapText="1"/>
    </xf>
    <xf numFmtId="167" fontId="8" fillId="38" borderId="30" xfId="0" applyNumberFormat="1" applyFont="1" applyFill="1" applyBorder="1" applyAlignment="1">
      <alignment horizontal="center"/>
    </xf>
    <xf numFmtId="4" fontId="8" fillId="38" borderId="33" xfId="0" applyNumberFormat="1" applyFont="1" applyFill="1" applyBorder="1" applyAlignment="1">
      <alignment horizontal="center" vertical="center"/>
    </xf>
    <xf numFmtId="0" fontId="8" fillId="0" borderId="25" xfId="0" applyFont="1" applyBorder="1" applyAlignment="1">
      <alignment vertical="top"/>
    </xf>
    <xf numFmtId="167" fontId="7" fillId="0" borderId="25" xfId="0" applyNumberFormat="1" applyFont="1" applyBorder="1" applyAlignment="1">
      <alignment horizontal="center"/>
    </xf>
    <xf numFmtId="0" fontId="7" fillId="0" borderId="14" xfId="0" applyFont="1" applyBorder="1" applyAlignment="1">
      <alignment horizontal="center"/>
    </xf>
    <xf numFmtId="0" fontId="7" fillId="0" borderId="18" xfId="0" applyFont="1" applyBorder="1" applyAlignment="1">
      <alignment horizontal="center"/>
    </xf>
    <xf numFmtId="0" fontId="7" fillId="0" borderId="59" xfId="0" applyFont="1" applyBorder="1" applyAlignment="1">
      <alignment horizontal="center"/>
    </xf>
    <xf numFmtId="0" fontId="7" fillId="0" borderId="25" xfId="0" applyFont="1" applyBorder="1" applyAlignment="1">
      <alignment horizontal="center"/>
    </xf>
    <xf numFmtId="0" fontId="8" fillId="0" borderId="26" xfId="0" applyFont="1" applyBorder="1" applyAlignment="1">
      <alignment vertical="top"/>
    </xf>
    <xf numFmtId="167" fontId="7" fillId="0" borderId="26" xfId="0" applyNumberFormat="1" applyFont="1" applyBorder="1" applyAlignment="1">
      <alignment horizontal="center"/>
    </xf>
    <xf numFmtId="0" fontId="7" fillId="0" borderId="19" xfId="0" applyFont="1" applyBorder="1" applyAlignment="1">
      <alignment horizontal="center"/>
    </xf>
    <xf numFmtId="0" fontId="7" fillId="0" borderId="20" xfId="0" applyFont="1" applyBorder="1" applyAlignment="1">
      <alignment horizontal="center"/>
    </xf>
    <xf numFmtId="0" fontId="7" fillId="0" borderId="60" xfId="0" applyFont="1" applyBorder="1" applyAlignment="1">
      <alignment horizontal="center"/>
    </xf>
    <xf numFmtId="0" fontId="42" fillId="0" borderId="26" xfId="0" applyFont="1" applyFill="1" applyBorder="1" applyAlignment="1">
      <alignment horizontal="left" vertical="center"/>
    </xf>
    <xf numFmtId="0" fontId="8" fillId="0" borderId="26" xfId="0" applyFont="1" applyBorder="1" applyAlignment="1">
      <alignment vertical="center"/>
    </xf>
    <xf numFmtId="167" fontId="7" fillId="0" borderId="26" xfId="0" applyNumberFormat="1" applyFont="1" applyBorder="1" applyAlignment="1">
      <alignment horizontal="center" vertical="center"/>
    </xf>
    <xf numFmtId="0" fontId="7" fillId="0" borderId="9" xfId="0" applyFont="1" applyBorder="1" applyAlignment="1">
      <alignment horizontal="center" vertical="center"/>
    </xf>
    <xf numFmtId="0" fontId="7" fillId="0" borderId="20" xfId="0" applyFont="1" applyBorder="1" applyAlignment="1">
      <alignment horizontal="center" vertical="center"/>
    </xf>
    <xf numFmtId="0" fontId="7" fillId="0" borderId="60" xfId="0" applyFont="1" applyBorder="1" applyAlignment="1">
      <alignment horizontal="center" vertical="center"/>
    </xf>
    <xf numFmtId="0" fontId="7" fillId="0" borderId="26" xfId="0" applyFont="1" applyBorder="1" applyAlignment="1">
      <alignment horizontal="center" vertical="center"/>
    </xf>
    <xf numFmtId="167" fontId="7" fillId="0" borderId="26" xfId="0" applyNumberFormat="1" applyFont="1" applyFill="1" applyBorder="1" applyAlignment="1">
      <alignment horizontal="center"/>
    </xf>
    <xf numFmtId="0" fontId="7" fillId="39" borderId="26" xfId="0" applyFont="1" applyFill="1" applyBorder="1" applyAlignment="1">
      <alignment horizontal="center"/>
    </xf>
    <xf numFmtId="0" fontId="7" fillId="0" borderId="19" xfId="0" applyFont="1" applyFill="1" applyBorder="1" applyAlignment="1">
      <alignment horizontal="center"/>
    </xf>
    <xf numFmtId="0" fontId="7" fillId="0" borderId="19" xfId="0" applyFont="1" applyFill="1" applyBorder="1"/>
    <xf numFmtId="0" fontId="8" fillId="0" borderId="26" xfId="0" applyFont="1" applyBorder="1"/>
    <xf numFmtId="0" fontId="8" fillId="0" borderId="73" xfId="0" applyFont="1" applyBorder="1" applyAlignment="1">
      <alignment vertical="top"/>
    </xf>
    <xf numFmtId="0" fontId="7" fillId="0" borderId="22" xfId="0" applyFont="1" applyBorder="1" applyAlignment="1">
      <alignment horizontal="center"/>
    </xf>
    <xf numFmtId="0" fontId="7" fillId="0" borderId="74" xfId="0" applyFont="1" applyBorder="1" applyAlignment="1">
      <alignment horizontal="center"/>
    </xf>
    <xf numFmtId="0" fontId="30" fillId="0" borderId="48" xfId="0" applyFont="1" applyBorder="1" applyAlignment="1">
      <alignment horizontal="center" vertical="center"/>
    </xf>
    <xf numFmtId="0" fontId="30" fillId="0" borderId="27" xfId="0" applyFont="1" applyBorder="1" applyAlignment="1">
      <alignment horizontal="center" vertical="center"/>
    </xf>
    <xf numFmtId="3" fontId="7" fillId="52" borderId="9" xfId="0" applyNumberFormat="1" applyFont="1" applyFill="1" applyBorder="1" applyAlignment="1">
      <alignment horizontal="center"/>
    </xf>
    <xf numFmtId="3" fontId="7" fillId="51" borderId="9" xfId="0" applyNumberFormat="1" applyFont="1" applyFill="1" applyBorder="1" applyAlignment="1">
      <alignment horizontal="center"/>
    </xf>
    <xf numFmtId="3" fontId="7" fillId="30" borderId="9" xfId="0" applyNumberFormat="1" applyFont="1" applyFill="1" applyBorder="1" applyAlignment="1">
      <alignment horizontal="center"/>
    </xf>
    <xf numFmtId="3" fontId="7" fillId="30" borderId="9" xfId="0" applyNumberFormat="1" applyFont="1" applyFill="1" applyBorder="1" applyAlignment="1">
      <alignment horizontal="center" vertical="center"/>
    </xf>
    <xf numFmtId="0" fontId="7" fillId="0" borderId="27" xfId="0" applyFont="1" applyBorder="1" applyAlignment="1">
      <alignment horizontal="center" vertical="center"/>
    </xf>
    <xf numFmtId="3" fontId="7" fillId="52" borderId="9" xfId="0" applyNumberFormat="1" applyFont="1" applyFill="1" applyBorder="1" applyAlignment="1">
      <alignment horizontal="center" vertical="center"/>
    </xf>
    <xf numFmtId="3" fontId="7" fillId="51" borderId="9" xfId="0" applyNumberFormat="1" applyFont="1" applyFill="1" applyBorder="1" applyAlignment="1">
      <alignment horizontal="center" vertical="center"/>
    </xf>
    <xf numFmtId="4" fontId="8" fillId="0" borderId="77" xfId="0" applyNumberFormat="1" applyFont="1" applyBorder="1" applyAlignment="1">
      <alignment horizontal="center"/>
    </xf>
    <xf numFmtId="4" fontId="8" fillId="0" borderId="77" xfId="0" applyNumberFormat="1" applyFont="1" applyBorder="1" applyAlignment="1">
      <alignment horizontal="center" vertical="center"/>
    </xf>
    <xf numFmtId="0" fontId="7" fillId="17" borderId="48" xfId="0" applyFont="1" applyFill="1" applyBorder="1" applyAlignment="1">
      <alignment horizontal="centerContinuous"/>
    </xf>
    <xf numFmtId="0" fontId="7" fillId="17" borderId="78" xfId="0" applyFont="1" applyFill="1" applyBorder="1" applyAlignment="1">
      <alignment horizontal="center"/>
    </xf>
    <xf numFmtId="0" fontId="7" fillId="17" borderId="9" xfId="0" applyFont="1" applyFill="1" applyBorder="1" applyAlignment="1">
      <alignment horizontal="center"/>
    </xf>
    <xf numFmtId="167" fontId="8" fillId="38" borderId="49" xfId="0" applyNumberFormat="1" applyFont="1" applyFill="1" applyBorder="1" applyAlignment="1">
      <alignment horizontal="center" vertical="center" wrapText="1"/>
    </xf>
    <xf numFmtId="166" fontId="8" fillId="0" borderId="48" xfId="1" applyNumberFormat="1" applyFont="1" applyBorder="1" applyAlignment="1">
      <alignment horizontal="center" vertical="center"/>
    </xf>
    <xf numFmtId="166" fontId="8" fillId="0" borderId="27" xfId="1" applyNumberFormat="1" applyFont="1" applyBorder="1" applyAlignment="1">
      <alignment horizontal="center" vertical="center"/>
    </xf>
    <xf numFmtId="0" fontId="0" fillId="0" borderId="30" xfId="0" applyBorder="1"/>
    <xf numFmtId="3" fontId="7" fillId="30" borderId="20" xfId="0" applyNumberFormat="1" applyFont="1" applyFill="1" applyBorder="1" applyAlignment="1">
      <alignment horizontal="center"/>
    </xf>
    <xf numFmtId="3" fontId="7" fillId="51" borderId="20" xfId="0" applyNumberFormat="1" applyFont="1" applyFill="1" applyBorder="1" applyAlignment="1">
      <alignment horizontal="center"/>
    </xf>
    <xf numFmtId="3" fontId="7" fillId="30" borderId="20" xfId="0" applyNumberFormat="1" applyFont="1" applyFill="1" applyBorder="1" applyAlignment="1">
      <alignment horizontal="center" vertical="center"/>
    </xf>
    <xf numFmtId="3" fontId="7" fillId="51" borderId="20" xfId="0" applyNumberFormat="1" applyFont="1" applyFill="1" applyBorder="1" applyAlignment="1">
      <alignment horizontal="center" vertical="center"/>
    </xf>
    <xf numFmtId="3" fontId="7" fillId="52" borderId="20" xfId="0" applyNumberFormat="1" applyFont="1" applyFill="1" applyBorder="1" applyAlignment="1">
      <alignment horizontal="center"/>
    </xf>
    <xf numFmtId="0" fontId="7" fillId="17" borderId="0" xfId="0" quotePrefix="1" applyFont="1" applyFill="1"/>
    <xf numFmtId="2" fontId="7" fillId="17" borderId="30" xfId="0" applyNumberFormat="1" applyFont="1" applyFill="1" applyBorder="1"/>
    <xf numFmtId="167" fontId="7" fillId="17" borderId="0" xfId="0" applyNumberFormat="1" applyFont="1" applyFill="1" applyAlignment="1">
      <alignment horizontal="center"/>
    </xf>
    <xf numFmtId="0" fontId="8" fillId="17" borderId="33" xfId="0" applyFont="1" applyFill="1" applyBorder="1" applyAlignment="1">
      <alignment horizontal="center" vertical="center" wrapText="1"/>
    </xf>
    <xf numFmtId="0" fontId="7" fillId="17" borderId="75" xfId="0" applyFont="1" applyFill="1" applyBorder="1" applyAlignment="1">
      <alignment horizontal="center" wrapText="1"/>
    </xf>
    <xf numFmtId="0" fontId="7" fillId="17" borderId="5" xfId="0" applyFont="1" applyFill="1" applyBorder="1" applyAlignment="1">
      <alignment horizontal="center" vertical="center" wrapText="1"/>
    </xf>
    <xf numFmtId="0" fontId="8" fillId="17" borderId="0" xfId="0" applyFont="1" applyFill="1"/>
    <xf numFmtId="0" fontId="8" fillId="17" borderId="58" xfId="0" applyFont="1" applyFill="1" applyBorder="1" applyAlignment="1">
      <alignment horizontal="centerContinuous"/>
    </xf>
    <xf numFmtId="167" fontId="7" fillId="17" borderId="0" xfId="0" applyNumberFormat="1" applyFont="1" applyFill="1" applyAlignment="1">
      <alignment horizontal="center" vertical="center"/>
    </xf>
    <xf numFmtId="0" fontId="30" fillId="17" borderId="32" xfId="0" applyFont="1" applyFill="1" applyBorder="1" applyAlignment="1">
      <alignment horizontal="center" vertical="center"/>
    </xf>
    <xf numFmtId="0" fontId="30" fillId="17" borderId="49" xfId="0" applyFont="1" applyFill="1" applyBorder="1" applyAlignment="1">
      <alignment horizontal="center" vertical="center" wrapText="1"/>
    </xf>
    <xf numFmtId="0" fontId="8" fillId="0" borderId="33" xfId="0" applyFont="1" applyBorder="1" applyAlignment="1">
      <alignment vertical="top"/>
    </xf>
    <xf numFmtId="167" fontId="7" fillId="38" borderId="0" xfId="0" applyNumberFormat="1" applyFont="1" applyFill="1" applyBorder="1" applyAlignment="1">
      <alignment horizontal="center" vertical="center" wrapText="1"/>
    </xf>
    <xf numFmtId="0" fontId="8" fillId="38" borderId="0" xfId="0" applyFont="1" applyFill="1" applyAlignment="1">
      <alignment horizontal="centerContinuous"/>
    </xf>
    <xf numFmtId="0" fontId="8" fillId="17" borderId="0" xfId="0" applyFont="1" applyFill="1" applyAlignment="1">
      <alignment horizontal="left"/>
    </xf>
    <xf numFmtId="0" fontId="8" fillId="17" borderId="0" xfId="0" applyFont="1" applyFill="1" applyAlignment="1">
      <alignment vertical="top"/>
    </xf>
    <xf numFmtId="167" fontId="7" fillId="38" borderId="0" xfId="0" quotePrefix="1" applyNumberFormat="1" applyFont="1" applyFill="1" applyAlignment="1">
      <alignment horizontal="centerContinuous"/>
    </xf>
    <xf numFmtId="167" fontId="7" fillId="17" borderId="7" xfId="0" applyNumberFormat="1" applyFont="1" applyFill="1" applyBorder="1" applyAlignment="1">
      <alignment horizontal="center"/>
    </xf>
    <xf numFmtId="0" fontId="7" fillId="17" borderId="7" xfId="0" quotePrefix="1" applyFont="1" applyFill="1" applyBorder="1"/>
    <xf numFmtId="0" fontId="7" fillId="17" borderId="47" xfId="0" applyFont="1" applyFill="1" applyBorder="1" applyAlignment="1">
      <alignment horizontal="centerContinuous"/>
    </xf>
    <xf numFmtId="0" fontId="0" fillId="17" borderId="25" xfId="0" applyFill="1" applyBorder="1" applyAlignment="1">
      <alignment horizontal="centerContinuous"/>
    </xf>
    <xf numFmtId="170" fontId="0" fillId="17" borderId="0" xfId="0" applyNumberFormat="1" applyFill="1"/>
    <xf numFmtId="170" fontId="6" fillId="59" borderId="7" xfId="0" applyNumberFormat="1" applyFont="1" applyFill="1" applyBorder="1" applyAlignment="1">
      <alignment horizontal="centerContinuous"/>
    </xf>
    <xf numFmtId="170" fontId="6" fillId="65" borderId="2" xfId="0" applyNumberFormat="1" applyFont="1" applyFill="1" applyBorder="1" applyAlignment="1">
      <alignment horizontal="center"/>
    </xf>
    <xf numFmtId="170" fontId="6" fillId="65" borderId="3" xfId="0" applyNumberFormat="1" applyFont="1" applyFill="1" applyBorder="1" applyAlignment="1">
      <alignment horizontal="center"/>
    </xf>
    <xf numFmtId="170" fontId="0" fillId="17" borderId="4" xfId="0" applyNumberFormat="1" applyFill="1" applyBorder="1" applyAlignment="1">
      <alignment horizontal="centerContinuous"/>
    </xf>
    <xf numFmtId="170" fontId="0" fillId="17" borderId="70" xfId="0" applyNumberFormat="1" applyFill="1" applyBorder="1"/>
    <xf numFmtId="170" fontId="6" fillId="0" borderId="3" xfId="0" applyNumberFormat="1" applyFont="1" applyFill="1" applyBorder="1" applyAlignment="1">
      <alignment horizontal="center"/>
    </xf>
    <xf numFmtId="170" fontId="6" fillId="0" borderId="9" xfId="0" applyNumberFormat="1" applyFont="1" applyFill="1" applyBorder="1" applyAlignment="1">
      <alignment horizontal="center"/>
    </xf>
    <xf numFmtId="170" fontId="6" fillId="0" borderId="6" xfId="0" applyNumberFormat="1" applyFont="1" applyFill="1" applyBorder="1" applyAlignment="1">
      <alignment horizontal="center"/>
    </xf>
    <xf numFmtId="9" fontId="7" fillId="17" borderId="30" xfId="2302" applyFont="1" applyFill="1" applyBorder="1"/>
    <xf numFmtId="0" fontId="8" fillId="50" borderId="25" xfId="1819" applyFont="1" applyFill="1" applyBorder="1" applyAlignment="1">
      <alignment horizontal="centerContinuous" vertical="center"/>
    </xf>
    <xf numFmtId="0" fontId="10" fillId="0" borderId="33" xfId="1818" applyFont="1" applyFill="1" applyBorder="1" applyAlignment="1">
      <alignment horizontal="left" indent="1"/>
    </xf>
    <xf numFmtId="0" fontId="10" fillId="0" borderId="25" xfId="4" applyFont="1" applyFill="1" applyBorder="1" applyAlignment="1">
      <alignment horizontal="left" indent="1"/>
    </xf>
    <xf numFmtId="0" fontId="7" fillId="0" borderId="6" xfId="1819" applyFont="1" applyFill="1" applyBorder="1"/>
    <xf numFmtId="0" fontId="7" fillId="50" borderId="32" xfId="1819" applyFont="1" applyFill="1" applyBorder="1" applyAlignment="1">
      <alignment horizontal="center" wrapText="1"/>
    </xf>
    <xf numFmtId="0" fontId="7" fillId="50" borderId="49" xfId="1819" applyFont="1" applyFill="1" applyBorder="1" applyAlignment="1">
      <alignment horizontal="center" wrapText="1"/>
    </xf>
    <xf numFmtId="168" fontId="7" fillId="50" borderId="48" xfId="1" applyNumberFormat="1" applyFont="1" applyFill="1" applyBorder="1"/>
    <xf numFmtId="168" fontId="7" fillId="50" borderId="27" xfId="1" applyNumberFormat="1" applyFont="1" applyFill="1" applyBorder="1"/>
    <xf numFmtId="170" fontId="7" fillId="50" borderId="27" xfId="1819" applyNumberFormat="1" applyFont="1" applyFill="1" applyBorder="1"/>
    <xf numFmtId="3" fontId="7" fillId="50" borderId="27" xfId="1819" applyNumberFormat="1" applyFont="1" applyFill="1" applyBorder="1" applyAlignment="1">
      <alignment horizontal="center"/>
    </xf>
    <xf numFmtId="168" fontId="7" fillId="50" borderId="28" xfId="1" applyNumberFormat="1" applyFont="1" applyFill="1" applyBorder="1"/>
    <xf numFmtId="2" fontId="7" fillId="17" borderId="25" xfId="2302" applyNumberFormat="1" applyFont="1" applyFill="1" applyBorder="1" applyAlignment="1">
      <alignment horizontal="centerContinuous"/>
    </xf>
    <xf numFmtId="9" fontId="7" fillId="17" borderId="16" xfId="2302" applyFont="1" applyFill="1" applyBorder="1" applyAlignment="1">
      <alignment horizontal="center" wrapText="1"/>
    </xf>
    <xf numFmtId="9" fontId="7" fillId="0" borderId="18" xfId="2302" applyFont="1" applyBorder="1"/>
    <xf numFmtId="9" fontId="7" fillId="0" borderId="20" xfId="2302" applyFont="1" applyBorder="1"/>
    <xf numFmtId="9" fontId="7" fillId="0" borderId="22" xfId="2302" applyFont="1" applyBorder="1"/>
    <xf numFmtId="0" fontId="7" fillId="17" borderId="0" xfId="1819" applyFont="1" applyFill="1" applyAlignment="1">
      <alignment horizontal="center"/>
    </xf>
    <xf numFmtId="0" fontId="7" fillId="50" borderId="3" xfId="1819" applyFont="1" applyFill="1" applyBorder="1" applyAlignment="1">
      <alignment horizontal="centerContinuous" vertical="center" wrapText="1"/>
    </xf>
    <xf numFmtId="0" fontId="8" fillId="50" borderId="3" xfId="1819" applyFont="1" applyFill="1" applyBorder="1" applyAlignment="1">
      <alignment horizontal="centerContinuous" vertical="center" wrapText="1"/>
    </xf>
    <xf numFmtId="0" fontId="8" fillId="50" borderId="18" xfId="1819" applyFont="1" applyFill="1" applyBorder="1" applyAlignment="1">
      <alignment horizontal="centerContinuous" vertical="center" wrapText="1"/>
    </xf>
    <xf numFmtId="2" fontId="7" fillId="0" borderId="28" xfId="0" applyNumberFormat="1" applyFont="1" applyBorder="1" applyAlignment="1">
      <alignment horizontal="center"/>
    </xf>
    <xf numFmtId="3" fontId="7" fillId="51" borderId="6" xfId="0" applyNumberFormat="1" applyFont="1" applyFill="1" applyBorder="1" applyAlignment="1">
      <alignment horizontal="center"/>
    </xf>
    <xf numFmtId="3" fontId="7" fillId="51" borderId="22" xfId="0" applyNumberFormat="1" applyFont="1" applyFill="1" applyBorder="1" applyAlignment="1">
      <alignment horizontal="center"/>
    </xf>
    <xf numFmtId="167" fontId="7" fillId="0" borderId="27" xfId="0" applyNumberFormat="1" applyFont="1" applyFill="1" applyBorder="1" applyAlignment="1">
      <alignment horizontal="center" vertical="center"/>
    </xf>
    <xf numFmtId="167" fontId="7" fillId="0" borderId="44" xfId="0" applyNumberFormat="1" applyFont="1" applyBorder="1" applyAlignment="1">
      <alignment horizontal="center"/>
    </xf>
    <xf numFmtId="0" fontId="7" fillId="0" borderId="21" xfId="0" applyFont="1" applyBorder="1" applyAlignment="1">
      <alignment horizontal="center"/>
    </xf>
    <xf numFmtId="167" fontId="8" fillId="0" borderId="77" xfId="0" applyNumberFormat="1" applyFont="1" applyFill="1" applyBorder="1" applyAlignment="1">
      <alignment horizontal="center"/>
    </xf>
    <xf numFmtId="0" fontId="7" fillId="0" borderId="9" xfId="0" applyFont="1" applyFill="1" applyBorder="1" applyAlignment="1">
      <alignment horizontal="center"/>
    </xf>
    <xf numFmtId="0" fontId="7" fillId="0" borderId="44" xfId="0" applyFont="1" applyBorder="1" applyAlignment="1">
      <alignment horizontal="center"/>
    </xf>
    <xf numFmtId="0" fontId="8" fillId="17" borderId="52" xfId="0" applyFont="1" applyFill="1" applyBorder="1" applyAlignment="1">
      <alignment horizontal="right"/>
    </xf>
    <xf numFmtId="167" fontId="7" fillId="0" borderId="7" xfId="0" applyNumberFormat="1" applyFont="1" applyBorder="1" applyAlignment="1">
      <alignment horizontal="center"/>
    </xf>
    <xf numFmtId="167" fontId="7" fillId="0" borderId="23" xfId="0" applyNumberFormat="1" applyFont="1" applyBorder="1" applyAlignment="1">
      <alignment horizontal="center"/>
    </xf>
    <xf numFmtId="0" fontId="7" fillId="17" borderId="8" xfId="0" applyFont="1" applyFill="1" applyBorder="1" applyAlignment="1">
      <alignment horizontal="left"/>
    </xf>
    <xf numFmtId="167" fontId="7" fillId="0" borderId="8" xfId="0" applyNumberFormat="1" applyFont="1" applyBorder="1" applyAlignment="1">
      <alignment horizontal="center"/>
    </xf>
    <xf numFmtId="0" fontId="8" fillId="17" borderId="13" xfId="0" applyFont="1" applyFill="1" applyBorder="1" applyAlignment="1">
      <alignment horizontal="center"/>
    </xf>
    <xf numFmtId="0" fontId="18" fillId="17" borderId="13" xfId="0" applyFont="1" applyFill="1" applyBorder="1" applyAlignment="1">
      <alignment horizontal="center"/>
    </xf>
    <xf numFmtId="0" fontId="8" fillId="17" borderId="51" xfId="0" applyFont="1" applyFill="1" applyBorder="1" applyAlignment="1">
      <alignment horizontal="center"/>
    </xf>
    <xf numFmtId="0" fontId="8" fillId="17" borderId="47" xfId="0" applyFont="1" applyFill="1" applyBorder="1" applyAlignment="1">
      <alignment horizontal="center"/>
    </xf>
    <xf numFmtId="0" fontId="8" fillId="17" borderId="52" xfId="0" quotePrefix="1" applyFont="1" applyFill="1" applyBorder="1" applyAlignment="1">
      <alignment horizontal="center"/>
    </xf>
    <xf numFmtId="0" fontId="8" fillId="17" borderId="47" xfId="0" quotePrefix="1" applyFont="1" applyFill="1" applyBorder="1" applyAlignment="1">
      <alignment horizontal="center"/>
    </xf>
    <xf numFmtId="0" fontId="8" fillId="17" borderId="52" xfId="0" applyFont="1" applyFill="1" applyBorder="1" applyAlignment="1">
      <alignment horizontal="center"/>
    </xf>
    <xf numFmtId="0" fontId="8" fillId="17" borderId="53" xfId="0" applyFont="1" applyFill="1" applyBorder="1" applyAlignment="1">
      <alignment horizontal="center"/>
    </xf>
    <xf numFmtId="167" fontId="8" fillId="0" borderId="77" xfId="0" applyNumberFormat="1" applyFont="1" applyFill="1" applyBorder="1"/>
    <xf numFmtId="4" fontId="8" fillId="0" borderId="79" xfId="0" applyNumberFormat="1" applyFont="1" applyBorder="1" applyAlignment="1">
      <alignment horizontal="center"/>
    </xf>
    <xf numFmtId="0" fontId="8" fillId="39" borderId="0" xfId="0" applyFont="1" applyFill="1" applyBorder="1" applyAlignment="1">
      <alignment horizontal="center"/>
    </xf>
    <xf numFmtId="0" fontId="7" fillId="17" borderId="58" xfId="0" applyFont="1" applyFill="1" applyBorder="1"/>
    <xf numFmtId="0" fontId="7" fillId="17" borderId="82" xfId="0" applyFont="1" applyFill="1" applyBorder="1" applyAlignment="1">
      <alignment horizontal="center"/>
    </xf>
    <xf numFmtId="0" fontId="7" fillId="27" borderId="80" xfId="0" applyFont="1" applyFill="1" applyBorder="1" applyAlignment="1">
      <alignment horizontal="center"/>
    </xf>
    <xf numFmtId="0" fontId="7" fillId="17" borderId="64" xfId="0" applyFont="1" applyFill="1" applyBorder="1" applyAlignment="1">
      <alignment horizontal="center" vertical="center" wrapText="1"/>
    </xf>
    <xf numFmtId="0" fontId="7" fillId="0" borderId="57" xfId="0" applyFont="1" applyBorder="1" applyAlignment="1">
      <alignment horizontal="center"/>
    </xf>
    <xf numFmtId="0" fontId="7" fillId="0" borderId="61" xfId="0" applyFont="1" applyBorder="1" applyAlignment="1">
      <alignment horizontal="center"/>
    </xf>
    <xf numFmtId="0" fontId="7" fillId="0" borderId="61" xfId="0" applyFont="1" applyFill="1" applyBorder="1"/>
    <xf numFmtId="0" fontId="7" fillId="0" borderId="61" xfId="0" applyFont="1" applyBorder="1" applyAlignment="1">
      <alignment horizontal="center" vertical="center"/>
    </xf>
    <xf numFmtId="0" fontId="7" fillId="0" borderId="62" xfId="0" applyFont="1" applyBorder="1" applyAlignment="1">
      <alignment horizontal="center"/>
    </xf>
    <xf numFmtId="0" fontId="0" fillId="0" borderId="0" xfId="0" applyFill="1" applyAlignment="1"/>
    <xf numFmtId="0" fontId="86" fillId="0" borderId="9" xfId="0" applyFont="1" applyFill="1" applyBorder="1" applyAlignment="1">
      <alignment horizontal="centerContinuous"/>
    </xf>
    <xf numFmtId="0" fontId="9" fillId="0" borderId="0" xfId="0" applyFont="1" applyFill="1" applyAlignment="1"/>
    <xf numFmtId="0" fontId="87" fillId="69" borderId="9" xfId="0" applyFont="1" applyFill="1" applyBorder="1" applyAlignment="1">
      <alignment horizontal="center" vertical="center"/>
    </xf>
    <xf numFmtId="0" fontId="87" fillId="70" borderId="9" xfId="0" applyFont="1" applyFill="1" applyBorder="1" applyAlignment="1">
      <alignment horizontal="center" vertical="center"/>
    </xf>
    <xf numFmtId="0" fontId="87" fillId="71" borderId="9" xfId="0" applyFont="1" applyFill="1" applyBorder="1" applyAlignment="1">
      <alignment horizontal="center" vertical="center"/>
    </xf>
    <xf numFmtId="0" fontId="88" fillId="69" borderId="9" xfId="0" applyFont="1" applyFill="1" applyBorder="1" applyAlignment="1">
      <alignment horizontal="center" vertical="center"/>
    </xf>
    <xf numFmtId="0" fontId="89" fillId="0" borderId="9" xfId="0" applyFont="1" applyBorder="1" applyAlignment="1">
      <alignment horizontal="center" vertical="center"/>
    </xf>
    <xf numFmtId="0" fontId="90" fillId="72" borderId="9" xfId="0" applyFont="1" applyFill="1" applyBorder="1" applyAlignment="1">
      <alignment horizontal="center" vertical="center"/>
    </xf>
    <xf numFmtId="0" fontId="89" fillId="71" borderId="9" xfId="0" applyFont="1" applyFill="1" applyBorder="1" applyAlignment="1">
      <alignment horizontal="center" vertical="center"/>
    </xf>
    <xf numFmtId="0" fontId="89" fillId="69" borderId="9" xfId="0" applyFont="1" applyFill="1" applyBorder="1" applyAlignment="1">
      <alignment horizontal="center" vertical="center"/>
    </xf>
    <xf numFmtId="0" fontId="89" fillId="73" borderId="9" xfId="0" applyFont="1" applyFill="1" applyBorder="1" applyAlignment="1">
      <alignment horizontal="center" vertical="center"/>
    </xf>
    <xf numFmtId="0" fontId="89" fillId="74" borderId="9" xfId="0" applyFont="1" applyFill="1" applyBorder="1" applyAlignment="1">
      <alignment horizontal="center" vertical="center"/>
    </xf>
    <xf numFmtId="0" fontId="28" fillId="0" borderId="9" xfId="0" applyFont="1" applyFill="1" applyBorder="1" applyAlignment="1">
      <alignment horizontal="centerContinuous"/>
    </xf>
    <xf numFmtId="0" fontId="89" fillId="75" borderId="9" xfId="0" applyFont="1" applyFill="1" applyBorder="1" applyAlignment="1">
      <alignment horizontal="center" vertical="center"/>
    </xf>
    <xf numFmtId="0" fontId="89" fillId="17" borderId="9" xfId="0" applyFont="1" applyFill="1" applyBorder="1" applyAlignment="1">
      <alignment horizontal="center" vertical="center"/>
    </xf>
    <xf numFmtId="0" fontId="89" fillId="17" borderId="24" xfId="0" applyFont="1" applyFill="1" applyBorder="1" applyAlignment="1">
      <alignment horizontal="center" vertical="center"/>
    </xf>
    <xf numFmtId="0" fontId="89" fillId="0" borderId="52" xfId="0" applyFont="1" applyBorder="1" applyAlignment="1">
      <alignment horizontal="center" vertical="center"/>
    </xf>
    <xf numFmtId="0" fontId="89" fillId="76" borderId="83" xfId="0" applyFont="1" applyFill="1" applyBorder="1" applyAlignment="1">
      <alignment horizontal="center" vertical="center"/>
    </xf>
    <xf numFmtId="0" fontId="89" fillId="0" borderId="27" xfId="0" applyFont="1" applyBorder="1" applyAlignment="1">
      <alignment horizontal="center" vertical="center"/>
    </xf>
    <xf numFmtId="0" fontId="89" fillId="0" borderId="3" xfId="0" applyFont="1" applyBorder="1" applyAlignment="1">
      <alignment horizontal="center" vertical="center"/>
    </xf>
    <xf numFmtId="0" fontId="92" fillId="71" borderId="9" xfId="0" applyFont="1" applyFill="1" applyBorder="1" applyAlignment="1">
      <alignment horizontal="center" vertical="center"/>
    </xf>
    <xf numFmtId="0" fontId="92" fillId="69" borderId="9" xfId="0" applyFont="1" applyFill="1" applyBorder="1" applyAlignment="1">
      <alignment horizontal="center" vertical="center"/>
    </xf>
    <xf numFmtId="0" fontId="0" fillId="17" borderId="0" xfId="0" applyFill="1" applyAlignment="1"/>
    <xf numFmtId="0" fontId="9" fillId="17" borderId="0" xfId="0" applyFont="1" applyFill="1" applyAlignment="1"/>
    <xf numFmtId="0" fontId="84" fillId="17" borderId="0" xfId="0" applyFont="1" applyFill="1" applyBorder="1" applyAlignment="1">
      <alignment horizontal="left" vertical="top"/>
    </xf>
    <xf numFmtId="0" fontId="0" fillId="17" borderId="0" xfId="0" applyFill="1" applyBorder="1" applyAlignment="1"/>
    <xf numFmtId="0" fontId="9" fillId="17" borderId="0" xfId="0" applyFont="1" applyFill="1" applyBorder="1" applyAlignment="1"/>
    <xf numFmtId="0" fontId="9" fillId="17" borderId="0" xfId="2297" applyFont="1" applyFill="1" applyBorder="1" applyAlignment="1" applyProtection="1">
      <alignment horizontal="left" vertical="top"/>
    </xf>
    <xf numFmtId="0" fontId="85" fillId="17" borderId="0" xfId="0" applyFont="1" applyFill="1" applyBorder="1" applyAlignment="1">
      <alignment horizontal="left" vertical="top"/>
    </xf>
    <xf numFmtId="0" fontId="28" fillId="17" borderId="0" xfId="0" applyFont="1" applyFill="1" applyBorder="1" applyAlignment="1">
      <alignment horizontal="center" vertical="center"/>
    </xf>
    <xf numFmtId="0" fontId="9" fillId="17" borderId="0" xfId="0" applyFont="1" applyFill="1" applyAlignment="1">
      <alignment vertical="center"/>
    </xf>
    <xf numFmtId="0" fontId="9" fillId="17" borderId="0" xfId="0" applyFont="1" applyFill="1" applyBorder="1" applyAlignment="1">
      <alignment vertical="center"/>
    </xf>
    <xf numFmtId="0" fontId="0" fillId="17" borderId="0" xfId="0" applyFill="1" applyAlignment="1">
      <alignment vertical="center"/>
    </xf>
    <xf numFmtId="0" fontId="87" fillId="17" borderId="0" xfId="0" applyFont="1" applyFill="1" applyBorder="1" applyAlignment="1">
      <alignment horizontal="center" vertical="center"/>
    </xf>
    <xf numFmtId="0" fontId="91" fillId="17" borderId="0" xfId="0" applyFont="1" applyFill="1" applyBorder="1" applyAlignment="1">
      <alignment horizontal="center" vertical="center"/>
    </xf>
    <xf numFmtId="0" fontId="89" fillId="17" borderId="0" xfId="0" applyFont="1" applyFill="1" applyBorder="1" applyAlignment="1">
      <alignment horizontal="center"/>
    </xf>
    <xf numFmtId="0" fontId="89" fillId="17" borderId="0" xfId="0" applyFont="1" applyFill="1" applyBorder="1" applyAlignment="1"/>
    <xf numFmtId="0" fontId="85" fillId="17" borderId="0" xfId="0" applyFont="1" applyFill="1" applyBorder="1" applyAlignment="1">
      <alignment horizontal="center" vertical="center"/>
    </xf>
    <xf numFmtId="0" fontId="89" fillId="17" borderId="0" xfId="0" applyFont="1" applyFill="1" applyBorder="1" applyAlignment="1">
      <alignment horizontal="center" vertical="center"/>
    </xf>
    <xf numFmtId="0" fontId="86" fillId="17" borderId="0" xfId="0" applyFont="1" applyFill="1" applyBorder="1" applyAlignment="1">
      <alignment horizontal="center" vertical="center"/>
    </xf>
    <xf numFmtId="0" fontId="91" fillId="17" borderId="0" xfId="0" applyFont="1" applyFill="1" applyBorder="1" applyAlignment="1">
      <alignment horizontal="center"/>
    </xf>
    <xf numFmtId="0" fontId="87" fillId="17" borderId="0" xfId="0" applyFont="1" applyFill="1" applyBorder="1" applyAlignment="1">
      <alignment horizontal="center"/>
    </xf>
    <xf numFmtId="0" fontId="6" fillId="0" borderId="32" xfId="0" applyFont="1" applyBorder="1" applyAlignment="1">
      <alignment horizontal="center"/>
    </xf>
    <xf numFmtId="0" fontId="6" fillId="0" borderId="32" xfId="0" applyFont="1" applyBorder="1"/>
    <xf numFmtId="0" fontId="6" fillId="0" borderId="49" xfId="0" applyFont="1" applyBorder="1"/>
    <xf numFmtId="0" fontId="6" fillId="0" borderId="5" xfId="0" applyFont="1" applyBorder="1" applyAlignment="1">
      <alignment horizontal="center"/>
    </xf>
    <xf numFmtId="0" fontId="6" fillId="0" borderId="49" xfId="0" applyFont="1" applyBorder="1" applyAlignment="1">
      <alignment horizontal="center"/>
    </xf>
    <xf numFmtId="0" fontId="6" fillId="0" borderId="48" xfId="0" applyFont="1" applyBorder="1"/>
    <xf numFmtId="0" fontId="6" fillId="0" borderId="27" xfId="0" applyFont="1" applyBorder="1"/>
    <xf numFmtId="0" fontId="6" fillId="0" borderId="28" xfId="0" applyFont="1" applyBorder="1"/>
    <xf numFmtId="0" fontId="6" fillId="0" borderId="48" xfId="0" applyFont="1" applyBorder="1" applyAlignment="1">
      <alignment horizontal="center"/>
    </xf>
    <xf numFmtId="0" fontId="6" fillId="0" borderId="27" xfId="0" applyFont="1" applyBorder="1" applyAlignment="1">
      <alignment horizontal="center"/>
    </xf>
    <xf numFmtId="9" fontId="6" fillId="0" borderId="27" xfId="2" applyFont="1" applyBorder="1" applyAlignment="1">
      <alignment horizontal="center"/>
    </xf>
    <xf numFmtId="0" fontId="6" fillId="0" borderId="65" xfId="0" applyFont="1" applyBorder="1" applyAlignment="1">
      <alignment horizontal="center"/>
    </xf>
    <xf numFmtId="0" fontId="6" fillId="0" borderId="48" xfId="0" applyFont="1" applyBorder="1" applyAlignment="1">
      <alignment horizontal="left" indent="1"/>
    </xf>
    <xf numFmtId="0" fontId="6" fillId="0" borderId="27" xfId="0" applyFont="1" applyBorder="1" applyAlignment="1">
      <alignment horizontal="left" indent="1"/>
    </xf>
    <xf numFmtId="0" fontId="6" fillId="77" borderId="9" xfId="0" applyFont="1" applyFill="1" applyBorder="1" applyAlignment="1">
      <alignment horizontal="center"/>
    </xf>
    <xf numFmtId="0" fontId="6" fillId="77" borderId="3" xfId="0" applyFont="1" applyFill="1" applyBorder="1" applyAlignment="1">
      <alignment horizontal="center"/>
    </xf>
    <xf numFmtId="0" fontId="6" fillId="77" borderId="27" xfId="0" applyFont="1" applyFill="1" applyBorder="1" applyAlignment="1">
      <alignment horizontal="center"/>
    </xf>
    <xf numFmtId="0" fontId="6" fillId="0" borderId="28" xfId="0" applyFont="1" applyBorder="1" applyAlignment="1">
      <alignment horizontal="center"/>
    </xf>
    <xf numFmtId="0" fontId="6" fillId="0" borderId="0" xfId="0" applyFont="1" applyAlignment="1">
      <alignment horizontal="center"/>
    </xf>
    <xf numFmtId="9" fontId="6" fillId="0" borderId="0" xfId="2" applyFont="1" applyAlignment="1">
      <alignment horizontal="center"/>
    </xf>
    <xf numFmtId="0" fontId="6" fillId="77" borderId="0" xfId="0" applyFont="1" applyFill="1" applyAlignment="1">
      <alignment horizontal="center"/>
    </xf>
    <xf numFmtId="0" fontId="6" fillId="77" borderId="52" xfId="0" applyFont="1" applyFill="1" applyBorder="1" applyAlignment="1">
      <alignment horizontal="center"/>
    </xf>
    <xf numFmtId="0" fontId="6" fillId="78" borderId="61" xfId="0" applyFont="1" applyFill="1" applyBorder="1" applyAlignment="1">
      <alignment horizontal="center"/>
    </xf>
    <xf numFmtId="0" fontId="6" fillId="0" borderId="0" xfId="0" applyFont="1" applyBorder="1" applyAlignment="1">
      <alignment horizontal="center"/>
    </xf>
    <xf numFmtId="9" fontId="6" fillId="0" borderId="13" xfId="2" applyFont="1" applyBorder="1" applyAlignment="1">
      <alignment horizontal="center"/>
    </xf>
    <xf numFmtId="9" fontId="6" fillId="0" borderId="17" xfId="2" applyFont="1" applyBorder="1" applyAlignment="1">
      <alignment horizontal="center"/>
    </xf>
    <xf numFmtId="9" fontId="6" fillId="0" borderId="7" xfId="2" applyFont="1" applyBorder="1" applyAlignment="1">
      <alignment horizontal="center"/>
    </xf>
    <xf numFmtId="9" fontId="6" fillId="0" borderId="8" xfId="2" applyFont="1" applyBorder="1" applyAlignment="1">
      <alignment horizontal="center"/>
    </xf>
    <xf numFmtId="9" fontId="6" fillId="0" borderId="10" xfId="2" applyFont="1" applyBorder="1" applyAlignment="1">
      <alignment horizontal="center"/>
    </xf>
    <xf numFmtId="0" fontId="6" fillId="0" borderId="11" xfId="0" applyFont="1" applyBorder="1" applyAlignment="1">
      <alignment horizontal="center"/>
    </xf>
    <xf numFmtId="0" fontId="6" fillId="0" borderId="16" xfId="0" applyFont="1" applyBorder="1" applyAlignment="1">
      <alignment horizontal="center"/>
    </xf>
    <xf numFmtId="0" fontId="6" fillId="0" borderId="20" xfId="0" applyFont="1" applyBorder="1" applyAlignment="1">
      <alignment horizontal="center"/>
    </xf>
    <xf numFmtId="0" fontId="6" fillId="0" borderId="29" xfId="0" applyFont="1" applyBorder="1"/>
    <xf numFmtId="0" fontId="6" fillId="0" borderId="18" xfId="0" applyFont="1" applyBorder="1" applyAlignment="1">
      <alignment horizontal="center"/>
    </xf>
    <xf numFmtId="0" fontId="6" fillId="0" borderId="22" xfId="0" applyFont="1" applyBorder="1" applyAlignment="1">
      <alignment horizontal="center"/>
    </xf>
    <xf numFmtId="0" fontId="6" fillId="78" borderId="57" xfId="0" applyFont="1" applyFill="1" applyBorder="1" applyAlignment="1">
      <alignment horizontal="center"/>
    </xf>
    <xf numFmtId="0" fontId="6" fillId="0" borderId="28" xfId="0" applyFont="1" applyBorder="1" applyAlignment="1">
      <alignment horizontal="left" indent="1"/>
    </xf>
    <xf numFmtId="0" fontId="6" fillId="78" borderId="86" xfId="0" applyFont="1" applyFill="1" applyBorder="1" applyAlignment="1">
      <alignment horizontal="center"/>
    </xf>
    <xf numFmtId="0" fontId="6" fillId="77" borderId="47" xfId="0" applyFont="1" applyFill="1" applyBorder="1" applyAlignment="1">
      <alignment horizontal="center"/>
    </xf>
    <xf numFmtId="0" fontId="6" fillId="79" borderId="3" xfId="0" applyFont="1" applyFill="1" applyBorder="1" applyAlignment="1">
      <alignment horizontal="center"/>
    </xf>
    <xf numFmtId="0" fontId="6" fillId="79" borderId="48" xfId="0" applyFont="1" applyFill="1" applyBorder="1" applyAlignment="1">
      <alignment horizontal="center"/>
    </xf>
    <xf numFmtId="0" fontId="6" fillId="80" borderId="13" xfId="0" applyFont="1" applyFill="1" applyBorder="1" applyAlignment="1">
      <alignment horizontal="center"/>
    </xf>
    <xf numFmtId="0" fontId="6" fillId="80" borderId="0" xfId="0" applyFont="1" applyFill="1" applyBorder="1" applyAlignment="1">
      <alignment horizontal="center"/>
    </xf>
    <xf numFmtId="0" fontId="6" fillId="77" borderId="0" xfId="0" applyFont="1" applyFill="1" applyAlignment="1">
      <alignment horizontal="left" indent="1"/>
    </xf>
    <xf numFmtId="0" fontId="6" fillId="80" borderId="2" xfId="0" applyFont="1" applyFill="1" applyBorder="1" applyAlignment="1">
      <alignment horizontal="left" indent="1"/>
    </xf>
    <xf numFmtId="9" fontId="6" fillId="81" borderId="0" xfId="2" applyFont="1" applyFill="1" applyBorder="1" applyAlignment="1">
      <alignment horizontal="center"/>
    </xf>
    <xf numFmtId="9" fontId="6" fillId="81" borderId="7" xfId="2" applyFont="1" applyFill="1" applyBorder="1" applyAlignment="1">
      <alignment horizontal="center"/>
    </xf>
    <xf numFmtId="9" fontId="6" fillId="81" borderId="48" xfId="2" applyFont="1" applyFill="1" applyBorder="1" applyAlignment="1">
      <alignment horizontal="center"/>
    </xf>
    <xf numFmtId="0" fontId="6" fillId="81" borderId="0" xfId="0" applyFont="1" applyFill="1" applyAlignment="1">
      <alignment horizontal="left" indent="1"/>
    </xf>
    <xf numFmtId="0" fontId="6" fillId="81" borderId="0" xfId="0" applyFont="1" applyFill="1"/>
    <xf numFmtId="0" fontId="6" fillId="81" borderId="0" xfId="0" applyFont="1" applyFill="1" applyAlignment="1">
      <alignment horizontal="center"/>
    </xf>
    <xf numFmtId="0" fontId="6" fillId="0" borderId="87" xfId="0" applyFont="1" applyBorder="1"/>
    <xf numFmtId="0" fontId="6" fillId="0" borderId="88" xfId="0" applyFont="1" applyBorder="1" applyAlignment="1">
      <alignment horizontal="center"/>
    </xf>
    <xf numFmtId="0" fontId="6" fillId="0" borderId="87" xfId="0" applyFont="1" applyBorder="1" applyAlignment="1">
      <alignment horizontal="center"/>
    </xf>
    <xf numFmtId="9" fontId="6" fillId="0" borderId="89" xfId="2" applyFont="1" applyBorder="1" applyAlignment="1">
      <alignment horizontal="center"/>
    </xf>
    <xf numFmtId="0" fontId="6" fillId="0" borderId="90" xfId="0" applyFont="1" applyBorder="1" applyAlignment="1">
      <alignment horizontal="center"/>
    </xf>
    <xf numFmtId="0" fontId="6" fillId="0" borderId="91" xfId="0" applyFont="1" applyBorder="1" applyAlignment="1">
      <alignment horizontal="left" indent="1"/>
    </xf>
    <xf numFmtId="0" fontId="6" fillId="0" borderId="92" xfId="0" applyFont="1" applyBorder="1" applyAlignment="1">
      <alignment horizontal="center"/>
    </xf>
    <xf numFmtId="0" fontId="6" fillId="0" borderId="91" xfId="0" applyFont="1" applyBorder="1" applyAlignment="1">
      <alignment horizontal="center"/>
    </xf>
    <xf numFmtId="0" fontId="6" fillId="0" borderId="91" xfId="0" applyFont="1" applyBorder="1"/>
    <xf numFmtId="9" fontId="6" fillId="0" borderId="93" xfId="2" applyFont="1" applyBorder="1" applyAlignment="1">
      <alignment horizontal="center"/>
    </xf>
    <xf numFmtId="0" fontId="6" fillId="0" borderId="94" xfId="0" applyFont="1" applyBorder="1" applyAlignment="1">
      <alignment horizontal="center"/>
    </xf>
    <xf numFmtId="0" fontId="6" fillId="0" borderId="95" xfId="0" applyFont="1" applyBorder="1"/>
    <xf numFmtId="0" fontId="6" fillId="0" borderId="96" xfId="0" applyFont="1" applyBorder="1" applyAlignment="1">
      <alignment horizontal="center"/>
    </xf>
    <xf numFmtId="0" fontId="6" fillId="0" borderId="95" xfId="0" applyFont="1" applyBorder="1" applyAlignment="1">
      <alignment horizontal="center"/>
    </xf>
    <xf numFmtId="9" fontId="6" fillId="0" borderId="97" xfId="2" applyFont="1" applyBorder="1" applyAlignment="1">
      <alignment horizontal="center"/>
    </xf>
    <xf numFmtId="0" fontId="6" fillId="0" borderId="98" xfId="0" applyFont="1" applyBorder="1" applyAlignment="1">
      <alignment horizontal="center"/>
    </xf>
    <xf numFmtId="0" fontId="6" fillId="0" borderId="95" xfId="0" applyFont="1" applyBorder="1" applyAlignment="1">
      <alignment horizontal="left" indent="1"/>
    </xf>
    <xf numFmtId="0" fontId="6" fillId="0" borderId="99" xfId="0" applyFont="1" applyBorder="1"/>
    <xf numFmtId="0" fontId="6" fillId="0" borderId="100" xfId="0" applyFont="1" applyBorder="1" applyAlignment="1">
      <alignment horizontal="center"/>
    </xf>
    <xf numFmtId="0" fontId="6" fillId="0" borderId="99" xfId="0" applyFont="1" applyBorder="1" applyAlignment="1">
      <alignment horizontal="center"/>
    </xf>
    <xf numFmtId="9" fontId="6" fillId="0" borderId="101" xfId="2" applyFont="1" applyBorder="1" applyAlignment="1">
      <alignment horizontal="center"/>
    </xf>
    <xf numFmtId="0" fontId="6" fillId="0" borderId="102" xfId="0" applyFont="1" applyBorder="1" applyAlignment="1">
      <alignment horizontal="center"/>
    </xf>
    <xf numFmtId="0" fontId="6" fillId="0" borderId="99" xfId="0" applyFont="1" applyBorder="1" applyAlignment="1">
      <alignment horizontal="left" indent="1"/>
    </xf>
    <xf numFmtId="0" fontId="6" fillId="78" borderId="103" xfId="0" applyFont="1" applyFill="1" applyBorder="1" applyAlignment="1">
      <alignment horizontal="center"/>
    </xf>
    <xf numFmtId="9" fontId="6" fillId="0" borderId="99" xfId="2" applyFont="1" applyBorder="1" applyAlignment="1">
      <alignment horizontal="center"/>
    </xf>
    <xf numFmtId="0" fontId="6" fillId="0" borderId="104" xfId="0" applyFont="1" applyBorder="1"/>
    <xf numFmtId="166" fontId="8" fillId="0" borderId="19" xfId="1" applyNumberFormat="1" applyFont="1" applyBorder="1" applyAlignment="1">
      <alignment horizontal="center" vertical="center"/>
    </xf>
    <xf numFmtId="167" fontId="7" fillId="0" borderId="19" xfId="0" applyNumberFormat="1" applyFont="1" applyFill="1" applyBorder="1" applyAlignment="1">
      <alignment horizontal="center" vertical="center"/>
    </xf>
    <xf numFmtId="166" fontId="8" fillId="0" borderId="19" xfId="1" applyNumberFormat="1" applyFont="1" applyFill="1" applyBorder="1" applyAlignment="1">
      <alignment horizontal="center"/>
    </xf>
    <xf numFmtId="166" fontId="8" fillId="0" borderId="19" xfId="1" applyNumberFormat="1" applyFont="1" applyBorder="1"/>
    <xf numFmtId="166" fontId="8" fillId="0" borderId="21" xfId="1" applyNumberFormat="1" applyFont="1" applyFill="1" applyBorder="1" applyAlignment="1">
      <alignment horizontal="center" vertical="center"/>
    </xf>
    <xf numFmtId="0" fontId="7" fillId="17" borderId="0" xfId="0" applyFont="1" applyFill="1" applyAlignment="1">
      <alignment horizontal="center" vertical="center"/>
    </xf>
    <xf numFmtId="0" fontId="7" fillId="0" borderId="3" xfId="0" applyFont="1" applyBorder="1" applyAlignment="1">
      <alignment horizontal="center" vertical="center"/>
    </xf>
    <xf numFmtId="0" fontId="7" fillId="0" borderId="9" xfId="0" applyFont="1" applyFill="1" applyBorder="1" applyAlignment="1">
      <alignment horizontal="center" vertical="center"/>
    </xf>
    <xf numFmtId="0" fontId="7" fillId="0" borderId="6" xfId="0" applyFont="1" applyFill="1" applyBorder="1" applyAlignment="1">
      <alignment horizontal="center" vertical="center"/>
    </xf>
    <xf numFmtId="0" fontId="7" fillId="82" borderId="7" xfId="0" applyFont="1" applyFill="1" applyBorder="1" applyAlignment="1">
      <alignment horizontal="centerContinuous"/>
    </xf>
    <xf numFmtId="0" fontId="7" fillId="82" borderId="25" xfId="0" applyFont="1" applyFill="1" applyBorder="1" applyAlignment="1">
      <alignment horizontal="centerContinuous"/>
    </xf>
    <xf numFmtId="0" fontId="7" fillId="82" borderId="58" xfId="0" applyFont="1" applyFill="1" applyBorder="1" applyAlignment="1">
      <alignment horizontal="left"/>
    </xf>
    <xf numFmtId="0" fontId="30" fillId="82" borderId="15" xfId="0" applyFont="1" applyFill="1" applyBorder="1" applyAlignment="1">
      <alignment horizontal="center" vertical="center" wrapText="1"/>
    </xf>
    <xf numFmtId="0" fontId="7" fillId="82" borderId="5" xfId="0" applyFont="1" applyFill="1" applyBorder="1" applyAlignment="1">
      <alignment horizontal="center" vertical="center" wrapText="1"/>
    </xf>
    <xf numFmtId="0" fontId="7" fillId="82" borderId="16" xfId="0" applyFont="1" applyFill="1" applyBorder="1" applyAlignment="1">
      <alignment horizontal="center" vertical="center" wrapText="1"/>
    </xf>
    <xf numFmtId="0" fontId="7" fillId="82" borderId="66" xfId="0" applyFont="1" applyFill="1" applyBorder="1" applyAlignment="1">
      <alignment horizontal="center" vertical="center" wrapText="1"/>
    </xf>
    <xf numFmtId="0" fontId="0" fillId="82" borderId="7" xfId="0" applyFill="1" applyBorder="1"/>
    <xf numFmtId="0" fontId="7" fillId="82" borderId="0" xfId="0" applyFont="1" applyFill="1" applyAlignment="1">
      <alignment horizontal="left" indent="1"/>
    </xf>
    <xf numFmtId="0" fontId="0" fillId="82" borderId="7" xfId="0" applyFill="1" applyBorder="1" applyAlignment="1">
      <alignment horizontal="left" indent="1"/>
    </xf>
    <xf numFmtId="4" fontId="8" fillId="0" borderId="77" xfId="0" applyNumberFormat="1" applyFont="1" applyFill="1" applyBorder="1" applyAlignment="1">
      <alignment horizontal="center"/>
    </xf>
    <xf numFmtId="0" fontId="8" fillId="82" borderId="39" xfId="0" applyFont="1" applyFill="1" applyBorder="1" applyAlignment="1">
      <alignment horizontal="centerContinuous"/>
    </xf>
    <xf numFmtId="167" fontId="7" fillId="38" borderId="30" xfId="0" applyNumberFormat="1" applyFont="1" applyFill="1" applyBorder="1" applyAlignment="1">
      <alignment horizontal="centerContinuous"/>
    </xf>
    <xf numFmtId="167" fontId="8" fillId="38" borderId="30" xfId="0" applyNumberFormat="1" applyFont="1" applyFill="1" applyBorder="1" applyAlignment="1">
      <alignment horizontal="centerContinuous"/>
    </xf>
    <xf numFmtId="0" fontId="7" fillId="17" borderId="29" xfId="0" applyFont="1" applyFill="1" applyBorder="1" applyAlignment="1">
      <alignment horizontal="center"/>
    </xf>
    <xf numFmtId="0" fontId="7" fillId="17" borderId="29" xfId="0" applyFont="1" applyFill="1" applyBorder="1"/>
    <xf numFmtId="0" fontId="7" fillId="17" borderId="35" xfId="0" applyFont="1" applyFill="1" applyBorder="1" applyAlignment="1">
      <alignment horizontal="center" vertical="center" wrapText="1"/>
    </xf>
    <xf numFmtId="0" fontId="7" fillId="0" borderId="39" xfId="0" applyFont="1" applyBorder="1" applyAlignment="1">
      <alignment horizontal="center"/>
    </xf>
    <xf numFmtId="0" fontId="7" fillId="0" borderId="43" xfId="0" applyFont="1" applyBorder="1" applyAlignment="1">
      <alignment horizontal="center"/>
    </xf>
    <xf numFmtId="0" fontId="7" fillId="0" borderId="43" xfId="0" applyFont="1" applyFill="1" applyBorder="1"/>
    <xf numFmtId="0" fontId="7" fillId="0" borderId="43" xfId="0" applyFont="1" applyBorder="1" applyAlignment="1">
      <alignment horizontal="center" vertical="center"/>
    </xf>
    <xf numFmtId="0" fontId="7" fillId="0" borderId="46" xfId="0" applyFont="1" applyBorder="1" applyAlignment="1">
      <alignment horizontal="center"/>
    </xf>
    <xf numFmtId="0" fontId="7" fillId="17" borderId="11" xfId="0" applyFont="1" applyFill="1" applyBorder="1"/>
    <xf numFmtId="0" fontId="7" fillId="0" borderId="20" xfId="0" applyFont="1" applyFill="1" applyBorder="1"/>
    <xf numFmtId="0" fontId="7" fillId="0" borderId="105" xfId="0" applyFont="1" applyBorder="1"/>
    <xf numFmtId="0" fontId="0" fillId="17" borderId="7" xfId="0" applyFill="1" applyBorder="1"/>
    <xf numFmtId="0" fontId="8" fillId="0" borderId="19" xfId="0" applyFont="1" applyBorder="1" applyAlignment="1">
      <alignment horizontal="center"/>
    </xf>
    <xf numFmtId="0" fontId="8" fillId="0" borderId="19" xfId="0" applyFont="1" applyFill="1" applyBorder="1" applyAlignment="1">
      <alignment horizontal="center"/>
    </xf>
    <xf numFmtId="0" fontId="8" fillId="0" borderId="21" xfId="0" applyFont="1" applyBorder="1" applyAlignment="1">
      <alignment horizontal="center"/>
    </xf>
    <xf numFmtId="9" fontId="95" fillId="0" borderId="8" xfId="2" applyFont="1" applyBorder="1" applyAlignment="1">
      <alignment horizontal="center"/>
    </xf>
    <xf numFmtId="0" fontId="95" fillId="0" borderId="9" xfId="0" applyFont="1" applyBorder="1" applyAlignment="1">
      <alignment horizontal="center"/>
    </xf>
    <xf numFmtId="0" fontId="6" fillId="0" borderId="107" xfId="0" applyFont="1" applyBorder="1"/>
    <xf numFmtId="9" fontId="6" fillId="0" borderId="28" xfId="2" applyFont="1" applyBorder="1" applyAlignment="1">
      <alignment horizontal="center"/>
    </xf>
    <xf numFmtId="0" fontId="6" fillId="0" borderId="108" xfId="0" applyFont="1" applyBorder="1" applyAlignment="1">
      <alignment horizontal="center"/>
    </xf>
    <xf numFmtId="0" fontId="6" fillId="0" borderId="108" xfId="0" applyFont="1" applyBorder="1"/>
    <xf numFmtId="0" fontId="6" fillId="0" borderId="109" xfId="0" applyFont="1" applyBorder="1" applyAlignment="1">
      <alignment horizontal="center"/>
    </xf>
    <xf numFmtId="173" fontId="8" fillId="17" borderId="0" xfId="0" applyNumberFormat="1" applyFont="1" applyFill="1" applyAlignment="1">
      <alignment horizontal="center"/>
    </xf>
    <xf numFmtId="3" fontId="8" fillId="0" borderId="55" xfId="0" applyNumberFormat="1" applyFont="1" applyBorder="1" applyAlignment="1">
      <alignment horizontal="center"/>
    </xf>
    <xf numFmtId="3" fontId="8" fillId="0" borderId="52" xfId="0" applyNumberFormat="1" applyFont="1" applyBorder="1" applyAlignment="1">
      <alignment horizontal="center"/>
    </xf>
    <xf numFmtId="3" fontId="8" fillId="0" borderId="69" xfId="0" applyNumberFormat="1" applyFont="1" applyBorder="1" applyAlignment="1">
      <alignment horizontal="center"/>
    </xf>
    <xf numFmtId="0" fontId="94" fillId="0" borderId="55" xfId="0" applyFont="1" applyBorder="1" applyAlignment="1">
      <alignment horizontal="center" vertical="center" wrapText="1"/>
    </xf>
    <xf numFmtId="0" fontId="7" fillId="17" borderId="11" xfId="0" applyFont="1" applyFill="1" applyBorder="1" applyAlignment="1">
      <alignment horizontal="center"/>
    </xf>
    <xf numFmtId="0" fontId="7" fillId="0" borderId="106" xfId="0" applyFont="1" applyBorder="1"/>
    <xf numFmtId="0" fontId="7" fillId="17" borderId="23" xfId="0" quotePrefix="1" applyFont="1" applyFill="1" applyBorder="1" applyAlignment="1">
      <alignment horizontal="left" indent="3"/>
    </xf>
    <xf numFmtId="4" fontId="6" fillId="17" borderId="0" xfId="0" applyNumberFormat="1" applyFont="1" applyFill="1" applyAlignment="1">
      <alignment horizontal="center"/>
    </xf>
    <xf numFmtId="0" fontId="6" fillId="17" borderId="0" xfId="0" applyFont="1" applyFill="1"/>
    <xf numFmtId="0" fontId="18" fillId="17" borderId="56" xfId="0" applyFont="1" applyFill="1" applyBorder="1" applyAlignment="1">
      <alignment horizontal="center"/>
    </xf>
    <xf numFmtId="0" fontId="14" fillId="17" borderId="0" xfId="0" applyFont="1" applyFill="1" applyBorder="1" applyAlignment="1">
      <alignment horizontal="center"/>
    </xf>
    <xf numFmtId="3" fontId="6" fillId="17" borderId="0" xfId="0" applyNumberFormat="1" applyFont="1" applyFill="1"/>
    <xf numFmtId="3" fontId="15" fillId="17" borderId="0" xfId="0" applyNumberFormat="1" applyFont="1" applyFill="1"/>
    <xf numFmtId="0" fontId="15" fillId="17" borderId="0" xfId="0" applyFont="1" applyFill="1" applyAlignment="1">
      <alignment horizontal="centerContinuous"/>
    </xf>
    <xf numFmtId="0" fontId="14" fillId="17" borderId="0" xfId="0" applyFont="1" applyFill="1" applyBorder="1" applyAlignment="1">
      <alignment horizontal="centerContinuous"/>
    </xf>
    <xf numFmtId="0" fontId="0" fillId="17" borderId="0" xfId="0" applyFill="1" applyAlignment="1">
      <alignment horizontal="centerContinuous"/>
    </xf>
    <xf numFmtId="3" fontId="6" fillId="17" borderId="0" xfId="0" applyNumberFormat="1" applyFont="1" applyFill="1" applyAlignment="1">
      <alignment horizontal="centerContinuous"/>
    </xf>
    <xf numFmtId="3" fontId="15" fillId="17" borderId="0" xfId="0" applyNumberFormat="1" applyFont="1" applyFill="1" applyAlignment="1">
      <alignment horizontal="centerContinuous"/>
    </xf>
    <xf numFmtId="0" fontId="0" fillId="17" borderId="32" xfId="0" applyFill="1" applyBorder="1"/>
    <xf numFmtId="2" fontId="8" fillId="17" borderId="0" xfId="0" applyNumberFormat="1" applyFont="1" applyFill="1" applyAlignment="1">
      <alignment horizontal="center"/>
    </xf>
    <xf numFmtId="164" fontId="0" fillId="17" borderId="0" xfId="0" applyNumberFormat="1" applyFill="1" applyAlignment="1">
      <alignment horizontal="center"/>
    </xf>
    <xf numFmtId="2" fontId="6" fillId="17" borderId="0" xfId="0" applyNumberFormat="1" applyFont="1" applyFill="1" applyAlignment="1">
      <alignment horizontal="center"/>
    </xf>
    <xf numFmtId="2" fontId="15" fillId="17" borderId="0" xfId="0" applyNumberFormat="1" applyFont="1" applyFill="1" applyAlignment="1">
      <alignment horizontal="center"/>
    </xf>
    <xf numFmtId="0" fontId="0" fillId="17" borderId="0" xfId="0" applyFill="1" applyAlignment="1">
      <alignment horizontal="left"/>
    </xf>
    <xf numFmtId="0" fontId="0" fillId="17" borderId="0" xfId="0" applyFont="1" applyFill="1" applyAlignment="1">
      <alignment horizontal="right"/>
    </xf>
    <xf numFmtId="3" fontId="0" fillId="17" borderId="0" xfId="0" applyNumberFormat="1" applyFont="1" applyFill="1" applyAlignment="1">
      <alignment horizontal="center"/>
    </xf>
    <xf numFmtId="170" fontId="0" fillId="17" borderId="0" xfId="0" applyNumberFormat="1" applyFont="1" applyFill="1" applyAlignment="1">
      <alignment horizontal="center"/>
    </xf>
    <xf numFmtId="0" fontId="6" fillId="17" borderId="0" xfId="0" applyFont="1" applyFill="1" applyAlignment="1">
      <alignment horizontal="right"/>
    </xf>
    <xf numFmtId="170" fontId="6" fillId="17" borderId="0" xfId="0" applyNumberFormat="1" applyFont="1" applyFill="1" applyAlignment="1">
      <alignment horizontal="center"/>
    </xf>
    <xf numFmtId="0" fontId="22" fillId="17" borderId="0" xfId="0" applyFont="1" applyFill="1" applyAlignment="1">
      <alignment horizontal="right"/>
    </xf>
    <xf numFmtId="2" fontId="22" fillId="17" borderId="0" xfId="0" applyNumberFormat="1" applyFont="1" applyFill="1" applyAlignment="1">
      <alignment horizontal="center"/>
    </xf>
    <xf numFmtId="3" fontId="24" fillId="17" borderId="0" xfId="0" applyNumberFormat="1" applyFont="1" applyFill="1"/>
    <xf numFmtId="170" fontId="22" fillId="17" borderId="0" xfId="0" applyNumberFormat="1" applyFont="1" applyFill="1" applyAlignment="1">
      <alignment horizontal="center"/>
    </xf>
    <xf numFmtId="0" fontId="6" fillId="17" borderId="0" xfId="0" applyFont="1" applyFill="1" applyBorder="1" applyAlignment="1">
      <alignment horizontal="centerContinuous"/>
    </xf>
    <xf numFmtId="0" fontId="0" fillId="17" borderId="8" xfId="0" applyFill="1" applyBorder="1"/>
    <xf numFmtId="0" fontId="6" fillId="78" borderId="110" xfId="0" applyFont="1" applyFill="1" applyBorder="1" applyAlignment="1">
      <alignment horizontal="center"/>
    </xf>
    <xf numFmtId="167" fontId="7" fillId="17" borderId="0" xfId="0" applyNumberFormat="1" applyFont="1" applyFill="1" applyAlignment="1">
      <alignment horizontal="centerContinuous"/>
    </xf>
    <xf numFmtId="0" fontId="7" fillId="17" borderId="30" xfId="0" applyFont="1" applyFill="1" applyBorder="1" applyAlignment="1">
      <alignment horizontal="centerContinuous"/>
    </xf>
    <xf numFmtId="0" fontId="8" fillId="17" borderId="12" xfId="0" applyFont="1" applyFill="1" applyBorder="1" applyAlignment="1">
      <alignment horizontal="center"/>
    </xf>
    <xf numFmtId="2" fontId="7" fillId="17" borderId="15" xfId="0" applyNumberFormat="1" applyFont="1" applyFill="1" applyBorder="1" applyAlignment="1">
      <alignment horizontal="centerContinuous"/>
    </xf>
    <xf numFmtId="0" fontId="8" fillId="17" borderId="17" xfId="0" applyFont="1" applyFill="1" applyBorder="1" applyAlignment="1">
      <alignment horizontal="center"/>
    </xf>
    <xf numFmtId="0" fontId="8" fillId="17" borderId="34" xfId="0" applyFont="1" applyFill="1" applyBorder="1" applyAlignment="1">
      <alignment horizontal="center"/>
    </xf>
    <xf numFmtId="167" fontId="8" fillId="17" borderId="0" xfId="0" applyNumberFormat="1" applyFont="1" applyFill="1" applyAlignment="1">
      <alignment horizontal="center"/>
    </xf>
    <xf numFmtId="0" fontId="7" fillId="17" borderId="32" xfId="0" applyFont="1" applyFill="1" applyBorder="1"/>
    <xf numFmtId="0" fontId="39" fillId="17" borderId="0" xfId="0" applyFont="1" applyFill="1" applyBorder="1" applyAlignment="1">
      <alignment horizontal="left" indent="9"/>
    </xf>
    <xf numFmtId="167" fontId="7" fillId="17" borderId="8" xfId="0" applyNumberFormat="1" applyFont="1" applyFill="1" applyBorder="1" applyAlignment="1">
      <alignment horizontal="center"/>
    </xf>
    <xf numFmtId="0" fontId="7" fillId="17" borderId="8" xfId="0" applyFont="1" applyFill="1" applyBorder="1" applyAlignment="1">
      <alignment horizontal="center"/>
    </xf>
    <xf numFmtId="0" fontId="7" fillId="17" borderId="8" xfId="0" applyFont="1" applyFill="1" applyBorder="1"/>
    <xf numFmtId="0" fontId="7" fillId="17" borderId="27" xfId="0" applyFont="1" applyFill="1" applyBorder="1"/>
    <xf numFmtId="0" fontId="8" fillId="17" borderId="52" xfId="0" applyFont="1" applyFill="1" applyBorder="1" applyAlignment="1">
      <alignment horizontal="right" indent="1"/>
    </xf>
    <xf numFmtId="167" fontId="7" fillId="17" borderId="8" xfId="0" applyNumberFormat="1" applyFont="1" applyFill="1" applyBorder="1" applyAlignment="1">
      <alignment horizontal="left"/>
    </xf>
    <xf numFmtId="167" fontId="7" fillId="17" borderId="0" xfId="0" applyNumberFormat="1" applyFont="1" applyFill="1" applyBorder="1" applyAlignment="1">
      <alignment horizontal="center"/>
    </xf>
    <xf numFmtId="0" fontId="0" fillId="17" borderId="31" xfId="0" applyFill="1" applyBorder="1"/>
    <xf numFmtId="167" fontId="7" fillId="17" borderId="7" xfId="0" applyNumberFormat="1" applyFont="1" applyFill="1" applyBorder="1" applyAlignment="1">
      <alignment horizontal="centerContinuous"/>
    </xf>
    <xf numFmtId="167" fontId="8" fillId="17" borderId="7" xfId="0" applyNumberFormat="1" applyFont="1" applyFill="1" applyBorder="1" applyAlignment="1">
      <alignment horizontal="centerContinuous"/>
    </xf>
    <xf numFmtId="0" fontId="7" fillId="17" borderId="54" xfId="0" applyFont="1" applyFill="1" applyBorder="1" applyAlignment="1">
      <alignment horizontal="left"/>
    </xf>
    <xf numFmtId="0" fontId="8" fillId="17" borderId="25" xfId="0" applyFont="1" applyFill="1" applyBorder="1" applyAlignment="1">
      <alignment horizontal="centerContinuous"/>
    </xf>
    <xf numFmtId="0" fontId="8" fillId="17" borderId="7" xfId="0" applyFont="1" applyFill="1" applyBorder="1" applyAlignment="1">
      <alignment horizontal="center"/>
    </xf>
    <xf numFmtId="0" fontId="7" fillId="17" borderId="7" xfId="0" applyFont="1" applyFill="1" applyBorder="1" applyAlignment="1">
      <alignment horizontal="center"/>
    </xf>
    <xf numFmtId="0" fontId="7" fillId="17" borderId="25" xfId="0" applyFont="1" applyFill="1" applyBorder="1" applyAlignment="1">
      <alignment horizontal="centerContinuous"/>
    </xf>
    <xf numFmtId="0" fontId="0" fillId="17" borderId="0" xfId="0" applyFill="1" applyBorder="1" applyAlignment="1">
      <alignment horizontal="centerContinuous"/>
    </xf>
    <xf numFmtId="167" fontId="7" fillId="17" borderId="20" xfId="0" applyNumberFormat="1" applyFont="1" applyFill="1" applyBorder="1" applyAlignment="1">
      <alignment horizontal="centerContinuous"/>
    </xf>
    <xf numFmtId="167" fontId="8" fillId="17" borderId="20" xfId="0" applyNumberFormat="1" applyFont="1" applyFill="1" applyBorder="1" applyAlignment="1">
      <alignment horizontal="centerContinuous"/>
    </xf>
    <xf numFmtId="167" fontId="7" fillId="17" borderId="30" xfId="0" applyNumberFormat="1" applyFont="1" applyFill="1" applyBorder="1" applyAlignment="1">
      <alignment horizontal="left"/>
    </xf>
    <xf numFmtId="167" fontId="8" fillId="17" borderId="8" xfId="0" applyNumberFormat="1" applyFont="1" applyFill="1" applyBorder="1" applyAlignment="1">
      <alignment horizontal="centerContinuous"/>
    </xf>
    <xf numFmtId="167" fontId="8" fillId="17" borderId="26" xfId="0" applyNumberFormat="1" applyFont="1" applyFill="1" applyBorder="1" applyAlignment="1">
      <alignment horizontal="centerContinuous"/>
    </xf>
    <xf numFmtId="0" fontId="8" fillId="17" borderId="8" xfId="0" applyFont="1" applyFill="1" applyBorder="1" applyAlignment="1">
      <alignment horizontal="centerContinuous"/>
    </xf>
    <xf numFmtId="0" fontId="8" fillId="17" borderId="14" xfId="0" applyFont="1" applyFill="1" applyBorder="1" applyAlignment="1">
      <alignment horizontal="centerContinuous"/>
    </xf>
    <xf numFmtId="167" fontId="7" fillId="17" borderId="25" xfId="0" applyNumberFormat="1" applyFont="1" applyFill="1" applyBorder="1" applyAlignment="1">
      <alignment horizontal="centerContinuous"/>
    </xf>
    <xf numFmtId="167" fontId="8" fillId="17" borderId="25" xfId="0" applyNumberFormat="1" applyFont="1" applyFill="1" applyBorder="1" applyAlignment="1">
      <alignment horizontal="centerContinuous"/>
    </xf>
    <xf numFmtId="167" fontId="8" fillId="17" borderId="4" xfId="0" applyNumberFormat="1" applyFont="1" applyFill="1" applyBorder="1" applyAlignment="1">
      <alignment horizontal="center"/>
    </xf>
    <xf numFmtId="0" fontId="8" fillId="17" borderId="16" xfId="0" applyFont="1" applyFill="1" applyBorder="1" applyAlignment="1">
      <alignment horizontal="center"/>
    </xf>
    <xf numFmtId="167" fontId="8" fillId="17" borderId="28" xfId="0" applyNumberFormat="1" applyFont="1" applyFill="1" applyBorder="1" applyAlignment="1">
      <alignment horizontal="center"/>
    </xf>
    <xf numFmtId="0" fontId="0" fillId="17" borderId="6" xfId="0" applyFill="1" applyBorder="1"/>
    <xf numFmtId="167" fontId="8" fillId="17" borderId="21" xfId="0" applyNumberFormat="1" applyFont="1" applyFill="1" applyBorder="1" applyAlignment="1">
      <alignment horizontal="center"/>
    </xf>
    <xf numFmtId="167" fontId="8" fillId="17" borderId="10" xfId="0" applyNumberFormat="1" applyFont="1" applyFill="1" applyBorder="1" applyAlignment="1">
      <alignment horizontal="center"/>
    </xf>
    <xf numFmtId="3" fontId="7" fillId="17" borderId="0" xfId="0" applyNumberFormat="1" applyFont="1" applyFill="1" applyBorder="1" applyAlignment="1">
      <alignment horizontal="center"/>
    </xf>
    <xf numFmtId="0" fontId="58" fillId="17" borderId="0" xfId="0" applyFont="1" applyFill="1"/>
    <xf numFmtId="0" fontId="8" fillId="17" borderId="13" xfId="0" applyFont="1" applyFill="1" applyBorder="1"/>
    <xf numFmtId="0" fontId="10" fillId="17" borderId="4" xfId="3" applyFont="1" applyFill="1" applyBorder="1"/>
    <xf numFmtId="0" fontId="7" fillId="17" borderId="15" xfId="0" applyFont="1" applyFill="1" applyBorder="1" applyAlignment="1">
      <alignment horizontal="center"/>
    </xf>
    <xf numFmtId="167" fontId="7" fillId="17" borderId="0" xfId="0" applyNumberFormat="1" applyFont="1" applyFill="1" applyBorder="1" applyAlignment="1">
      <alignment horizontal="center" vertical="center"/>
    </xf>
    <xf numFmtId="0" fontId="96" fillId="17" borderId="0" xfId="0" applyFont="1" applyFill="1" applyBorder="1" applyAlignment="1">
      <alignment horizontal="left" vertical="top"/>
    </xf>
    <xf numFmtId="0" fontId="0" fillId="17" borderId="56" xfId="0" applyFill="1" applyBorder="1"/>
    <xf numFmtId="0" fontId="97" fillId="17" borderId="32" xfId="0" applyFont="1" applyFill="1" applyBorder="1" applyAlignment="1">
      <alignment horizontal="centerContinuous"/>
    </xf>
    <xf numFmtId="0" fontId="97" fillId="17" borderId="2" xfId="0" applyFont="1" applyFill="1" applyBorder="1" applyAlignment="1">
      <alignment horizontal="centerContinuous"/>
    </xf>
    <xf numFmtId="0" fontId="97" fillId="17" borderId="13" xfId="0" applyFont="1" applyFill="1" applyBorder="1" applyAlignment="1">
      <alignment horizontal="centerContinuous"/>
    </xf>
    <xf numFmtId="0" fontId="97" fillId="17" borderId="11" xfId="0" applyFont="1" applyFill="1" applyBorder="1" applyAlignment="1">
      <alignment horizontal="centerContinuous"/>
    </xf>
    <xf numFmtId="0" fontId="97" fillId="17" borderId="56" xfId="0" applyFont="1" applyFill="1" applyBorder="1" applyAlignment="1">
      <alignment horizontal="centerContinuous"/>
    </xf>
    <xf numFmtId="0" fontId="0" fillId="17" borderId="2" xfId="0" applyFill="1" applyBorder="1"/>
    <xf numFmtId="0" fontId="0" fillId="17" borderId="13" xfId="0" applyFill="1" applyBorder="1"/>
    <xf numFmtId="0" fontId="0" fillId="17" borderId="11" xfId="0" applyFill="1" applyBorder="1"/>
    <xf numFmtId="0" fontId="0" fillId="17" borderId="58" xfId="0" applyFill="1" applyBorder="1"/>
    <xf numFmtId="0" fontId="0" fillId="17" borderId="113" xfId="0" applyFill="1" applyBorder="1"/>
    <xf numFmtId="0" fontId="0" fillId="17" borderId="3" xfId="0" applyFill="1" applyBorder="1" applyAlignment="1">
      <alignment horizontal="centerContinuous"/>
    </xf>
    <xf numFmtId="0" fontId="6" fillId="17" borderId="76" xfId="0" applyFont="1" applyFill="1" applyBorder="1" applyAlignment="1">
      <alignment horizontal="centerContinuous"/>
    </xf>
    <xf numFmtId="0" fontId="6" fillId="17" borderId="4" xfId="0" applyFont="1" applyFill="1" applyBorder="1" applyAlignment="1">
      <alignment horizontal="centerContinuous"/>
    </xf>
    <xf numFmtId="0" fontId="6" fillId="0" borderId="4" xfId="0" applyFont="1" applyBorder="1" applyAlignment="1">
      <alignment horizontal="centerContinuous"/>
    </xf>
    <xf numFmtId="0" fontId="6" fillId="17" borderId="66" xfId="0" applyFont="1" applyFill="1" applyBorder="1" applyAlignment="1">
      <alignment horizontal="centerContinuous"/>
    </xf>
    <xf numFmtId="0" fontId="15" fillId="17" borderId="48" xfId="0" applyFont="1" applyFill="1" applyBorder="1" applyAlignment="1">
      <alignment horizontal="centerContinuous"/>
    </xf>
    <xf numFmtId="0" fontId="15" fillId="17" borderId="47" xfId="0" applyFont="1" applyFill="1" applyBorder="1" applyAlignment="1">
      <alignment horizontal="centerContinuous"/>
    </xf>
    <xf numFmtId="0" fontId="15" fillId="17" borderId="18" xfId="0" applyFont="1" applyFill="1" applyBorder="1" applyAlignment="1">
      <alignment horizontal="centerContinuous"/>
    </xf>
    <xf numFmtId="0" fontId="15" fillId="0" borderId="7" xfId="0" applyFont="1" applyBorder="1" applyAlignment="1">
      <alignment horizontal="centerContinuous"/>
    </xf>
    <xf numFmtId="0" fontId="15" fillId="17" borderId="7" xfId="0" applyFont="1" applyFill="1" applyBorder="1" applyAlignment="1">
      <alignment horizontal="centerContinuous"/>
    </xf>
    <xf numFmtId="0" fontId="15" fillId="0" borderId="18" xfId="0" applyFont="1" applyBorder="1" applyAlignment="1">
      <alignment horizontal="centerContinuous"/>
    </xf>
    <xf numFmtId="0" fontId="15" fillId="17" borderId="57" xfId="0" applyFont="1" applyFill="1" applyBorder="1" applyAlignment="1">
      <alignment horizontal="centerContinuous"/>
    </xf>
    <xf numFmtId="0" fontId="17" fillId="17" borderId="49" xfId="3" applyFont="1" applyFill="1" applyBorder="1" applyAlignment="1">
      <alignment horizontal="center"/>
    </xf>
    <xf numFmtId="0" fontId="17" fillId="17" borderId="64" xfId="3" applyFont="1" applyFill="1" applyBorder="1" applyAlignment="1">
      <alignment horizontal="center"/>
    </xf>
    <xf numFmtId="0" fontId="6" fillId="0" borderId="13" xfId="0" applyFont="1" applyBorder="1"/>
    <xf numFmtId="0" fontId="6" fillId="0" borderId="11" xfId="0" applyFont="1" applyBorder="1"/>
    <xf numFmtId="0" fontId="6" fillId="0" borderId="56" xfId="0" applyFont="1" applyBorder="1"/>
    <xf numFmtId="0" fontId="7" fillId="17" borderId="4" xfId="0" applyFont="1" applyFill="1" applyBorder="1" applyAlignment="1">
      <alignment horizontal="centerContinuous"/>
    </xf>
    <xf numFmtId="0" fontId="102" fillId="17" borderId="64" xfId="0" applyFont="1" applyFill="1" applyBorder="1" applyAlignment="1">
      <alignment horizontal="centerContinuous"/>
    </xf>
    <xf numFmtId="0" fontId="103" fillId="17" borderId="111" xfId="0" applyFont="1" applyFill="1" applyBorder="1" applyAlignment="1">
      <alignment horizontal="centerContinuous"/>
    </xf>
    <xf numFmtId="0" fontId="103" fillId="17" borderId="4" xfId="0" applyFont="1" applyFill="1" applyBorder="1" applyAlignment="1">
      <alignment horizontal="centerContinuous"/>
    </xf>
    <xf numFmtId="0" fontId="0" fillId="17" borderId="58" xfId="0" applyFill="1" applyBorder="1" applyAlignment="1">
      <alignment horizontal="centerContinuous"/>
    </xf>
    <xf numFmtId="0" fontId="6" fillId="17" borderId="5" xfId="0" applyFont="1" applyFill="1" applyBorder="1" applyAlignment="1">
      <alignment horizontal="center"/>
    </xf>
    <xf numFmtId="0" fontId="6" fillId="17" borderId="64" xfId="0" applyFont="1" applyFill="1" applyBorder="1" applyAlignment="1">
      <alignment horizontal="center"/>
    </xf>
    <xf numFmtId="174" fontId="0" fillId="17" borderId="57" xfId="0" applyNumberFormat="1" applyFill="1" applyBorder="1"/>
    <xf numFmtId="174" fontId="0" fillId="17" borderId="61" xfId="0" applyNumberFormat="1" applyFill="1" applyBorder="1"/>
    <xf numFmtId="174" fontId="6" fillId="17" borderId="61" xfId="0" applyNumberFormat="1" applyFont="1" applyFill="1" applyBorder="1"/>
    <xf numFmtId="174" fontId="0" fillId="17" borderId="62" xfId="0" applyNumberFormat="1" applyFill="1" applyBorder="1"/>
    <xf numFmtId="0" fontId="103" fillId="17" borderId="112" xfId="0" applyFont="1" applyFill="1" applyBorder="1" applyAlignment="1">
      <alignment horizontal="centerContinuous"/>
    </xf>
    <xf numFmtId="0" fontId="103" fillId="17" borderId="75" xfId="0" applyFont="1" applyFill="1" applyBorder="1" applyAlignment="1">
      <alignment horizontal="centerContinuous"/>
    </xf>
    <xf numFmtId="0" fontId="6" fillId="17" borderId="5" xfId="0" applyFont="1" applyFill="1" applyBorder="1" applyAlignment="1">
      <alignment horizontal="centerContinuous"/>
    </xf>
    <xf numFmtId="0" fontId="6" fillId="17" borderId="64" xfId="0" applyFont="1" applyFill="1" applyBorder="1" applyAlignment="1">
      <alignment horizontal="centerContinuous"/>
    </xf>
    <xf numFmtId="174" fontId="17" fillId="83" borderId="7" xfId="4" applyNumberFormat="1" applyFont="1" applyFill="1" applyBorder="1"/>
    <xf numFmtId="174" fontId="20" fillId="83" borderId="47" xfId="4" applyNumberFormat="1" applyFont="1" applyFill="1" applyBorder="1"/>
    <xf numFmtId="174" fontId="20" fillId="83" borderId="18" xfId="4" applyNumberFormat="1" applyFont="1" applyFill="1" applyBorder="1"/>
    <xf numFmtId="174" fontId="0" fillId="83" borderId="3" xfId="0" applyNumberFormat="1" applyFill="1" applyBorder="1"/>
    <xf numFmtId="174" fontId="0" fillId="83" borderId="9" xfId="0" applyNumberFormat="1" applyFill="1" applyBorder="1"/>
    <xf numFmtId="174" fontId="0" fillId="83" borderId="6" xfId="0" applyNumberFormat="1" applyFill="1" applyBorder="1"/>
    <xf numFmtId="174" fontId="0" fillId="84" borderId="3" xfId="0" applyNumberFormat="1" applyFill="1" applyBorder="1"/>
    <xf numFmtId="174" fontId="0" fillId="84" borderId="9" xfId="0" applyNumberFormat="1" applyFill="1" applyBorder="1"/>
    <xf numFmtId="174" fontId="0" fillId="84" borderId="6" xfId="0" applyNumberFormat="1" applyFill="1" applyBorder="1"/>
    <xf numFmtId="174" fontId="17" fillId="84" borderId="14" xfId="4" applyNumberFormat="1" applyFont="1" applyFill="1" applyBorder="1"/>
    <xf numFmtId="174" fontId="17" fillId="84" borderId="7" xfId="4" applyNumberFormat="1" applyFont="1" applyFill="1" applyBorder="1"/>
    <xf numFmtId="174" fontId="20" fillId="84" borderId="47" xfId="4" applyNumberFormat="1" applyFont="1" applyFill="1" applyBorder="1"/>
    <xf numFmtId="174" fontId="20" fillId="84" borderId="18" xfId="4" applyNumberFormat="1" applyFont="1" applyFill="1" applyBorder="1"/>
    <xf numFmtId="174" fontId="20" fillId="85" borderId="7" xfId="4" applyNumberFormat="1" applyFont="1" applyFill="1" applyBorder="1"/>
    <xf numFmtId="9" fontId="20" fillId="85" borderId="57" xfId="2" applyFont="1" applyFill="1" applyBorder="1"/>
    <xf numFmtId="174" fontId="0" fillId="86" borderId="3" xfId="0" applyNumberFormat="1" applyFill="1" applyBorder="1"/>
    <xf numFmtId="174" fontId="0" fillId="86" borderId="9" xfId="0" applyNumberFormat="1" applyFill="1" applyBorder="1"/>
    <xf numFmtId="174" fontId="0" fillId="86" borderId="6" xfId="0" applyNumberFormat="1" applyFill="1" applyBorder="1"/>
    <xf numFmtId="174" fontId="17" fillId="86" borderId="14" xfId="4" applyNumberFormat="1" applyFont="1" applyFill="1" applyBorder="1"/>
    <xf numFmtId="174" fontId="20" fillId="86" borderId="3" xfId="4" applyNumberFormat="1" applyFont="1" applyFill="1" applyBorder="1"/>
    <xf numFmtId="174" fontId="20" fillId="86" borderId="18" xfId="4" applyNumberFormat="1" applyFont="1" applyFill="1" applyBorder="1"/>
    <xf numFmtId="0" fontId="97" fillId="17" borderId="0" xfId="0" applyFont="1" applyFill="1" applyBorder="1" applyAlignment="1">
      <alignment horizontal="centerContinuous"/>
    </xf>
    <xf numFmtId="0" fontId="0" fillId="17" borderId="12" xfId="0" applyFill="1" applyBorder="1"/>
    <xf numFmtId="0" fontId="97" fillId="17" borderId="114" xfId="0" applyFont="1" applyFill="1" applyBorder="1" applyAlignment="1">
      <alignment horizontal="centerContinuous"/>
    </xf>
    <xf numFmtId="0" fontId="6" fillId="17" borderId="0" xfId="0" applyFont="1" applyFill="1" applyBorder="1"/>
    <xf numFmtId="0" fontId="6" fillId="17" borderId="66" xfId="0" applyFont="1" applyFill="1" applyBorder="1" applyAlignment="1">
      <alignment horizontal="center"/>
    </xf>
    <xf numFmtId="0" fontId="6" fillId="17" borderId="58" xfId="0" applyFont="1" applyFill="1" applyBorder="1" applyAlignment="1">
      <alignment horizontal="center"/>
    </xf>
    <xf numFmtId="0" fontId="6" fillId="17" borderId="113" xfId="0" applyFont="1" applyFill="1" applyBorder="1" applyAlignment="1">
      <alignment horizontal="center"/>
    </xf>
    <xf numFmtId="0" fontId="6" fillId="17" borderId="75" xfId="0" applyFont="1" applyFill="1" applyBorder="1" applyAlignment="1">
      <alignment horizontal="center"/>
    </xf>
    <xf numFmtId="0" fontId="103" fillId="17" borderId="0" xfId="0" applyFont="1" applyFill="1" applyBorder="1" applyAlignment="1">
      <alignment horizontal="centerContinuous"/>
    </xf>
    <xf numFmtId="0" fontId="103" fillId="17" borderId="115" xfId="0" applyFont="1" applyFill="1" applyBorder="1" applyAlignment="1">
      <alignment horizontal="centerContinuous"/>
    </xf>
    <xf numFmtId="0" fontId="103" fillId="17" borderId="59" xfId="0" applyFont="1" applyFill="1" applyBorder="1" applyAlignment="1">
      <alignment horizontal="centerContinuous"/>
    </xf>
    <xf numFmtId="174" fontId="0" fillId="87" borderId="3" xfId="0" applyNumberFormat="1" applyFill="1" applyBorder="1"/>
    <xf numFmtId="174" fontId="0" fillId="87" borderId="9" xfId="0" applyNumberFormat="1" applyFill="1" applyBorder="1"/>
    <xf numFmtId="174" fontId="0" fillId="87" borderId="6" xfId="0" applyNumberFormat="1" applyFill="1" applyBorder="1"/>
    <xf numFmtId="174" fontId="0" fillId="87" borderId="47" xfId="0" applyNumberFormat="1" applyFill="1" applyBorder="1"/>
    <xf numFmtId="174" fontId="0" fillId="87" borderId="52" xfId="0" applyNumberFormat="1" applyFill="1" applyBorder="1"/>
    <xf numFmtId="174" fontId="0" fillId="87" borderId="53" xfId="0" applyNumberFormat="1" applyFill="1" applyBorder="1"/>
    <xf numFmtId="174" fontId="6" fillId="88" borderId="76" xfId="0" applyNumberFormat="1" applyFont="1" applyFill="1" applyBorder="1"/>
    <xf numFmtId="174" fontId="0" fillId="88" borderId="59" xfId="0" applyNumberFormat="1" applyFill="1" applyBorder="1"/>
    <xf numFmtId="174" fontId="6" fillId="88" borderId="77" xfId="0" applyNumberFormat="1" applyFont="1" applyFill="1" applyBorder="1"/>
    <xf numFmtId="174" fontId="0" fillId="88" borderId="60" xfId="0" applyNumberFormat="1" applyFill="1" applyBorder="1"/>
    <xf numFmtId="174" fontId="6" fillId="88" borderId="79" xfId="0" applyNumberFormat="1" applyFont="1" applyFill="1" applyBorder="1"/>
    <xf numFmtId="174" fontId="0" fillId="88" borderId="74" xfId="0" applyNumberFormat="1" applyFill="1" applyBorder="1"/>
    <xf numFmtId="0" fontId="6" fillId="17" borderId="17" xfId="0" applyFont="1" applyFill="1" applyBorder="1" applyAlignment="1">
      <alignment horizontal="centerContinuous"/>
    </xf>
    <xf numFmtId="0" fontId="0" fillId="17" borderId="47" xfId="0" applyFill="1" applyBorder="1" applyAlignment="1">
      <alignment horizontal="centerContinuous"/>
    </xf>
    <xf numFmtId="174" fontId="0" fillId="83" borderId="47" xfId="0" applyNumberFormat="1" applyFill="1" applyBorder="1"/>
    <xf numFmtId="174" fontId="0" fillId="83" borderId="52" xfId="0" applyNumberFormat="1" applyFill="1" applyBorder="1"/>
    <xf numFmtId="174" fontId="0" fillId="83" borderId="53" xfId="0" applyNumberFormat="1" applyFill="1" applyBorder="1"/>
    <xf numFmtId="0" fontId="6" fillId="17" borderId="7" xfId="0" applyFont="1" applyFill="1" applyBorder="1" applyAlignment="1">
      <alignment horizontal="centerContinuous"/>
    </xf>
    <xf numFmtId="0" fontId="6" fillId="17" borderId="59" xfId="0" applyFont="1" applyFill="1" applyBorder="1" applyAlignment="1">
      <alignment horizontal="centerContinuous"/>
    </xf>
    <xf numFmtId="0" fontId="8" fillId="17" borderId="115" xfId="0" applyFont="1" applyFill="1" applyBorder="1" applyAlignment="1">
      <alignment horizontal="centerContinuous"/>
    </xf>
    <xf numFmtId="0" fontId="15" fillId="17" borderId="0" xfId="0" applyFont="1" applyFill="1"/>
    <xf numFmtId="0" fontId="8" fillId="17" borderId="59" xfId="0" applyFont="1" applyFill="1" applyBorder="1" applyAlignment="1">
      <alignment horizontal="centerContinuous"/>
    </xf>
    <xf numFmtId="0" fontId="0" fillId="17" borderId="10" xfId="0" applyFill="1" applyBorder="1"/>
    <xf numFmtId="0" fontId="6" fillId="17" borderId="30" xfId="0" applyFont="1" applyFill="1" applyBorder="1"/>
    <xf numFmtId="0" fontId="6" fillId="17" borderId="30" xfId="0" applyFont="1" applyFill="1" applyBorder="1" applyAlignment="1">
      <alignment horizontal="centerContinuous"/>
    </xf>
    <xf numFmtId="0" fontId="6" fillId="17" borderId="25" xfId="0" applyFont="1" applyFill="1" applyBorder="1" applyAlignment="1">
      <alignment horizontal="centerContinuous"/>
    </xf>
    <xf numFmtId="0" fontId="6" fillId="90" borderId="3" xfId="0" applyFont="1" applyFill="1" applyBorder="1" applyAlignment="1">
      <alignment horizontal="center"/>
    </xf>
    <xf numFmtId="0" fontId="6" fillId="90" borderId="18" xfId="0" applyFont="1" applyFill="1" applyBorder="1" applyAlignment="1">
      <alignment horizontal="center"/>
    </xf>
    <xf numFmtId="0" fontId="0" fillId="91" borderId="18" xfId="0" applyFill="1" applyBorder="1" applyAlignment="1">
      <alignment horizontal="center"/>
    </xf>
    <xf numFmtId="0" fontId="0" fillId="91" borderId="20" xfId="0" applyFill="1" applyBorder="1" applyAlignment="1">
      <alignment horizontal="center"/>
    </xf>
    <xf numFmtId="0" fontId="6" fillId="90" borderId="9" xfId="0" applyFont="1" applyFill="1" applyBorder="1" applyAlignment="1">
      <alignment horizontal="center"/>
    </xf>
    <xf numFmtId="0" fontId="6" fillId="90" borderId="20" xfId="0" applyFont="1" applyFill="1" applyBorder="1" applyAlignment="1">
      <alignment horizontal="center"/>
    </xf>
    <xf numFmtId="0" fontId="0" fillId="89" borderId="18" xfId="0" applyFill="1" applyBorder="1" applyAlignment="1">
      <alignment horizontal="center"/>
    </xf>
    <xf numFmtId="0" fontId="6" fillId="93" borderId="9" xfId="0" applyFont="1" applyFill="1" applyBorder="1" applyAlignment="1">
      <alignment horizontal="center"/>
    </xf>
    <xf numFmtId="0" fontId="0" fillId="17" borderId="9" xfId="0" applyFill="1" applyBorder="1"/>
    <xf numFmtId="0" fontId="0" fillId="17" borderId="20" xfId="0" applyFill="1" applyBorder="1"/>
    <xf numFmtId="0" fontId="0" fillId="17" borderId="18" xfId="0" applyFill="1" applyBorder="1"/>
    <xf numFmtId="0" fontId="0" fillId="0" borderId="8" xfId="0" applyBorder="1"/>
    <xf numFmtId="0" fontId="20" fillId="17" borderId="32" xfId="3" applyFont="1" applyFill="1" applyBorder="1" applyAlignment="1">
      <alignment horizontal="right"/>
    </xf>
    <xf numFmtId="0" fontId="6" fillId="17" borderId="49" xfId="0" applyFont="1" applyFill="1" applyBorder="1" applyAlignment="1">
      <alignment horizontal="center"/>
    </xf>
    <xf numFmtId="0" fontId="15" fillId="0" borderId="17" xfId="0" applyFont="1" applyBorder="1" applyAlignment="1">
      <alignment horizontal="center"/>
    </xf>
    <xf numFmtId="0" fontId="0" fillId="0" borderId="13" xfId="0" applyBorder="1" applyAlignment="1">
      <alignment horizontal="center"/>
    </xf>
    <xf numFmtId="0" fontId="0" fillId="0" borderId="47" xfId="0"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15" fillId="17" borderId="0" xfId="0" applyFont="1" applyFill="1" applyBorder="1" applyAlignment="1">
      <alignment horizontal="centerContinuous"/>
    </xf>
    <xf numFmtId="0" fontId="0" fillId="0" borderId="27" xfId="0" applyFill="1" applyBorder="1" applyAlignment="1">
      <alignment horizontal="center" vertical="center"/>
    </xf>
    <xf numFmtId="4" fontId="15" fillId="17" borderId="11" xfId="0" applyNumberFormat="1" applyFont="1" applyFill="1" applyBorder="1" applyAlignment="1">
      <alignment horizontal="center"/>
    </xf>
    <xf numFmtId="4" fontId="15" fillId="17" borderId="16" xfId="0" applyNumberFormat="1" applyFont="1" applyFill="1" applyBorder="1" applyAlignment="1">
      <alignment horizontal="center"/>
    </xf>
    <xf numFmtId="4" fontId="6" fillId="17" borderId="11" xfId="0" applyNumberFormat="1" applyFont="1" applyFill="1" applyBorder="1" applyAlignment="1">
      <alignment horizontal="center"/>
    </xf>
    <xf numFmtId="4" fontId="6" fillId="17" borderId="18" xfId="0" applyNumberFormat="1" applyFont="1" applyFill="1" applyBorder="1" applyAlignment="1">
      <alignment horizontal="center"/>
    </xf>
    <xf numFmtId="4" fontId="6" fillId="17" borderId="20" xfId="0" applyNumberFormat="1" applyFont="1" applyFill="1" applyBorder="1" applyAlignment="1">
      <alignment horizontal="center"/>
    </xf>
    <xf numFmtId="4" fontId="6" fillId="17" borderId="22" xfId="0" applyNumberFormat="1" applyFont="1" applyFill="1" applyBorder="1" applyAlignment="1">
      <alignment horizontal="center"/>
    </xf>
    <xf numFmtId="0" fontId="6" fillId="17" borderId="28" xfId="0" applyFont="1" applyFill="1" applyBorder="1" applyAlignment="1">
      <alignment horizontal="center"/>
    </xf>
    <xf numFmtId="0" fontId="15" fillId="17" borderId="17" xfId="0" applyFont="1" applyFill="1" applyBorder="1" applyAlignment="1">
      <alignment horizontal="center"/>
    </xf>
    <xf numFmtId="0" fontId="0" fillId="17" borderId="29" xfId="0" applyFill="1" applyBorder="1"/>
    <xf numFmtId="0" fontId="0" fillId="17" borderId="35" xfId="0" applyFill="1" applyBorder="1"/>
    <xf numFmtId="0" fontId="0" fillId="17" borderId="39" xfId="0" applyFill="1" applyBorder="1"/>
    <xf numFmtId="0" fontId="0" fillId="17" borderId="43" xfId="0" applyFill="1" applyBorder="1"/>
    <xf numFmtId="0" fontId="0" fillId="17" borderId="46" xfId="0" applyFill="1" applyBorder="1"/>
    <xf numFmtId="3" fontId="6" fillId="0" borderId="7" xfId="0" applyNumberFormat="1" applyFont="1" applyBorder="1" applyAlignment="1">
      <alignment horizontal="center"/>
    </xf>
    <xf numFmtId="3" fontId="6" fillId="0" borderId="8" xfId="0" applyNumberFormat="1" applyFont="1" applyBorder="1" applyAlignment="1">
      <alignment horizontal="center"/>
    </xf>
    <xf numFmtId="0" fontId="0" fillId="0" borderId="8" xfId="0" applyFont="1" applyBorder="1" applyAlignment="1">
      <alignment horizontal="center" vertical="center" wrapText="1"/>
    </xf>
    <xf numFmtId="0" fontId="0" fillId="17" borderId="116" xfId="0" applyFill="1" applyBorder="1"/>
    <xf numFmtId="0" fontId="0" fillId="17" borderId="117" xfId="0" applyFill="1" applyBorder="1"/>
    <xf numFmtId="174" fontId="6" fillId="84" borderId="9" xfId="0" applyNumberFormat="1" applyFont="1" applyFill="1" applyBorder="1"/>
    <xf numFmtId="0" fontId="0" fillId="17" borderId="79" xfId="0" applyFill="1" applyBorder="1" applyAlignment="1">
      <alignment horizontal="centerContinuous"/>
    </xf>
    <xf numFmtId="0" fontId="0" fillId="17" borderId="6" xfId="0" applyFill="1" applyBorder="1" applyAlignment="1">
      <alignment horizontal="centerContinuous"/>
    </xf>
    <xf numFmtId="0" fontId="0" fillId="17" borderId="22" xfId="0" applyFill="1" applyBorder="1" applyAlignment="1">
      <alignment horizontal="centerContinuous"/>
    </xf>
    <xf numFmtId="0" fontId="0" fillId="17" borderId="118" xfId="0" applyFill="1" applyBorder="1"/>
    <xf numFmtId="0" fontId="0" fillId="17" borderId="70" xfId="0" applyFill="1" applyBorder="1"/>
    <xf numFmtId="0" fontId="0" fillId="17" borderId="71" xfId="0" applyFill="1" applyBorder="1"/>
    <xf numFmtId="0" fontId="0" fillId="17" borderId="76" xfId="0" applyFill="1" applyBorder="1"/>
    <xf numFmtId="0" fontId="0" fillId="17" borderId="3" xfId="0" applyFill="1" applyBorder="1"/>
    <xf numFmtId="0" fontId="0" fillId="17" borderId="77" xfId="0" applyFill="1" applyBorder="1"/>
    <xf numFmtId="0" fontId="0" fillId="89" borderId="76" xfId="0" applyFill="1" applyBorder="1" applyAlignment="1">
      <alignment horizontal="center"/>
    </xf>
    <xf numFmtId="0" fontId="0" fillId="89" borderId="77" xfId="0" applyFill="1" applyBorder="1" applyAlignment="1">
      <alignment horizontal="center"/>
    </xf>
    <xf numFmtId="0" fontId="0" fillId="91" borderId="77" xfId="0" applyFill="1" applyBorder="1" applyAlignment="1">
      <alignment horizontal="center"/>
    </xf>
    <xf numFmtId="0" fontId="0" fillId="91" borderId="9" xfId="0" applyFill="1" applyBorder="1" applyAlignment="1">
      <alignment horizontal="center"/>
    </xf>
    <xf numFmtId="0" fontId="0" fillId="89" borderId="20" xfId="0" applyFill="1" applyBorder="1" applyAlignment="1">
      <alignment horizontal="center"/>
    </xf>
    <xf numFmtId="0" fontId="0" fillId="17" borderId="79" xfId="0" applyFill="1" applyBorder="1"/>
    <xf numFmtId="0" fontId="0" fillId="17" borderId="22" xfId="0" applyFill="1" applyBorder="1"/>
    <xf numFmtId="0" fontId="0" fillId="0" borderId="48" xfId="0" applyFill="1" applyBorder="1" applyAlignment="1">
      <alignment horizontal="center" vertical="center"/>
    </xf>
    <xf numFmtId="0" fontId="0" fillId="91" borderId="3" xfId="0" applyFill="1" applyBorder="1" applyAlignment="1">
      <alignment horizontal="center"/>
    </xf>
    <xf numFmtId="0" fontId="0" fillId="89" borderId="9" xfId="0" applyFill="1" applyBorder="1" applyAlignment="1">
      <alignment horizontal="center"/>
    </xf>
    <xf numFmtId="0" fontId="0" fillId="17" borderId="30" xfId="0" applyFill="1" applyBorder="1" applyAlignment="1">
      <alignment horizontal="center"/>
    </xf>
    <xf numFmtId="0" fontId="47" fillId="17" borderId="30" xfId="0" applyFont="1" applyFill="1" applyBorder="1" applyAlignment="1">
      <alignment horizontal="left" indent="1"/>
    </xf>
    <xf numFmtId="0" fontId="47" fillId="17" borderId="33" xfId="0" applyFont="1" applyFill="1" applyBorder="1" applyAlignment="1">
      <alignment horizontal="center"/>
    </xf>
    <xf numFmtId="0" fontId="0" fillId="17" borderId="25" xfId="0" applyFill="1" applyBorder="1" applyAlignment="1">
      <alignment horizontal="center" vertical="center"/>
    </xf>
    <xf numFmtId="0" fontId="0" fillId="17" borderId="26" xfId="0" applyFill="1" applyBorder="1" applyAlignment="1">
      <alignment horizontal="center" vertical="center"/>
    </xf>
    <xf numFmtId="0" fontId="0" fillId="0" borderId="26" xfId="0" applyFill="1" applyBorder="1" applyAlignment="1">
      <alignment horizontal="center" vertical="center"/>
    </xf>
    <xf numFmtId="0" fontId="0" fillId="17" borderId="44" xfId="0" applyFill="1" applyBorder="1" applyAlignment="1">
      <alignment horizontal="center" vertical="center"/>
    </xf>
    <xf numFmtId="0" fontId="15" fillId="17" borderId="30" xfId="0" applyFont="1" applyFill="1" applyBorder="1" applyAlignment="1">
      <alignment horizontal="centerContinuous"/>
    </xf>
    <xf numFmtId="0" fontId="15" fillId="17" borderId="25" xfId="0" applyFont="1" applyFill="1" applyBorder="1" applyAlignment="1">
      <alignment horizontal="centerContinuous"/>
    </xf>
    <xf numFmtId="0" fontId="6" fillId="17" borderId="33" xfId="0" applyFont="1" applyFill="1" applyBorder="1" applyAlignment="1">
      <alignment horizontal="center"/>
    </xf>
    <xf numFmtId="0" fontId="6" fillId="17" borderId="26" xfId="0" applyFont="1" applyFill="1" applyBorder="1" applyAlignment="1">
      <alignment horizontal="center"/>
    </xf>
    <xf numFmtId="0" fontId="105" fillId="17" borderId="26" xfId="0" applyFont="1" applyFill="1" applyBorder="1" applyAlignment="1">
      <alignment horizontal="center"/>
    </xf>
    <xf numFmtId="0" fontId="22" fillId="17" borderId="26" xfId="0" applyFont="1" applyFill="1" applyBorder="1" applyAlignment="1">
      <alignment horizontal="center"/>
    </xf>
    <xf numFmtId="0" fontId="104" fillId="17" borderId="26" xfId="0" applyFont="1" applyFill="1" applyBorder="1" applyAlignment="1">
      <alignment horizontal="center"/>
    </xf>
    <xf numFmtId="0" fontId="6" fillId="17" borderId="56" xfId="0" applyFont="1" applyFill="1" applyBorder="1" applyAlignment="1">
      <alignment horizontal="center"/>
    </xf>
    <xf numFmtId="174" fontId="0" fillId="94" borderId="57" xfId="0" applyNumberFormat="1" applyFill="1" applyBorder="1"/>
    <xf numFmtId="174" fontId="0" fillId="94" borderId="61" xfId="0" applyNumberFormat="1" applyFill="1" applyBorder="1"/>
    <xf numFmtId="174" fontId="6" fillId="94" borderId="61" xfId="0" applyNumberFormat="1" applyFont="1" applyFill="1" applyBorder="1"/>
    <xf numFmtId="174" fontId="0" fillId="94" borderId="62" xfId="0" applyNumberFormat="1" applyFill="1" applyBorder="1"/>
    <xf numFmtId="174" fontId="0" fillId="94" borderId="18" xfId="0" applyNumberFormat="1" applyFill="1" applyBorder="1"/>
    <xf numFmtId="174" fontId="0" fillId="94" borderId="20" xfId="0" applyNumberFormat="1" applyFill="1" applyBorder="1"/>
    <xf numFmtId="174" fontId="0" fillId="94" borderId="22" xfId="0" applyNumberFormat="1" applyFill="1" applyBorder="1"/>
    <xf numFmtId="0" fontId="0" fillId="92" borderId="77" xfId="0" applyFill="1" applyBorder="1" applyAlignment="1">
      <alignment horizontal="center"/>
    </xf>
    <xf numFmtId="0" fontId="6" fillId="93" borderId="3" xfId="0" applyFont="1" applyFill="1" applyBorder="1" applyAlignment="1">
      <alignment horizontal="center"/>
    </xf>
    <xf numFmtId="0" fontId="0" fillId="89" borderId="69" xfId="0" applyFill="1" applyBorder="1" applyAlignment="1">
      <alignment horizontal="center"/>
    </xf>
    <xf numFmtId="0" fontId="6" fillId="17" borderId="77" xfId="0" applyFont="1" applyFill="1" applyBorder="1" applyAlignment="1">
      <alignment horizontal="center"/>
    </xf>
    <xf numFmtId="0" fontId="6" fillId="17" borderId="9" xfId="0" applyFont="1" applyFill="1" applyBorder="1" applyAlignment="1">
      <alignment horizontal="center"/>
    </xf>
    <xf numFmtId="0" fontId="6" fillId="17" borderId="20" xfId="0" applyFont="1" applyFill="1" applyBorder="1" applyAlignment="1">
      <alignment horizontal="center"/>
    </xf>
    <xf numFmtId="0" fontId="0" fillId="17" borderId="77" xfId="0" applyFill="1" applyBorder="1" applyAlignment="1">
      <alignment horizontal="center"/>
    </xf>
    <xf numFmtId="0" fontId="0" fillId="17" borderId="9" xfId="0" applyFill="1" applyBorder="1" applyAlignment="1">
      <alignment horizontal="center"/>
    </xf>
    <xf numFmtId="0" fontId="0" fillId="17" borderId="20" xfId="0" applyFill="1" applyBorder="1" applyAlignment="1">
      <alignment horizontal="center"/>
    </xf>
    <xf numFmtId="0" fontId="7" fillId="17" borderId="10" xfId="0" applyFont="1" applyFill="1" applyBorder="1" applyAlignment="1">
      <alignment horizontal="centerContinuous"/>
    </xf>
    <xf numFmtId="174" fontId="0" fillId="17" borderId="54" xfId="0" applyNumberFormat="1" applyFill="1" applyBorder="1"/>
    <xf numFmtId="174" fontId="0" fillId="17" borderId="55" xfId="0" applyNumberFormat="1" applyFill="1" applyBorder="1"/>
    <xf numFmtId="3" fontId="0" fillId="17" borderId="55" xfId="0" applyNumberFormat="1" applyFill="1" applyBorder="1"/>
    <xf numFmtId="174" fontId="0" fillId="17" borderId="119" xfId="0" applyNumberFormat="1" applyFill="1" applyBorder="1"/>
    <xf numFmtId="174" fontId="0" fillId="17" borderId="45" xfId="0" applyNumberFormat="1" applyFill="1" applyBorder="1"/>
    <xf numFmtId="0" fontId="101" fillId="17" borderId="120" xfId="0" applyFont="1" applyFill="1" applyBorder="1" applyAlignment="1">
      <alignment horizontal="center" wrapText="1"/>
    </xf>
    <xf numFmtId="3" fontId="6" fillId="0" borderId="0" xfId="0" applyNumberFormat="1" applyFont="1" applyBorder="1" applyAlignment="1">
      <alignment horizontal="center"/>
    </xf>
    <xf numFmtId="0" fontId="0" fillId="89" borderId="3" xfId="0" applyFill="1" applyBorder="1" applyAlignment="1">
      <alignment horizontal="center"/>
    </xf>
    <xf numFmtId="3" fontId="6" fillId="0" borderId="10" xfId="0" applyNumberFormat="1" applyFont="1" applyBorder="1" applyAlignment="1">
      <alignment horizontal="center"/>
    </xf>
    <xf numFmtId="0" fontId="0" fillId="89" borderId="79" xfId="0" applyFill="1" applyBorder="1" applyAlignment="1">
      <alignment horizontal="center"/>
    </xf>
    <xf numFmtId="0" fontId="0" fillId="92" borderId="6" xfId="0" applyFill="1" applyBorder="1" applyAlignment="1">
      <alignment horizontal="center"/>
    </xf>
    <xf numFmtId="0" fontId="0" fillId="91" borderId="22" xfId="0" applyFill="1" applyBorder="1" applyAlignment="1">
      <alignment horizontal="center"/>
    </xf>
    <xf numFmtId="0" fontId="0" fillId="0" borderId="10" xfId="0" applyBorder="1"/>
    <xf numFmtId="174" fontId="17" fillId="86" borderId="21" xfId="4" applyNumberFormat="1" applyFont="1" applyFill="1" applyBorder="1"/>
    <xf numFmtId="174" fontId="20" fillId="86" borderId="6" xfId="4" applyNumberFormat="1" applyFont="1" applyFill="1" applyBorder="1"/>
    <xf numFmtId="174" fontId="20" fillId="86" borderId="22" xfId="4" applyNumberFormat="1" applyFont="1" applyFill="1" applyBorder="1"/>
    <xf numFmtId="174" fontId="17" fillId="84" borderId="21" xfId="4" applyNumberFormat="1" applyFont="1" applyFill="1" applyBorder="1"/>
    <xf numFmtId="174" fontId="17" fillId="84" borderId="10" xfId="4" applyNumberFormat="1" applyFont="1" applyFill="1" applyBorder="1"/>
    <xf numFmtId="174" fontId="20" fillId="84" borderId="53" xfId="4" applyNumberFormat="1" applyFont="1" applyFill="1" applyBorder="1"/>
    <xf numFmtId="174" fontId="20" fillId="84" borderId="22" xfId="4" applyNumberFormat="1" applyFont="1" applyFill="1" applyBorder="1"/>
    <xf numFmtId="174" fontId="17" fillId="83" borderId="10" xfId="4" applyNumberFormat="1" applyFont="1" applyFill="1" applyBorder="1"/>
    <xf numFmtId="174" fontId="20" fillId="83" borderId="53" xfId="4" applyNumberFormat="1" applyFont="1" applyFill="1" applyBorder="1"/>
    <xf numFmtId="174" fontId="20" fillId="83" borderId="22" xfId="4" applyNumberFormat="1" applyFont="1" applyFill="1" applyBorder="1"/>
    <xf numFmtId="174" fontId="20" fillId="85" borderId="10" xfId="4" applyNumberFormat="1" applyFont="1" applyFill="1" applyBorder="1"/>
    <xf numFmtId="9" fontId="20" fillId="85" borderId="62" xfId="2" applyFont="1" applyFill="1" applyBorder="1"/>
    <xf numFmtId="0" fontId="0" fillId="0" borderId="7" xfId="0" applyFont="1" applyBorder="1" applyAlignment="1">
      <alignment horizontal="center" vertical="center" wrapText="1"/>
    </xf>
    <xf numFmtId="0" fontId="0" fillId="89" borderId="11" xfId="0" applyFill="1" applyBorder="1" applyAlignment="1">
      <alignment horizontal="center"/>
    </xf>
    <xf numFmtId="0" fontId="0" fillId="91" borderId="79" xfId="0" applyFill="1" applyBorder="1" applyAlignment="1">
      <alignment horizontal="center"/>
    </xf>
    <xf numFmtId="0" fontId="0" fillId="92" borderId="22" xfId="0" applyFill="1" applyBorder="1" applyAlignment="1">
      <alignment horizontal="center"/>
    </xf>
    <xf numFmtId="0" fontId="0" fillId="17" borderId="80" xfId="0" applyFill="1" applyBorder="1" applyAlignment="1">
      <alignment horizontal="center"/>
    </xf>
    <xf numFmtId="174" fontId="7" fillId="0" borderId="26" xfId="1" applyNumberFormat="1" applyFont="1" applyFill="1" applyBorder="1"/>
    <xf numFmtId="174" fontId="7" fillId="0" borderId="27" xfId="1" applyNumberFormat="1" applyFont="1" applyFill="1" applyBorder="1"/>
    <xf numFmtId="174" fontId="7" fillId="0" borderId="9" xfId="1" applyNumberFormat="1" applyFont="1" applyFill="1" applyBorder="1"/>
    <xf numFmtId="174" fontId="7" fillId="0" borderId="20" xfId="1" applyNumberFormat="1" applyFont="1" applyFill="1" applyBorder="1"/>
    <xf numFmtId="174" fontId="7" fillId="0" borderId="26" xfId="1" applyNumberFormat="1" applyFont="1" applyBorder="1"/>
    <xf numFmtId="174" fontId="7" fillId="0" borderId="27" xfId="1" applyNumberFormat="1" applyFont="1" applyBorder="1"/>
    <xf numFmtId="174" fontId="7" fillId="0" borderId="9" xfId="1" applyNumberFormat="1" applyFont="1" applyBorder="1"/>
    <xf numFmtId="174" fontId="7" fillId="0" borderId="20" xfId="1" applyNumberFormat="1" applyFont="1" applyBorder="1"/>
    <xf numFmtId="174" fontId="7" fillId="0" borderId="30" xfId="1" applyNumberFormat="1" applyFont="1" applyBorder="1"/>
    <xf numFmtId="174" fontId="7" fillId="0" borderId="32" xfId="1" applyNumberFormat="1" applyFont="1" applyBorder="1"/>
    <xf numFmtId="174" fontId="7" fillId="0" borderId="2" xfId="1" applyNumberFormat="1" applyFont="1" applyBorder="1"/>
    <xf numFmtId="174" fontId="7" fillId="0" borderId="11" xfId="1" applyNumberFormat="1" applyFont="1" applyBorder="1"/>
    <xf numFmtId="174" fontId="7" fillId="0" borderId="30" xfId="1" applyNumberFormat="1" applyFont="1" applyFill="1" applyBorder="1"/>
    <xf numFmtId="174" fontId="7" fillId="0" borderId="32" xfId="1" applyNumberFormat="1" applyFont="1" applyFill="1" applyBorder="1"/>
    <xf numFmtId="174" fontId="7" fillId="0" borderId="2" xfId="1" applyNumberFormat="1" applyFont="1" applyFill="1" applyBorder="1"/>
    <xf numFmtId="174" fontId="7" fillId="0" borderId="11" xfId="1" applyNumberFormat="1" applyFont="1" applyFill="1" applyBorder="1"/>
    <xf numFmtId="174" fontId="7" fillId="0" borderId="49" xfId="1" applyNumberFormat="1" applyFont="1" applyBorder="1"/>
    <xf numFmtId="174" fontId="7" fillId="0" borderId="5" xfId="1" applyNumberFormat="1" applyFont="1" applyBorder="1"/>
    <xf numFmtId="174" fontId="8" fillId="0" borderId="36" xfId="0" applyNumberFormat="1" applyFont="1" applyBorder="1"/>
    <xf numFmtId="174" fontId="7" fillId="0" borderId="50" xfId="1" applyNumberFormat="1" applyFont="1" applyBorder="1"/>
    <xf numFmtId="174" fontId="7" fillId="0" borderId="41" xfId="1" applyNumberFormat="1" applyFont="1" applyBorder="1"/>
    <xf numFmtId="174" fontId="7" fillId="0" borderId="51" xfId="1" applyNumberFormat="1" applyFont="1" applyBorder="1"/>
    <xf numFmtId="174" fontId="8" fillId="0" borderId="26" xfId="0" applyNumberFormat="1" applyFont="1" applyBorder="1"/>
    <xf numFmtId="174" fontId="7" fillId="0" borderId="52" xfId="1" applyNumberFormat="1" applyFont="1" applyBorder="1"/>
    <xf numFmtId="174" fontId="8" fillId="0" borderId="30" xfId="0" applyNumberFormat="1" applyFont="1" applyBorder="1"/>
    <xf numFmtId="174" fontId="7" fillId="0" borderId="13" xfId="1" applyNumberFormat="1" applyFont="1" applyBorder="1"/>
    <xf numFmtId="174" fontId="8" fillId="0" borderId="33" xfId="0" applyNumberFormat="1" applyFont="1" applyBorder="1"/>
    <xf numFmtId="174" fontId="7" fillId="0" borderId="17" xfId="1" applyNumberFormat="1" applyFont="1" applyBorder="1"/>
    <xf numFmtId="3" fontId="7" fillId="17" borderId="0" xfId="0" applyNumberFormat="1" applyFont="1" applyFill="1"/>
    <xf numFmtId="4" fontId="7" fillId="17" borderId="0" xfId="0" applyNumberFormat="1" applyFont="1" applyFill="1"/>
    <xf numFmtId="4" fontId="0" fillId="17" borderId="0" xfId="0" applyNumberFormat="1" applyFont="1" applyFill="1" applyAlignment="1">
      <alignment horizontal="center"/>
    </xf>
    <xf numFmtId="0" fontId="7" fillId="17" borderId="25" xfId="0" applyFont="1" applyFill="1" applyBorder="1"/>
    <xf numFmtId="0" fontId="7" fillId="17" borderId="26" xfId="0" applyFont="1" applyFill="1" applyBorder="1"/>
    <xf numFmtId="43" fontId="7" fillId="17" borderId="0" xfId="0" applyNumberFormat="1" applyFont="1" applyFill="1"/>
    <xf numFmtId="165" fontId="7" fillId="17" borderId="51" xfId="1" applyNumberFormat="1" applyFont="1" applyFill="1" applyBorder="1"/>
    <xf numFmtId="166" fontId="7" fillId="17" borderId="41" xfId="1" applyNumberFormat="1" applyFont="1" applyFill="1" applyBorder="1"/>
    <xf numFmtId="165" fontId="7" fillId="17" borderId="41" xfId="1" applyNumberFormat="1" applyFont="1" applyFill="1" applyBorder="1"/>
    <xf numFmtId="165" fontId="7" fillId="17" borderId="52" xfId="1" applyNumberFormat="1" applyFont="1" applyFill="1" applyBorder="1"/>
    <xf numFmtId="165" fontId="7" fillId="17" borderId="9" xfId="1" applyNumberFormat="1" applyFont="1" applyFill="1" applyBorder="1"/>
    <xf numFmtId="0" fontId="7" fillId="0" borderId="32" xfId="0" applyFont="1" applyBorder="1" applyAlignment="1">
      <alignment horizontal="center"/>
    </xf>
    <xf numFmtId="4" fontId="7" fillId="0" borderId="2" xfId="0" applyNumberFormat="1" applyFont="1" applyBorder="1" applyAlignment="1">
      <alignment horizontal="center"/>
    </xf>
    <xf numFmtId="4" fontId="7" fillId="0" borderId="13" xfId="0" applyNumberFormat="1" applyFont="1" applyBorder="1" applyAlignment="1">
      <alignment horizontal="center"/>
    </xf>
    <xf numFmtId="0" fontId="7" fillId="0" borderId="32" xfId="0" applyFont="1" applyFill="1" applyBorder="1"/>
    <xf numFmtId="4" fontId="7" fillId="0" borderId="2" xfId="0" applyNumberFormat="1" applyFont="1" applyFill="1" applyBorder="1"/>
    <xf numFmtId="4" fontId="7" fillId="0" borderId="13" xfId="0" applyNumberFormat="1" applyFont="1" applyFill="1" applyBorder="1" applyAlignment="1">
      <alignment horizontal="center"/>
    </xf>
    <xf numFmtId="4" fontId="8" fillId="0" borderId="19" xfId="0" applyNumberFormat="1" applyFont="1" applyFill="1" applyBorder="1" applyAlignment="1">
      <alignment horizontal="center"/>
    </xf>
    <xf numFmtId="4" fontId="7" fillId="0" borderId="60" xfId="0" applyNumberFormat="1" applyFont="1" applyFill="1" applyBorder="1" applyAlignment="1">
      <alignment horizontal="center"/>
    </xf>
    <xf numFmtId="4" fontId="7" fillId="0" borderId="74" xfId="0" applyNumberFormat="1" applyFont="1" applyFill="1" applyBorder="1" applyAlignment="1">
      <alignment horizontal="center"/>
    </xf>
    <xf numFmtId="3" fontId="8" fillId="17" borderId="0" xfId="0" applyNumberFormat="1" applyFont="1" applyFill="1" applyBorder="1" applyAlignment="1">
      <alignment horizontal="center"/>
    </xf>
    <xf numFmtId="0" fontId="8" fillId="17" borderId="32" xfId="0" applyFont="1" applyFill="1" applyBorder="1"/>
    <xf numFmtId="0" fontId="51" fillId="17" borderId="30" xfId="0" quotePrefix="1" applyFont="1" applyFill="1" applyBorder="1" applyAlignment="1">
      <alignment horizontal="centerContinuous"/>
    </xf>
    <xf numFmtId="0" fontId="8" fillId="17" borderId="30" xfId="0" quotePrefix="1" applyFont="1" applyFill="1" applyBorder="1" applyAlignment="1">
      <alignment horizontal="center"/>
    </xf>
    <xf numFmtId="167" fontId="7" fillId="0" borderId="22" xfId="0" applyNumberFormat="1" applyFont="1" applyBorder="1" applyAlignment="1">
      <alignment horizontal="center"/>
    </xf>
    <xf numFmtId="0" fontId="8" fillId="17" borderId="49" xfId="0" applyFont="1" applyFill="1" applyBorder="1"/>
    <xf numFmtId="0" fontId="8" fillId="17" borderId="4" xfId="0" applyFont="1" applyFill="1" applyBorder="1"/>
    <xf numFmtId="0" fontId="8" fillId="17" borderId="36" xfId="0" applyFont="1" applyFill="1" applyBorder="1" applyAlignment="1">
      <alignment horizontal="center"/>
    </xf>
    <xf numFmtId="0" fontId="8" fillId="17" borderId="26" xfId="0" applyFont="1" applyFill="1" applyBorder="1" applyAlignment="1">
      <alignment horizontal="center"/>
    </xf>
    <xf numFmtId="0" fontId="7" fillId="17" borderId="26" xfId="0" applyFont="1" applyFill="1" applyBorder="1" applyAlignment="1">
      <alignment horizontal="center"/>
    </xf>
    <xf numFmtId="0" fontId="41" fillId="17" borderId="0" xfId="3" applyFont="1" applyFill="1"/>
    <xf numFmtId="9" fontId="18" fillId="17" borderId="0" xfId="2" applyFont="1" applyFill="1" applyAlignment="1">
      <alignment horizontal="center"/>
    </xf>
    <xf numFmtId="0" fontId="18" fillId="17" borderId="0" xfId="0" applyFont="1" applyFill="1"/>
    <xf numFmtId="0" fontId="37" fillId="17" borderId="0" xfId="0" applyFont="1" applyFill="1"/>
    <xf numFmtId="0" fontId="11" fillId="17" borderId="0" xfId="3" applyFont="1" applyFill="1"/>
    <xf numFmtId="9" fontId="7" fillId="17" borderId="0" xfId="2" applyFont="1" applyFill="1" applyAlignment="1">
      <alignment horizontal="center"/>
    </xf>
    <xf numFmtId="3" fontId="8" fillId="17" borderId="0" xfId="0" applyNumberFormat="1" applyFont="1" applyFill="1"/>
    <xf numFmtId="0" fontId="11" fillId="17" borderId="0" xfId="3" applyFont="1" applyFill="1" applyAlignment="1">
      <alignment horizontal="left" indent="1"/>
    </xf>
    <xf numFmtId="9" fontId="8" fillId="17" borderId="0" xfId="2" applyFont="1" applyFill="1" applyAlignment="1">
      <alignment horizontal="center"/>
    </xf>
    <xf numFmtId="3" fontId="8" fillId="17" borderId="13" xfId="0" applyNumberFormat="1" applyFont="1" applyFill="1" applyBorder="1" applyAlignment="1">
      <alignment horizontal="center"/>
    </xf>
    <xf numFmtId="9" fontId="8" fillId="17" borderId="49" xfId="2" applyFont="1" applyFill="1" applyBorder="1" applyAlignment="1">
      <alignment horizontal="center"/>
    </xf>
    <xf numFmtId="3" fontId="8" fillId="17" borderId="0" xfId="0" applyNumberFormat="1" applyFont="1" applyFill="1" applyAlignment="1">
      <alignment horizontal="center"/>
    </xf>
    <xf numFmtId="0" fontId="8" fillId="17" borderId="0" xfId="0" applyFont="1" applyFill="1" applyAlignment="1">
      <alignment horizontal="left" vertical="center"/>
    </xf>
    <xf numFmtId="0" fontId="11" fillId="17" borderId="0" xfId="3" applyFont="1" applyFill="1" applyAlignment="1">
      <alignment vertical="center"/>
    </xf>
    <xf numFmtId="9" fontId="7" fillId="17" borderId="0" xfId="2" applyFont="1" applyFill="1" applyAlignment="1">
      <alignment horizontal="center" vertical="center"/>
    </xf>
    <xf numFmtId="0" fontId="15" fillId="17" borderId="0" xfId="0" applyFont="1" applyFill="1" applyAlignment="1">
      <alignment horizontal="right"/>
    </xf>
    <xf numFmtId="9" fontId="15" fillId="17" borderId="0" xfId="2" applyFont="1" applyFill="1"/>
    <xf numFmtId="4" fontId="15" fillId="17" borderId="0" xfId="2" applyNumberFormat="1" applyFont="1" applyFill="1"/>
    <xf numFmtId="167" fontId="15" fillId="17" borderId="0" xfId="2" applyNumberFormat="1" applyFont="1" applyFill="1"/>
    <xf numFmtId="0" fontId="21" fillId="17" borderId="0" xfId="3" applyFont="1" applyFill="1"/>
    <xf numFmtId="0" fontId="8" fillId="17" borderId="0" xfId="0" applyFont="1" applyFill="1" applyAlignment="1">
      <alignment horizontal="left" indent="2"/>
    </xf>
    <xf numFmtId="0" fontId="8" fillId="17" borderId="0" xfId="0" applyFont="1" applyFill="1" applyAlignment="1">
      <alignment vertical="center"/>
    </xf>
    <xf numFmtId="0" fontId="7" fillId="17" borderId="0" xfId="0" applyFont="1" applyFill="1" applyAlignment="1">
      <alignment wrapText="1"/>
    </xf>
    <xf numFmtId="0" fontId="7" fillId="17" borderId="0" xfId="0" applyFont="1" applyFill="1" applyAlignment="1">
      <alignment horizontal="left" wrapText="1"/>
    </xf>
    <xf numFmtId="0" fontId="7" fillId="17" borderId="0" xfId="0" applyFont="1" applyFill="1" applyAlignment="1">
      <alignment horizontal="left" indent="1"/>
    </xf>
    <xf numFmtId="0" fontId="11" fillId="17" borderId="0" xfId="3" applyFont="1" applyFill="1" applyAlignment="1">
      <alignment horizontal="center"/>
    </xf>
    <xf numFmtId="3" fontId="11" fillId="17" borderId="0" xfId="3" applyNumberFormat="1" applyFont="1" applyFill="1" applyAlignment="1">
      <alignment horizontal="center"/>
    </xf>
    <xf numFmtId="0" fontId="27" fillId="17" borderId="0" xfId="3" applyFont="1" applyFill="1"/>
    <xf numFmtId="0" fontId="11" fillId="17" borderId="17" xfId="3" applyFont="1" applyFill="1" applyBorder="1" applyAlignment="1">
      <alignment horizontal="centerContinuous"/>
    </xf>
    <xf numFmtId="0" fontId="11" fillId="17" borderId="4" xfId="3" applyFont="1" applyFill="1" applyBorder="1" applyAlignment="1">
      <alignment horizontal="centerContinuous"/>
    </xf>
    <xf numFmtId="0" fontId="11" fillId="17" borderId="49" xfId="3" applyFont="1" applyFill="1" applyBorder="1" applyAlignment="1">
      <alignment horizontal="centerContinuous"/>
    </xf>
    <xf numFmtId="3" fontId="11" fillId="17" borderId="17" xfId="3" applyNumberFormat="1" applyFont="1" applyFill="1" applyBorder="1" applyAlignment="1">
      <alignment horizontal="center"/>
    </xf>
    <xf numFmtId="3" fontId="27" fillId="17" borderId="0" xfId="3" applyNumberFormat="1" applyFont="1" applyFill="1" applyAlignment="1">
      <alignment horizontal="center"/>
    </xf>
    <xf numFmtId="0" fontId="10" fillId="17" borderId="49" xfId="3" applyFont="1" applyFill="1" applyBorder="1"/>
    <xf numFmtId="0" fontId="11" fillId="17" borderId="5" xfId="3" applyFont="1" applyFill="1" applyBorder="1" applyAlignment="1">
      <alignment horizontal="center" wrapText="1"/>
    </xf>
    <xf numFmtId="3" fontId="10" fillId="17" borderId="5" xfId="3" applyNumberFormat="1" applyFont="1" applyFill="1" applyBorder="1" applyAlignment="1">
      <alignment horizontal="center" wrapText="1"/>
    </xf>
    <xf numFmtId="3" fontId="8" fillId="17" borderId="17" xfId="0" applyNumberFormat="1" applyFont="1" applyFill="1" applyBorder="1" applyAlignment="1">
      <alignment horizontal="center"/>
    </xf>
    <xf numFmtId="0" fontId="10" fillId="17" borderId="0" xfId="3" applyFont="1" applyFill="1"/>
    <xf numFmtId="3" fontId="27" fillId="17" borderId="0" xfId="5" applyNumberFormat="1" applyFont="1" applyFill="1" applyAlignment="1">
      <alignment horizontal="center"/>
    </xf>
    <xf numFmtId="3" fontId="45" fillId="17" borderId="7" xfId="5" applyNumberFormat="1" applyFont="1" applyFill="1" applyBorder="1" applyAlignment="1">
      <alignment horizontal="centerContinuous" vertical="center"/>
    </xf>
    <xf numFmtId="3" fontId="45" fillId="17" borderId="0" xfId="5" applyNumberFormat="1" applyFont="1" applyFill="1" applyAlignment="1">
      <alignment horizontal="centerContinuous" vertical="center"/>
    </xf>
    <xf numFmtId="168" fontId="11" fillId="17" borderId="0" xfId="3" applyNumberFormat="1" applyFont="1" applyFill="1"/>
    <xf numFmtId="4" fontId="26" fillId="17" borderId="0" xfId="3" applyNumberFormat="1" applyFont="1" applyFill="1" applyAlignment="1">
      <alignment horizontal="center"/>
    </xf>
    <xf numFmtId="9" fontId="11" fillId="17" borderId="0" xfId="2" applyFont="1" applyFill="1" applyAlignment="1">
      <alignment horizontal="center"/>
    </xf>
    <xf numFmtId="49" fontId="57" fillId="17" borderId="0" xfId="5" applyNumberFormat="1" applyFont="1" applyFill="1" applyAlignment="1">
      <alignment horizontal="center"/>
    </xf>
    <xf numFmtId="9" fontId="11" fillId="17" borderId="0" xfId="5" applyFont="1" applyFill="1" applyAlignment="1">
      <alignment horizontal="center"/>
    </xf>
    <xf numFmtId="3" fontId="27" fillId="17" borderId="0" xfId="3" applyNumberFormat="1" applyFont="1" applyFill="1"/>
    <xf numFmtId="0" fontId="11" fillId="17" borderId="0" xfId="3" applyFont="1" applyFill="1" applyAlignment="1">
      <alignment horizontal="right" indent="1"/>
    </xf>
    <xf numFmtId="4" fontId="10" fillId="17" borderId="0" xfId="3" applyNumberFormat="1" applyFont="1" applyFill="1" applyAlignment="1">
      <alignment horizontal="center"/>
    </xf>
    <xf numFmtId="0" fontId="52" fillId="17" borderId="7" xfId="3" applyFont="1" applyFill="1" applyBorder="1"/>
    <xf numFmtId="0" fontId="11" fillId="17" borderId="7" xfId="3" applyFont="1" applyFill="1" applyBorder="1" applyAlignment="1">
      <alignment horizontal="right" indent="1"/>
    </xf>
    <xf numFmtId="0" fontId="11" fillId="17" borderId="7" xfId="3" applyFont="1" applyFill="1" applyBorder="1" applyAlignment="1">
      <alignment horizontal="center"/>
    </xf>
    <xf numFmtId="3" fontId="11" fillId="17" borderId="7" xfId="3" applyNumberFormat="1" applyFont="1" applyFill="1" applyBorder="1" applyAlignment="1">
      <alignment horizontal="center"/>
    </xf>
    <xf numFmtId="0" fontId="83" fillId="17" borderId="0" xfId="3" applyFont="1" applyFill="1"/>
    <xf numFmtId="3" fontId="11" fillId="17" borderId="0" xfId="3" applyNumberFormat="1" applyFont="1" applyFill="1" applyAlignment="1">
      <alignment horizontal="right" indent="1"/>
    </xf>
    <xf numFmtId="9" fontId="11" fillId="17" borderId="0" xfId="5" applyFont="1" applyFill="1" applyAlignment="1">
      <alignment horizontal="right" indent="1"/>
    </xf>
    <xf numFmtId="3" fontId="11" fillId="17" borderId="0" xfId="5" applyNumberFormat="1" applyFont="1" applyFill="1" applyAlignment="1">
      <alignment horizontal="center"/>
    </xf>
    <xf numFmtId="0" fontId="83" fillId="17" borderId="0" xfId="3" applyFont="1" applyFill="1" applyAlignment="1">
      <alignment horizontal="left"/>
    </xf>
    <xf numFmtId="0" fontId="11" fillId="17" borderId="32" xfId="3" applyFont="1" applyFill="1" applyBorder="1"/>
    <xf numFmtId="167" fontId="11" fillId="17" borderId="2" xfId="3" applyNumberFormat="1" applyFont="1" applyFill="1" applyBorder="1" applyAlignment="1">
      <alignment horizontal="right" indent="1"/>
    </xf>
    <xf numFmtId="167" fontId="10" fillId="17" borderId="2" xfId="3" applyNumberFormat="1" applyFont="1" applyFill="1" applyBorder="1" applyAlignment="1">
      <alignment horizontal="right" indent="1"/>
    </xf>
    <xf numFmtId="169" fontId="10" fillId="17" borderId="2" xfId="2" applyNumberFormat="1" applyFont="1" applyFill="1" applyBorder="1" applyAlignment="1">
      <alignment horizontal="right" indent="1"/>
    </xf>
    <xf numFmtId="3" fontId="11" fillId="17" borderId="2" xfId="5" applyNumberFormat="1" applyFont="1" applyFill="1" applyBorder="1" applyAlignment="1">
      <alignment horizontal="right"/>
    </xf>
    <xf numFmtId="3" fontId="11" fillId="17" borderId="2" xfId="3" applyNumberFormat="1" applyFont="1" applyFill="1" applyBorder="1" applyAlignment="1">
      <alignment horizontal="center"/>
    </xf>
    <xf numFmtId="3" fontId="11" fillId="17" borderId="0" xfId="3" applyNumberFormat="1" applyFont="1" applyFill="1"/>
    <xf numFmtId="0" fontId="7" fillId="17" borderId="0" xfId="1819" applyFont="1" applyFill="1" applyBorder="1" applyAlignment="1">
      <alignment horizontal="center"/>
    </xf>
    <xf numFmtId="9" fontId="7" fillId="17" borderId="0" xfId="2302" applyFont="1" applyFill="1" applyBorder="1"/>
    <xf numFmtId="0" fontId="10" fillId="17" borderId="0" xfId="1818" applyFont="1" applyFill="1" applyBorder="1" applyAlignment="1">
      <alignment horizontal="left" indent="1"/>
    </xf>
    <xf numFmtId="0" fontId="10" fillId="17" borderId="0" xfId="4" applyFont="1" applyFill="1" applyBorder="1" applyAlignment="1">
      <alignment horizontal="left" indent="1"/>
    </xf>
    <xf numFmtId="0" fontId="8" fillId="17" borderId="29" xfId="0" applyFont="1" applyFill="1" applyBorder="1" applyAlignment="1">
      <alignment horizontal="center"/>
    </xf>
    <xf numFmtId="4" fontId="8" fillId="17" borderId="0" xfId="1819" applyNumberFormat="1" applyFont="1" applyFill="1" applyAlignment="1">
      <alignment horizontal="center"/>
    </xf>
    <xf numFmtId="0" fontId="8" fillId="17" borderId="4" xfId="1819" applyFont="1" applyFill="1" applyBorder="1" applyAlignment="1">
      <alignment horizontal="centerContinuous"/>
    </xf>
    <xf numFmtId="4" fontId="8" fillId="17" borderId="66" xfId="1819" applyNumberFormat="1" applyFont="1" applyFill="1" applyBorder="1" applyAlignment="1">
      <alignment horizontal="centerContinuous"/>
    </xf>
    <xf numFmtId="0" fontId="18" fillId="17" borderId="0" xfId="1819" applyFont="1" applyFill="1" applyBorder="1" applyAlignment="1">
      <alignment horizontal="center"/>
    </xf>
    <xf numFmtId="4" fontId="15" fillId="17" borderId="58" xfId="1819" applyNumberFormat="1" applyFont="1" applyFill="1" applyBorder="1" applyAlignment="1">
      <alignment horizontal="center"/>
    </xf>
    <xf numFmtId="4" fontId="15" fillId="17" borderId="66" xfId="1819" applyNumberFormat="1" applyFont="1" applyFill="1" applyBorder="1" applyAlignment="1">
      <alignment horizontal="center" vertical="center" wrapText="1"/>
    </xf>
    <xf numFmtId="0" fontId="18" fillId="0" borderId="58" xfId="1819" applyFont="1" applyBorder="1" applyAlignment="1">
      <alignment horizontal="center"/>
    </xf>
    <xf numFmtId="4" fontId="15" fillId="17" borderId="58" xfId="1819" applyNumberFormat="1" applyFont="1" applyFill="1" applyBorder="1" applyAlignment="1">
      <alignment horizontal="center" wrapText="1"/>
    </xf>
    <xf numFmtId="4" fontId="15" fillId="17" borderId="59" xfId="1819" applyNumberFormat="1" applyFont="1" applyFill="1" applyBorder="1" applyAlignment="1">
      <alignment horizontal="center"/>
    </xf>
    <xf numFmtId="0" fontId="18" fillId="0" borderId="3" xfId="1819" applyFont="1" applyBorder="1" applyAlignment="1">
      <alignment horizontal="center"/>
    </xf>
    <xf numFmtId="4" fontId="15" fillId="17" borderId="60" xfId="1819" applyNumberFormat="1" applyFont="1" applyFill="1" applyBorder="1" applyAlignment="1">
      <alignment horizontal="center"/>
    </xf>
    <xf numFmtId="0" fontId="18" fillId="0" borderId="9" xfId="1819" applyFont="1" applyBorder="1" applyAlignment="1">
      <alignment horizontal="center"/>
    </xf>
    <xf numFmtId="4" fontId="15" fillId="17" borderId="74" xfId="1819" applyNumberFormat="1" applyFont="1" applyFill="1" applyBorder="1" applyAlignment="1">
      <alignment horizontal="center"/>
    </xf>
    <xf numFmtId="0" fontId="18" fillId="0" borderId="6" xfId="1819" applyFont="1" applyBorder="1" applyAlignment="1">
      <alignment horizontal="center"/>
    </xf>
    <xf numFmtId="0" fontId="7" fillId="0" borderId="0" xfId="1819" applyFont="1" applyAlignment="1">
      <alignment horizontal="center"/>
    </xf>
    <xf numFmtId="0" fontId="8" fillId="17" borderId="0" xfId="2303" applyFont="1" applyFill="1" applyAlignment="1">
      <alignment vertical="top"/>
    </xf>
    <xf numFmtId="0" fontId="106" fillId="17" borderId="0" xfId="2303" applyFont="1" applyFill="1"/>
    <xf numFmtId="0" fontId="8" fillId="17" borderId="0" xfId="2303" applyFont="1" applyFill="1" applyAlignment="1">
      <alignment horizontal="center"/>
    </xf>
    <xf numFmtId="4" fontId="107" fillId="17" borderId="0" xfId="2303" applyNumberFormat="1" applyFont="1" applyFill="1"/>
    <xf numFmtId="4" fontId="106" fillId="17" borderId="0" xfId="2303" applyNumberFormat="1" applyFont="1" applyFill="1"/>
    <xf numFmtId="0" fontId="106" fillId="0" borderId="0" xfId="2303" applyFont="1"/>
    <xf numFmtId="0" fontId="115" fillId="0" borderId="0" xfId="2303" applyFont="1"/>
    <xf numFmtId="0" fontId="18" fillId="17" borderId="0" xfId="2303" applyFont="1" applyFill="1" applyAlignment="1">
      <alignment horizontal="left" vertical="top" indent="1"/>
    </xf>
    <xf numFmtId="0" fontId="8" fillId="17" borderId="30" xfId="2303" applyFont="1" applyFill="1" applyBorder="1"/>
    <xf numFmtId="0" fontId="6" fillId="17" borderId="58" xfId="0" applyFont="1" applyFill="1" applyBorder="1"/>
    <xf numFmtId="4" fontId="107" fillId="95" borderId="4" xfId="2303" applyNumberFormat="1" applyFont="1" applyFill="1" applyBorder="1" applyAlignment="1">
      <alignment horizontal="centerContinuous"/>
    </xf>
    <xf numFmtId="0" fontId="106" fillId="95" borderId="4" xfId="2303" applyFont="1" applyFill="1" applyBorder="1" applyAlignment="1">
      <alignment horizontal="centerContinuous"/>
    </xf>
    <xf numFmtId="4" fontId="106" fillId="95" borderId="66" xfId="2303" applyNumberFormat="1" applyFont="1" applyFill="1" applyBorder="1" applyAlignment="1">
      <alignment horizontal="centerContinuous"/>
    </xf>
    <xf numFmtId="0" fontId="107" fillId="96" borderId="111" xfId="2303" applyFont="1" applyFill="1" applyBorder="1" applyAlignment="1">
      <alignment horizontal="centerContinuous"/>
    </xf>
    <xf numFmtId="0" fontId="107" fillId="96" borderId="4" xfId="2303" applyFont="1" applyFill="1" applyBorder="1" applyAlignment="1">
      <alignment horizontal="centerContinuous"/>
    </xf>
    <xf numFmtId="0" fontId="107" fillId="96" borderId="66" xfId="2303" applyFont="1" applyFill="1" applyBorder="1" applyAlignment="1">
      <alignment horizontal="centerContinuous"/>
    </xf>
    <xf numFmtId="0" fontId="18" fillId="17" borderId="30" xfId="2303" applyFont="1" applyFill="1" applyBorder="1"/>
    <xf numFmtId="0" fontId="108" fillId="97" borderId="0" xfId="2303" applyFont="1" applyFill="1"/>
    <xf numFmtId="0" fontId="109" fillId="97" borderId="121" xfId="2303" applyFont="1" applyFill="1" applyBorder="1" applyAlignment="1">
      <alignment horizontal="center"/>
    </xf>
    <xf numFmtId="0" fontId="108" fillId="98" borderId="0" xfId="2303" applyFont="1" applyFill="1"/>
    <xf numFmtId="0" fontId="108" fillId="98" borderId="58" xfId="2303" applyFont="1" applyFill="1" applyBorder="1"/>
    <xf numFmtId="0" fontId="108" fillId="17" borderId="0" xfId="2303" applyFont="1" applyFill="1"/>
    <xf numFmtId="0" fontId="108" fillId="0" borderId="0" xfId="2303" applyFont="1"/>
    <xf numFmtId="0" fontId="15" fillId="17" borderId="30" xfId="2303" applyFont="1" applyFill="1" applyBorder="1"/>
    <xf numFmtId="0" fontId="15" fillId="17" borderId="58" xfId="0" applyFont="1" applyFill="1" applyBorder="1" applyAlignment="1">
      <alignment horizontal="centerContinuous"/>
    </xf>
    <xf numFmtId="4" fontId="108" fillId="97" borderId="0" xfId="2303" applyNumberFormat="1" applyFont="1" applyFill="1"/>
    <xf numFmtId="4" fontId="109" fillId="97" borderId="56" xfId="2303" applyNumberFormat="1" applyFont="1" applyFill="1" applyBorder="1" applyAlignment="1">
      <alignment horizontal="center"/>
    </xf>
    <xf numFmtId="0" fontId="15" fillId="17" borderId="59" xfId="0" applyFont="1" applyFill="1" applyBorder="1" applyAlignment="1">
      <alignment horizontal="centerContinuous"/>
    </xf>
    <xf numFmtId="0" fontId="108" fillId="0" borderId="7" xfId="2303" applyFont="1" applyBorder="1"/>
    <xf numFmtId="0" fontId="108" fillId="0" borderId="59" xfId="2303" applyFont="1" applyBorder="1"/>
    <xf numFmtId="4" fontId="108" fillId="97" borderId="115" xfId="2303" applyNumberFormat="1" applyFont="1" applyFill="1" applyBorder="1" applyAlignment="1">
      <alignment horizontal="center"/>
    </xf>
    <xf numFmtId="0" fontId="108" fillId="97" borderId="7" xfId="2303" applyFont="1" applyFill="1" applyBorder="1"/>
    <xf numFmtId="4" fontId="109" fillId="97" borderId="57" xfId="2303" applyNumberFormat="1" applyFont="1" applyFill="1" applyBorder="1" applyAlignment="1">
      <alignment horizontal="center"/>
    </xf>
    <xf numFmtId="0" fontId="108" fillId="98" borderId="115" xfId="2303" applyFont="1" applyFill="1" applyBorder="1"/>
    <xf numFmtId="0" fontId="108" fillId="98" borderId="7" xfId="2303" applyFont="1" applyFill="1" applyBorder="1"/>
    <xf numFmtId="0" fontId="108" fillId="98" borderId="59" xfId="2303" applyFont="1" applyFill="1" applyBorder="1"/>
    <xf numFmtId="0" fontId="15" fillId="17" borderId="33" xfId="2303" applyFont="1" applyFill="1" applyBorder="1"/>
    <xf numFmtId="0" fontId="15" fillId="17" borderId="66" xfId="1819" applyFont="1" applyFill="1" applyBorder="1" applyAlignment="1">
      <alignment horizontal="center" vertical="center"/>
    </xf>
    <xf numFmtId="0" fontId="15" fillId="97" borderId="75" xfId="2303" applyFont="1" applyFill="1" applyBorder="1" applyAlignment="1">
      <alignment horizontal="center" vertical="center" wrapText="1"/>
    </xf>
    <xf numFmtId="0" fontId="15" fillId="97" borderId="5" xfId="2303" applyFont="1" applyFill="1" applyBorder="1" applyAlignment="1">
      <alignment horizontal="center" vertical="center" wrapText="1"/>
    </xf>
    <xf numFmtId="4" fontId="111" fillId="97" borderId="4" xfId="2303" applyNumberFormat="1" applyFont="1" applyFill="1" applyBorder="1" applyAlignment="1">
      <alignment horizontal="center" vertical="center" wrapText="1"/>
    </xf>
    <xf numFmtId="0" fontId="112" fillId="96" borderId="75" xfId="2303" applyFont="1" applyFill="1" applyBorder="1" applyAlignment="1">
      <alignment horizontal="center" vertical="center" wrapText="1"/>
    </xf>
    <xf numFmtId="0" fontId="108" fillId="98" borderId="5" xfId="2303" applyFont="1" applyFill="1" applyBorder="1" applyAlignment="1">
      <alignment horizontal="center" vertical="center" wrapText="1"/>
    </xf>
    <xf numFmtId="0" fontId="112" fillId="98" borderId="5" xfId="2303" applyFont="1" applyFill="1" applyBorder="1" applyAlignment="1">
      <alignment horizontal="center" vertical="center" wrapText="1"/>
    </xf>
    <xf numFmtId="0" fontId="15" fillId="17" borderId="113" xfId="2303" applyFont="1" applyFill="1" applyBorder="1" applyAlignment="1">
      <alignment horizontal="center" vertical="center" wrapText="1"/>
    </xf>
    <xf numFmtId="0" fontId="15" fillId="17" borderId="2" xfId="2303" applyFont="1" applyFill="1" applyBorder="1" applyAlignment="1">
      <alignment horizontal="center" vertical="center" wrapText="1"/>
    </xf>
    <xf numFmtId="0" fontId="116" fillId="17" borderId="12" xfId="2303" applyFont="1" applyFill="1" applyBorder="1" applyAlignment="1">
      <alignment horizontal="center" vertical="center" wrapText="1"/>
    </xf>
    <xf numFmtId="0" fontId="15" fillId="17" borderId="11" xfId="2303" applyFont="1" applyFill="1" applyBorder="1" applyAlignment="1">
      <alignment horizontal="center" vertical="center" wrapText="1"/>
    </xf>
    <xf numFmtId="0" fontId="15" fillId="17" borderId="12" xfId="2303" applyFont="1" applyFill="1" applyBorder="1" applyAlignment="1">
      <alignment horizontal="center" vertical="center" wrapText="1"/>
    </xf>
    <xf numFmtId="4" fontId="111" fillId="17" borderId="56" xfId="2303" applyNumberFormat="1" applyFont="1" applyFill="1" applyBorder="1" applyAlignment="1">
      <alignment horizontal="center" wrapText="1"/>
    </xf>
    <xf numFmtId="4" fontId="111" fillId="17" borderId="0" xfId="2303" applyNumberFormat="1" applyFont="1" applyFill="1" applyBorder="1" applyAlignment="1">
      <alignment horizontal="center" wrapText="1"/>
    </xf>
    <xf numFmtId="0" fontId="108" fillId="96" borderId="113" xfId="2303" applyFont="1" applyFill="1" applyBorder="1"/>
    <xf numFmtId="0" fontId="108" fillId="98" borderId="2" xfId="2303" applyFont="1" applyFill="1" applyBorder="1"/>
    <xf numFmtId="0" fontId="18" fillId="0" borderId="59" xfId="1819" applyFont="1" applyBorder="1" applyAlignment="1">
      <alignment horizontal="center"/>
    </xf>
    <xf numFmtId="0" fontId="15" fillId="0" borderId="14" xfId="2303" applyFont="1" applyBorder="1" applyAlignment="1">
      <alignment horizontal="center"/>
    </xf>
    <xf numFmtId="0" fontId="18" fillId="0" borderId="3" xfId="2303" applyFont="1" applyBorder="1" applyAlignment="1">
      <alignment horizontal="center"/>
    </xf>
    <xf numFmtId="0" fontId="116" fillId="0" borderId="14" xfId="2303" applyFont="1" applyBorder="1" applyAlignment="1">
      <alignment horizontal="center"/>
    </xf>
    <xf numFmtId="0" fontId="119" fillId="0" borderId="18" xfId="2303" applyFont="1" applyBorder="1" applyAlignment="1">
      <alignment horizontal="center"/>
    </xf>
    <xf numFmtId="0" fontId="109" fillId="0" borderId="14" xfId="2303" applyFont="1" applyBorder="1" applyAlignment="1">
      <alignment horizontal="center"/>
    </xf>
    <xf numFmtId="0" fontId="109" fillId="0" borderId="3" xfId="2303" applyFont="1" applyBorder="1" applyAlignment="1">
      <alignment horizontal="center"/>
    </xf>
    <xf numFmtId="4" fontId="111" fillId="0" borderId="57" xfId="2303" applyNumberFormat="1" applyFont="1" applyBorder="1" applyAlignment="1">
      <alignment horizontal="center"/>
    </xf>
    <xf numFmtId="0" fontId="109" fillId="0" borderId="76" xfId="2303" applyFont="1" applyBorder="1" applyAlignment="1">
      <alignment horizontal="center"/>
    </xf>
    <xf numFmtId="4" fontId="111" fillId="0" borderId="7" xfId="2303" applyNumberFormat="1" applyFont="1" applyBorder="1" applyAlignment="1">
      <alignment horizontal="center"/>
    </xf>
    <xf numFmtId="4" fontId="109" fillId="96" borderId="76" xfId="2303" applyNumberFormat="1" applyFont="1" applyFill="1" applyBorder="1" applyAlignment="1">
      <alignment horizontal="center"/>
    </xf>
    <xf numFmtId="4" fontId="108" fillId="98" borderId="3" xfId="2303" applyNumberFormat="1" applyFont="1" applyFill="1" applyBorder="1" applyAlignment="1">
      <alignment horizontal="center"/>
    </xf>
    <xf numFmtId="175" fontId="108" fillId="0" borderId="3" xfId="2303" applyNumberFormat="1" applyFont="1" applyBorder="1" applyAlignment="1">
      <alignment horizontal="center"/>
    </xf>
    <xf numFmtId="0" fontId="15" fillId="0" borderId="26" xfId="2303" applyFont="1" applyBorder="1" applyAlignment="1">
      <alignment vertical="top"/>
    </xf>
    <xf numFmtId="0" fontId="18" fillId="0" borderId="60" xfId="1819" applyFont="1" applyBorder="1" applyAlignment="1">
      <alignment horizontal="center"/>
    </xf>
    <xf numFmtId="0" fontId="15" fillId="0" borderId="19" xfId="2303" applyFont="1" applyBorder="1" applyAlignment="1">
      <alignment horizontal="center"/>
    </xf>
    <xf numFmtId="0" fontId="18" fillId="0" borderId="9" xfId="2303" applyFont="1" applyBorder="1" applyAlignment="1">
      <alignment horizontal="center"/>
    </xf>
    <xf numFmtId="0" fontId="119" fillId="0" borderId="20" xfId="2303" applyFont="1" applyBorder="1" applyAlignment="1">
      <alignment horizontal="center"/>
    </xf>
    <xf numFmtId="0" fontId="109" fillId="0" borderId="9" xfId="2303" applyFont="1" applyBorder="1" applyAlignment="1">
      <alignment horizontal="center"/>
    </xf>
    <xf numFmtId="4" fontId="111" fillId="0" borderId="61" xfId="2303" applyNumberFormat="1" applyFont="1" applyBorder="1" applyAlignment="1">
      <alignment horizontal="center"/>
    </xf>
    <xf numFmtId="0" fontId="109" fillId="0" borderId="77" xfId="2303" applyFont="1" applyBorder="1" applyAlignment="1">
      <alignment horizontal="center"/>
    </xf>
    <xf numFmtId="4" fontId="111" fillId="0" borderId="8" xfId="2303" applyNumberFormat="1" applyFont="1" applyBorder="1" applyAlignment="1">
      <alignment horizontal="center"/>
    </xf>
    <xf numFmtId="4" fontId="109" fillId="96" borderId="77" xfId="2303" applyNumberFormat="1" applyFont="1" applyFill="1" applyBorder="1" applyAlignment="1">
      <alignment horizontal="center"/>
    </xf>
    <xf numFmtId="4" fontId="108" fillId="98" borderId="9" xfId="2303" applyNumberFormat="1" applyFont="1" applyFill="1" applyBorder="1" applyAlignment="1">
      <alignment horizontal="center"/>
    </xf>
    <xf numFmtId="175" fontId="108" fillId="0" borderId="9" xfId="2303" applyNumberFormat="1" applyFont="1" applyBorder="1" applyAlignment="1">
      <alignment horizontal="center"/>
    </xf>
    <xf numFmtId="3" fontId="120" fillId="98" borderId="61" xfId="2303" applyNumberFormat="1" applyFont="1" applyFill="1" applyBorder="1" applyAlignment="1">
      <alignment horizontal="center"/>
    </xf>
    <xf numFmtId="0" fontId="15" fillId="0" borderId="19" xfId="2303" applyFont="1" applyFill="1" applyBorder="1" applyAlignment="1">
      <alignment horizontal="center"/>
    </xf>
    <xf numFmtId="0" fontId="18" fillId="39" borderId="9" xfId="2303" applyFont="1" applyFill="1" applyBorder="1" applyAlignment="1">
      <alignment horizontal="center"/>
    </xf>
    <xf numFmtId="0" fontId="119" fillId="0" borderId="20" xfId="2303" applyFont="1" applyFill="1" applyBorder="1" applyAlignment="1">
      <alignment horizontal="center"/>
    </xf>
    <xf numFmtId="0" fontId="15" fillId="0" borderId="26" xfId="2303" applyFont="1" applyBorder="1" applyAlignment="1">
      <alignment vertical="center"/>
    </xf>
    <xf numFmtId="0" fontId="18" fillId="0" borderId="9" xfId="2303" applyFont="1" applyBorder="1" applyAlignment="1">
      <alignment horizontal="center" vertical="center"/>
    </xf>
    <xf numFmtId="0" fontId="15" fillId="0" borderId="26" xfId="2303" applyFont="1" applyBorder="1"/>
    <xf numFmtId="0" fontId="15" fillId="0" borderId="33" xfId="2303" applyFont="1" applyBorder="1" applyAlignment="1">
      <alignment vertical="center"/>
    </xf>
    <xf numFmtId="0" fontId="18" fillId="0" borderId="74" xfId="1819" applyFont="1" applyBorder="1" applyAlignment="1">
      <alignment horizontal="center"/>
    </xf>
    <xf numFmtId="0" fontId="15" fillId="0" borderId="21" xfId="2303" applyFont="1" applyBorder="1" applyAlignment="1">
      <alignment horizontal="center"/>
    </xf>
    <xf numFmtId="0" fontId="18" fillId="0" borderId="6" xfId="2303" applyFont="1" applyBorder="1" applyAlignment="1">
      <alignment horizontal="center" vertical="center"/>
    </xf>
    <xf numFmtId="0" fontId="116" fillId="0" borderId="21" xfId="2303" applyFont="1" applyBorder="1" applyAlignment="1">
      <alignment horizontal="center"/>
    </xf>
    <xf numFmtId="0" fontId="119" fillId="0" borderId="22" xfId="2303" applyFont="1" applyBorder="1" applyAlignment="1">
      <alignment horizontal="center"/>
    </xf>
    <xf numFmtId="0" fontId="109" fillId="0" borderId="21" xfId="2303" applyFont="1" applyBorder="1" applyAlignment="1">
      <alignment horizontal="center"/>
    </xf>
    <xf numFmtId="0" fontId="109" fillId="0" borderId="6" xfId="2303" applyFont="1" applyBorder="1" applyAlignment="1">
      <alignment horizontal="center"/>
    </xf>
    <xf numFmtId="4" fontId="111" fillId="0" borderId="62" xfId="2303" applyNumberFormat="1" applyFont="1" applyBorder="1" applyAlignment="1">
      <alignment horizontal="center"/>
    </xf>
    <xf numFmtId="0" fontId="109" fillId="0" borderId="79" xfId="2303" applyFont="1" applyBorder="1" applyAlignment="1">
      <alignment horizontal="center"/>
    </xf>
    <xf numFmtId="4" fontId="111" fillId="0" borderId="10" xfId="2303" applyNumberFormat="1" applyFont="1" applyBorder="1" applyAlignment="1">
      <alignment horizontal="center"/>
    </xf>
    <xf numFmtId="4" fontId="109" fillId="96" borderId="79" xfId="2303" applyNumberFormat="1" applyFont="1" applyFill="1" applyBorder="1" applyAlignment="1">
      <alignment horizontal="center"/>
    </xf>
    <xf numFmtId="4" fontId="108" fillId="98" borderId="6" xfId="2303" applyNumberFormat="1" applyFont="1" applyFill="1" applyBorder="1" applyAlignment="1">
      <alignment horizontal="center"/>
    </xf>
    <xf numFmtId="175" fontId="108" fillId="0" borderId="6" xfId="2303" applyNumberFormat="1" applyFont="1" applyBorder="1" applyAlignment="1">
      <alignment horizontal="center"/>
    </xf>
    <xf numFmtId="3" fontId="120" fillId="98" borderId="62" xfId="2303" applyNumberFormat="1" applyFont="1" applyFill="1" applyBorder="1" applyAlignment="1">
      <alignment horizontal="center"/>
    </xf>
    <xf numFmtId="0" fontId="8" fillId="17" borderId="0" xfId="2303" applyFont="1" applyFill="1" applyBorder="1"/>
    <xf numFmtId="0" fontId="106" fillId="17" borderId="0" xfId="2303" applyFont="1" applyFill="1" applyBorder="1"/>
    <xf numFmtId="0" fontId="7" fillId="17" borderId="0" xfId="2303" applyFont="1" applyFill="1" applyBorder="1"/>
    <xf numFmtId="0" fontId="8" fillId="17" borderId="0" xfId="2303" applyFont="1" applyFill="1"/>
    <xf numFmtId="0" fontId="7" fillId="17" borderId="0" xfId="2303" applyFont="1" applyFill="1"/>
    <xf numFmtId="0" fontId="8" fillId="0" borderId="0" xfId="2303" applyFont="1"/>
    <xf numFmtId="4" fontId="107" fillId="0" borderId="0" xfId="2303" applyNumberFormat="1" applyFont="1"/>
    <xf numFmtId="4" fontId="106" fillId="0" borderId="0" xfId="2303" applyNumberFormat="1" applyFont="1"/>
    <xf numFmtId="0" fontId="103" fillId="17" borderId="7" xfId="0" applyFont="1" applyFill="1" applyBorder="1" applyAlignment="1">
      <alignment horizontal="centerContinuous"/>
    </xf>
    <xf numFmtId="174" fontId="0" fillId="96" borderId="76" xfId="0" applyNumberFormat="1" applyFill="1" applyBorder="1"/>
    <xf numFmtId="174" fontId="6" fillId="96" borderId="115" xfId="0" applyNumberFormat="1" applyFont="1" applyFill="1" applyBorder="1" applyAlignment="1">
      <alignment horizontal="centerContinuous"/>
    </xf>
    <xf numFmtId="174" fontId="0" fillId="87" borderId="7" xfId="0" applyNumberFormat="1" applyFill="1" applyBorder="1" applyAlignment="1">
      <alignment horizontal="centerContinuous"/>
    </xf>
    <xf numFmtId="174" fontId="0" fillId="86" borderId="48" xfId="0" applyNumberFormat="1" applyFill="1" applyBorder="1" applyAlignment="1">
      <alignment horizontal="centerContinuous"/>
    </xf>
    <xf numFmtId="174" fontId="6" fillId="96" borderId="48" xfId="0" applyNumberFormat="1" applyFont="1" applyFill="1" applyBorder="1"/>
    <xf numFmtId="174" fontId="0" fillId="96" borderId="14" xfId="0" applyNumberFormat="1" applyFill="1" applyBorder="1"/>
    <xf numFmtId="174" fontId="0" fillId="96" borderId="3" xfId="0" applyNumberFormat="1" applyFill="1" applyBorder="1"/>
    <xf numFmtId="174" fontId="0" fillId="96" borderId="47" xfId="0" applyNumberFormat="1" applyFill="1" applyBorder="1"/>
    <xf numFmtId="174" fontId="17" fillId="96" borderId="48" xfId="4" applyNumberFormat="1" applyFont="1" applyFill="1" applyBorder="1"/>
    <xf numFmtId="174" fontId="20" fillId="96" borderId="48" xfId="4" applyNumberFormat="1" applyFont="1" applyFill="1" applyBorder="1"/>
    <xf numFmtId="174" fontId="20" fillId="96" borderId="47" xfId="4" applyNumberFormat="1" applyFont="1" applyFill="1" applyBorder="1"/>
    <xf numFmtId="174" fontId="20" fillId="96" borderId="18" xfId="4" applyNumberFormat="1" applyFont="1" applyFill="1" applyBorder="1"/>
    <xf numFmtId="174" fontId="0" fillId="96" borderId="77" xfId="0" applyNumberFormat="1" applyFill="1" applyBorder="1"/>
    <xf numFmtId="174" fontId="6" fillId="96" borderId="27" xfId="0" applyNumberFormat="1" applyFont="1" applyFill="1" applyBorder="1"/>
    <xf numFmtId="174" fontId="0" fillId="96" borderId="19" xfId="0" applyNumberFormat="1" applyFill="1" applyBorder="1"/>
    <xf numFmtId="174" fontId="0" fillId="96" borderId="9" xfId="0" applyNumberFormat="1" applyFill="1" applyBorder="1"/>
    <xf numFmtId="174" fontId="0" fillId="96" borderId="52" xfId="0" applyNumberFormat="1" applyFill="1" applyBorder="1"/>
    <xf numFmtId="174" fontId="17" fillId="96" borderId="27" xfId="4" applyNumberFormat="1" applyFont="1" applyFill="1" applyBorder="1"/>
    <xf numFmtId="0" fontId="6" fillId="93" borderId="6" xfId="0" applyFont="1" applyFill="1" applyBorder="1" applyAlignment="1">
      <alignment horizontal="center"/>
    </xf>
    <xf numFmtId="174" fontId="0" fillId="96" borderId="79" xfId="0" applyNumberFormat="1" applyFill="1" applyBorder="1"/>
    <xf numFmtId="174" fontId="6" fillId="96" borderId="28" xfId="0" applyNumberFormat="1" applyFont="1" applyFill="1" applyBorder="1"/>
    <xf numFmtId="174" fontId="0" fillId="96" borderId="21" xfId="0" applyNumberFormat="1" applyFill="1" applyBorder="1"/>
    <xf numFmtId="174" fontId="0" fillId="96" borderId="6" xfId="0" applyNumberFormat="1" applyFill="1" applyBorder="1"/>
    <xf numFmtId="174" fontId="0" fillId="96" borderId="53" xfId="0" applyNumberFormat="1" applyFill="1" applyBorder="1"/>
    <xf numFmtId="174" fontId="17" fillId="96" borderId="28" xfId="4" applyNumberFormat="1" applyFont="1" applyFill="1" applyBorder="1"/>
    <xf numFmtId="174" fontId="20" fillId="96" borderId="28" xfId="4" applyNumberFormat="1" applyFont="1" applyFill="1" applyBorder="1"/>
    <xf numFmtId="174" fontId="20" fillId="96" borderId="53" xfId="4" applyNumberFormat="1" applyFont="1" applyFill="1" applyBorder="1"/>
    <xf numFmtId="174" fontId="20" fillId="96" borderId="22" xfId="4" applyNumberFormat="1" applyFont="1" applyFill="1" applyBorder="1"/>
    <xf numFmtId="0" fontId="6" fillId="93" borderId="77" xfId="0" applyFont="1" applyFill="1" applyBorder="1" applyAlignment="1">
      <alignment horizontal="center"/>
    </xf>
    <xf numFmtId="0" fontId="6" fillId="93" borderId="18" xfId="0" applyFont="1" applyFill="1" applyBorder="1" applyAlignment="1">
      <alignment horizontal="center"/>
    </xf>
    <xf numFmtId="174" fontId="0" fillId="96" borderId="63" xfId="0" applyNumberFormat="1" applyFill="1" applyBorder="1"/>
    <xf numFmtId="174" fontId="0" fillId="96" borderId="12" xfId="0" applyNumberFormat="1" applyFill="1" applyBorder="1"/>
    <xf numFmtId="174" fontId="0" fillId="96" borderId="13" xfId="0" applyNumberFormat="1" applyFill="1" applyBorder="1"/>
    <xf numFmtId="3" fontId="6" fillId="0" borderId="22" xfId="0" applyNumberFormat="1" applyFont="1" applyBorder="1" applyAlignment="1">
      <alignment horizontal="center"/>
    </xf>
    <xf numFmtId="174" fontId="17" fillId="96" borderId="49" xfId="4" applyNumberFormat="1" applyFont="1" applyFill="1" applyBorder="1"/>
    <xf numFmtId="0" fontId="15" fillId="0" borderId="25" xfId="2303" applyFont="1" applyBorder="1" applyAlignment="1">
      <alignment vertical="top"/>
    </xf>
    <xf numFmtId="0" fontId="15" fillId="30" borderId="4" xfId="2303" applyFont="1" applyFill="1" applyBorder="1" applyAlignment="1">
      <alignment horizontal="center" wrapText="1"/>
    </xf>
    <xf numFmtId="0" fontId="15" fillId="30" borderId="0" xfId="2303" applyFont="1" applyFill="1" applyBorder="1" applyAlignment="1">
      <alignment horizontal="center" wrapText="1"/>
    </xf>
    <xf numFmtId="3" fontId="15" fillId="30" borderId="7" xfId="2303" applyNumberFormat="1" applyFont="1" applyFill="1" applyBorder="1" applyAlignment="1">
      <alignment horizontal="center"/>
    </xf>
    <xf numFmtId="3" fontId="15" fillId="30" borderId="8" xfId="2303" applyNumberFormat="1" applyFont="1" applyFill="1" applyBorder="1" applyAlignment="1">
      <alignment horizontal="center"/>
    </xf>
    <xf numFmtId="3" fontId="15" fillId="30" borderId="23" xfId="2303" applyNumberFormat="1" applyFont="1" applyFill="1" applyBorder="1" applyAlignment="1">
      <alignment horizontal="center"/>
    </xf>
    <xf numFmtId="0" fontId="114" fillId="30" borderId="8" xfId="2303" applyFont="1" applyFill="1" applyBorder="1" applyAlignment="1">
      <alignment horizontal="center" vertical="center" wrapText="1"/>
    </xf>
    <xf numFmtId="0" fontId="108" fillId="99" borderId="0" xfId="2303" applyFont="1" applyFill="1"/>
    <xf numFmtId="0" fontId="109" fillId="99" borderId="121" xfId="2303" applyFont="1" applyFill="1" applyBorder="1" applyAlignment="1">
      <alignment horizontal="center"/>
    </xf>
    <xf numFmtId="173" fontId="15" fillId="99" borderId="0" xfId="2303" applyNumberFormat="1" applyFont="1" applyFill="1" applyBorder="1" applyAlignment="1">
      <alignment horizontal="center"/>
    </xf>
    <xf numFmtId="2" fontId="18" fillId="99" borderId="0" xfId="2303" applyNumberFormat="1" applyFont="1" applyFill="1" applyBorder="1"/>
    <xf numFmtId="0" fontId="18" fillId="99" borderId="0" xfId="2303" quotePrefix="1" applyFont="1" applyFill="1" applyBorder="1"/>
    <xf numFmtId="4" fontId="109" fillId="99" borderId="56" xfId="2303" applyNumberFormat="1" applyFont="1" applyFill="1" applyBorder="1" applyAlignment="1">
      <alignment horizontal="center"/>
    </xf>
    <xf numFmtId="0" fontId="18" fillId="99" borderId="115" xfId="2303" applyFont="1" applyFill="1" applyBorder="1" applyAlignment="1">
      <alignment horizontal="left" indent="1"/>
    </xf>
    <xf numFmtId="0" fontId="15" fillId="99" borderId="7" xfId="2303" applyFont="1" applyFill="1" applyBorder="1"/>
    <xf numFmtId="0" fontId="108" fillId="99" borderId="25" xfId="2303" applyFont="1" applyFill="1" applyBorder="1" applyAlignment="1">
      <alignment horizontal="left" indent="1"/>
    </xf>
    <xf numFmtId="0" fontId="15" fillId="99" borderId="35" xfId="2303" applyFont="1" applyFill="1" applyBorder="1" applyAlignment="1">
      <alignment horizontal="centerContinuous"/>
    </xf>
    <xf numFmtId="0" fontId="15" fillId="99" borderId="34" xfId="2303" applyFont="1" applyFill="1" applyBorder="1" applyAlignment="1">
      <alignment horizontal="centerContinuous"/>
    </xf>
    <xf numFmtId="0" fontId="108" fillId="99" borderId="39" xfId="2303" applyFont="1" applyFill="1" applyBorder="1"/>
    <xf numFmtId="0" fontId="108" fillId="99" borderId="7" xfId="2303" applyFont="1" applyFill="1" applyBorder="1"/>
    <xf numFmtId="4" fontId="109" fillId="99" borderId="57" xfId="2303" applyNumberFormat="1" applyFont="1" applyFill="1" applyBorder="1" applyAlignment="1">
      <alignment horizontal="center"/>
    </xf>
    <xf numFmtId="0" fontId="15" fillId="99" borderId="75" xfId="2303" applyFont="1" applyFill="1" applyBorder="1" applyAlignment="1">
      <alignment horizontal="center" vertical="center" wrapText="1"/>
    </xf>
    <xf numFmtId="0" fontId="18" fillId="99" borderId="5" xfId="2303" applyFont="1" applyFill="1" applyBorder="1" applyAlignment="1">
      <alignment horizontal="center" vertical="center" wrapText="1"/>
    </xf>
    <xf numFmtId="0" fontId="116" fillId="99" borderId="122" xfId="2303" applyFont="1" applyFill="1" applyBorder="1" applyAlignment="1">
      <alignment horizontal="center" vertical="center" wrapText="1"/>
    </xf>
    <xf numFmtId="0" fontId="15" fillId="99" borderId="33" xfId="2303" applyFont="1" applyFill="1" applyBorder="1" applyAlignment="1">
      <alignment horizontal="center" vertical="center" wrapText="1"/>
    </xf>
    <xf numFmtId="0" fontId="15" fillId="99" borderId="21" xfId="2303" applyFont="1" applyFill="1" applyBorder="1" applyAlignment="1">
      <alignment horizontal="center" vertical="center" wrapText="1"/>
    </xf>
    <xf numFmtId="0" fontId="15" fillId="99" borderId="6" xfId="2303" applyFont="1" applyFill="1" applyBorder="1" applyAlignment="1">
      <alignment horizontal="center" vertical="center" wrapText="1"/>
    </xf>
    <xf numFmtId="4" fontId="111" fillId="99" borderId="62" xfId="2303" applyNumberFormat="1" applyFont="1" applyFill="1" applyBorder="1" applyAlignment="1">
      <alignment horizontal="center" vertical="center" wrapText="1"/>
    </xf>
    <xf numFmtId="4" fontId="107" fillId="100" borderId="4" xfId="2303" applyNumberFormat="1" applyFont="1" applyFill="1" applyBorder="1" applyAlignment="1">
      <alignment horizontal="centerContinuous"/>
    </xf>
    <xf numFmtId="0" fontId="106" fillId="100" borderId="4" xfId="2303" applyFont="1" applyFill="1" applyBorder="1" applyAlignment="1">
      <alignment horizontal="centerContinuous"/>
    </xf>
    <xf numFmtId="4" fontId="106" fillId="100" borderId="4" xfId="2303" applyNumberFormat="1" applyFont="1" applyFill="1" applyBorder="1" applyAlignment="1">
      <alignment horizontal="centerContinuous"/>
    </xf>
    <xf numFmtId="4" fontId="107" fillId="100" borderId="66" xfId="2303" applyNumberFormat="1" applyFont="1" applyFill="1" applyBorder="1" applyAlignment="1">
      <alignment horizontal="centerContinuous"/>
    </xf>
    <xf numFmtId="3" fontId="15" fillId="30" borderId="22" xfId="2303" applyNumberFormat="1" applyFont="1" applyFill="1" applyBorder="1" applyAlignment="1">
      <alignment horizontal="center"/>
    </xf>
    <xf numFmtId="0" fontId="113" fillId="0" borderId="73" xfId="2303" applyFont="1" applyFill="1" applyBorder="1" applyAlignment="1">
      <alignment horizontal="left" vertical="center"/>
    </xf>
    <xf numFmtId="0" fontId="105" fillId="17" borderId="25" xfId="0" applyFont="1" applyFill="1" applyBorder="1" applyAlignment="1">
      <alignment horizontal="center"/>
    </xf>
    <xf numFmtId="0" fontId="104" fillId="17" borderId="44" xfId="0" applyFont="1" applyFill="1" applyBorder="1" applyAlignment="1">
      <alignment horizontal="center"/>
    </xf>
    <xf numFmtId="4" fontId="15" fillId="16" borderId="58" xfId="0" applyNumberFormat="1" applyFont="1" applyFill="1" applyBorder="1" applyAlignment="1">
      <alignment horizontal="center"/>
    </xf>
    <xf numFmtId="4" fontId="15" fillId="16" borderId="66" xfId="0" applyNumberFormat="1" applyFont="1" applyFill="1" applyBorder="1" applyAlignment="1">
      <alignment horizontal="center"/>
    </xf>
    <xf numFmtId="4" fontId="6" fillId="16" borderId="58" xfId="0" applyNumberFormat="1" applyFont="1" applyFill="1" applyBorder="1" applyAlignment="1">
      <alignment horizontal="center"/>
    </xf>
    <xf numFmtId="4" fontId="6" fillId="16" borderId="59" xfId="0" applyNumberFormat="1" applyFont="1" applyFill="1" applyBorder="1" applyAlignment="1">
      <alignment horizontal="center"/>
    </xf>
    <xf numFmtId="4" fontId="6" fillId="16" borderId="60" xfId="0" applyNumberFormat="1" applyFont="1" applyFill="1" applyBorder="1" applyAlignment="1">
      <alignment horizontal="center"/>
    </xf>
    <xf numFmtId="4" fontId="6" fillId="16" borderId="74" xfId="0" applyNumberFormat="1" applyFont="1" applyFill="1" applyBorder="1" applyAlignment="1">
      <alignment horizontal="center"/>
    </xf>
    <xf numFmtId="0" fontId="18" fillId="17" borderId="32" xfId="0" applyFont="1" applyFill="1" applyBorder="1" applyAlignment="1">
      <alignment horizontal="center"/>
    </xf>
    <xf numFmtId="0" fontId="15" fillId="17" borderId="5"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9" xfId="0" applyBorder="1" applyAlignment="1">
      <alignment horizontal="center"/>
    </xf>
    <xf numFmtId="0" fontId="0" fillId="0" borderId="6" xfId="0" applyBorder="1" applyAlignment="1">
      <alignment horizontal="center"/>
    </xf>
    <xf numFmtId="0" fontId="47" fillId="17" borderId="12" xfId="0" applyFont="1" applyFill="1" applyBorder="1" applyAlignment="1">
      <alignment horizontal="center"/>
    </xf>
    <xf numFmtId="0" fontId="6" fillId="68" borderId="39" xfId="0" applyFont="1" applyFill="1" applyBorder="1" applyAlignment="1">
      <alignment horizontal="centerContinuous"/>
    </xf>
    <xf numFmtId="0" fontId="14" fillId="68" borderId="7" xfId="0" applyFont="1" applyFill="1" applyBorder="1" applyAlignment="1">
      <alignment horizontal="centerContinuous"/>
    </xf>
    <xf numFmtId="0" fontId="6" fillId="68" borderId="7" xfId="0" applyFont="1" applyFill="1" applyBorder="1" applyAlignment="1">
      <alignment horizontal="centerContinuous"/>
    </xf>
    <xf numFmtId="0" fontId="6" fillId="68" borderId="48" xfId="0" applyFont="1" applyFill="1" applyBorder="1" applyAlignment="1">
      <alignment horizontal="centerContinuous"/>
    </xf>
    <xf numFmtId="3" fontId="6" fillId="62" borderId="7" xfId="0" applyNumberFormat="1" applyFont="1" applyFill="1" applyBorder="1" applyAlignment="1">
      <alignment horizontal="centerContinuous"/>
    </xf>
    <xf numFmtId="3" fontId="6" fillId="19" borderId="7" xfId="0" applyNumberFormat="1" applyFont="1" applyFill="1" applyBorder="1" applyAlignment="1">
      <alignment horizontal="centerContinuous"/>
    </xf>
    <xf numFmtId="0" fontId="0" fillId="19" borderId="48" xfId="0" applyFill="1" applyBorder="1" applyAlignment="1">
      <alignment horizontal="centerContinuous"/>
    </xf>
    <xf numFmtId="0" fontId="6" fillId="63" borderId="47" xfId="0" applyFont="1" applyFill="1" applyBorder="1" applyAlignment="1">
      <alignment horizontal="centerContinuous"/>
    </xf>
    <xf numFmtId="0" fontId="6" fillId="20" borderId="7" xfId="0" applyFont="1" applyFill="1" applyBorder="1" applyAlignment="1">
      <alignment horizontal="centerContinuous"/>
    </xf>
    <xf numFmtId="0" fontId="6" fillId="20" borderId="25" xfId="0" applyFont="1" applyFill="1" applyBorder="1" applyAlignment="1">
      <alignment horizontal="centerContinuous"/>
    </xf>
    <xf numFmtId="0" fontId="6" fillId="17" borderId="123" xfId="0" applyFont="1" applyFill="1" applyBorder="1" applyAlignment="1">
      <alignment horizontal="center"/>
    </xf>
    <xf numFmtId="0" fontId="6" fillId="17" borderId="10" xfId="0" applyFont="1" applyFill="1" applyBorder="1" applyAlignment="1">
      <alignment horizontal="center"/>
    </xf>
    <xf numFmtId="0" fontId="0" fillId="17" borderId="112" xfId="0" applyFill="1" applyBorder="1"/>
    <xf numFmtId="0" fontId="6" fillId="0" borderId="12" xfId="0" applyFont="1" applyBorder="1"/>
    <xf numFmtId="0" fontId="6" fillId="0" borderId="2" xfId="0" applyFont="1" applyBorder="1"/>
    <xf numFmtId="0" fontId="98" fillId="17" borderId="79" xfId="0" applyFont="1" applyFill="1" applyBorder="1" applyAlignment="1">
      <alignment horizontal="center" wrapText="1"/>
    </xf>
    <xf numFmtId="0" fontId="98" fillId="17" borderId="124" xfId="0" applyFont="1" applyFill="1" applyBorder="1" applyAlignment="1">
      <alignment horizontal="center" wrapText="1"/>
    </xf>
    <xf numFmtId="0" fontId="98" fillId="17" borderId="125" xfId="0" applyFont="1" applyFill="1" applyBorder="1" applyAlignment="1">
      <alignment horizontal="center" wrapText="1"/>
    </xf>
    <xf numFmtId="0" fontId="98" fillId="17" borderId="126" xfId="0" applyFont="1" applyFill="1" applyBorder="1" applyAlignment="1">
      <alignment horizontal="center" wrapText="1"/>
    </xf>
    <xf numFmtId="0" fontId="98" fillId="17" borderId="127" xfId="0" applyFont="1" applyFill="1" applyBorder="1" applyAlignment="1">
      <alignment horizontal="center" wrapText="1"/>
    </xf>
    <xf numFmtId="0" fontId="101" fillId="17" borderId="128" xfId="0" applyFont="1" applyFill="1" applyBorder="1" applyAlignment="1">
      <alignment horizontal="center" wrapText="1"/>
    </xf>
    <xf numFmtId="0" fontId="101" fillId="17" borderId="126" xfId="0" applyFont="1" applyFill="1" applyBorder="1" applyAlignment="1">
      <alignment horizontal="center" wrapText="1"/>
    </xf>
    <xf numFmtId="0" fontId="101" fillId="17" borderId="124" xfId="0" applyFont="1" applyFill="1" applyBorder="1" applyAlignment="1">
      <alignment horizontal="center" wrapText="1"/>
    </xf>
    <xf numFmtId="0" fontId="101" fillId="17" borderId="34" xfId="0" applyFont="1" applyFill="1" applyBorder="1" applyAlignment="1">
      <alignment horizontal="center" wrapText="1"/>
    </xf>
    <xf numFmtId="0" fontId="98" fillId="17" borderId="129" xfId="0" applyFont="1" applyFill="1" applyBorder="1" applyAlignment="1">
      <alignment horizontal="center" wrapText="1"/>
    </xf>
    <xf numFmtId="0" fontId="101" fillId="17" borderId="130" xfId="0" applyFont="1" applyFill="1" applyBorder="1" applyAlignment="1">
      <alignment horizontal="center" wrapText="1"/>
    </xf>
    <xf numFmtId="174" fontId="20" fillId="96" borderId="6" xfId="4" applyNumberFormat="1" applyFont="1" applyFill="1" applyBorder="1"/>
    <xf numFmtId="9" fontId="0" fillId="17" borderId="0" xfId="0" applyNumberFormat="1" applyFill="1"/>
    <xf numFmtId="9" fontId="14" fillId="17" borderId="0" xfId="0" applyNumberFormat="1" applyFont="1" applyFill="1" applyBorder="1" applyAlignment="1">
      <alignment horizontal="center"/>
    </xf>
    <xf numFmtId="0" fontId="18" fillId="17" borderId="0" xfId="2303" applyFont="1" applyFill="1"/>
    <xf numFmtId="0" fontId="54" fillId="17" borderId="0" xfId="2303" applyFont="1" applyFill="1"/>
    <xf numFmtId="0" fontId="18" fillId="17" borderId="0" xfId="2303" applyFont="1" applyFill="1" applyBorder="1"/>
    <xf numFmtId="0" fontId="18" fillId="17" borderId="32" xfId="2303" applyFont="1" applyFill="1" applyBorder="1"/>
    <xf numFmtId="0" fontId="15" fillId="17" borderId="3" xfId="2303" applyFont="1" applyFill="1" applyBorder="1" applyAlignment="1">
      <alignment horizontal="centerContinuous"/>
    </xf>
    <xf numFmtId="0" fontId="54" fillId="17" borderId="3" xfId="2303" applyFont="1" applyFill="1" applyBorder="1" applyAlignment="1">
      <alignment horizontal="centerContinuous"/>
    </xf>
    <xf numFmtId="0" fontId="18" fillId="17" borderId="13" xfId="2303" applyFont="1" applyFill="1" applyBorder="1"/>
    <xf numFmtId="0" fontId="7" fillId="17" borderId="32" xfId="2303" applyFont="1" applyFill="1" applyBorder="1"/>
    <xf numFmtId="0" fontId="70" fillId="17" borderId="3" xfId="2303" applyFont="1" applyFill="1" applyBorder="1" applyAlignment="1">
      <alignment horizontal="centerContinuous"/>
    </xf>
    <xf numFmtId="0" fontId="61" fillId="17" borderId="3" xfId="2303" applyFont="1" applyFill="1" applyBorder="1" applyAlignment="1">
      <alignment horizontal="centerContinuous"/>
    </xf>
    <xf numFmtId="0" fontId="64" fillId="17" borderId="9" xfId="2303" applyFont="1" applyFill="1" applyBorder="1" applyAlignment="1">
      <alignment horizontal="center"/>
    </xf>
    <xf numFmtId="0" fontId="69" fillId="17" borderId="9" xfId="2303" applyFont="1" applyFill="1" applyBorder="1" applyAlignment="1">
      <alignment horizontal="center"/>
    </xf>
    <xf numFmtId="0" fontId="54" fillId="17" borderId="9" xfId="2303" applyFont="1" applyFill="1" applyBorder="1" applyAlignment="1">
      <alignment horizontal="center" vertical="center"/>
    </xf>
    <xf numFmtId="3" fontId="78" fillId="17" borderId="9" xfId="2303" applyNumberFormat="1" applyFont="1" applyFill="1" applyBorder="1" applyAlignment="1">
      <alignment horizontal="center"/>
    </xf>
    <xf numFmtId="0" fontId="62" fillId="17" borderId="3" xfId="2303" applyFont="1" applyFill="1" applyBorder="1" applyAlignment="1">
      <alignment horizontal="centerContinuous"/>
    </xf>
    <xf numFmtId="0" fontId="63" fillId="17" borderId="47" xfId="2303" applyFont="1" applyFill="1" applyBorder="1" applyAlignment="1">
      <alignment horizontal="centerContinuous"/>
    </xf>
    <xf numFmtId="0" fontId="7" fillId="17" borderId="7" xfId="2303" applyFont="1" applyFill="1" applyBorder="1" applyAlignment="1">
      <alignment horizontal="centerContinuous"/>
    </xf>
    <xf numFmtId="0" fontId="7" fillId="17" borderId="25" xfId="2303" applyFont="1" applyFill="1" applyBorder="1" applyAlignment="1">
      <alignment horizontal="centerContinuous"/>
    </xf>
    <xf numFmtId="0" fontId="77" fillId="17" borderId="0" xfId="2303" applyFont="1" applyFill="1"/>
    <xf numFmtId="165" fontId="71" fillId="17" borderId="9" xfId="1" applyNumberFormat="1" applyFont="1" applyFill="1" applyBorder="1"/>
    <xf numFmtId="9" fontId="72" fillId="17" borderId="3" xfId="2" applyFont="1" applyFill="1" applyBorder="1" applyAlignment="1">
      <alignment horizontal="center"/>
    </xf>
    <xf numFmtId="165" fontId="65" fillId="17" borderId="9" xfId="1" applyNumberFormat="1" applyFont="1" applyFill="1" applyBorder="1"/>
    <xf numFmtId="3" fontId="53" fillId="17" borderId="9" xfId="2303" applyNumberFormat="1" applyFont="1" applyFill="1" applyBorder="1"/>
    <xf numFmtId="165" fontId="81" fillId="17" borderId="9" xfId="1" applyNumberFormat="1" applyFont="1" applyFill="1" applyBorder="1"/>
    <xf numFmtId="165" fontId="63" fillId="17" borderId="9" xfId="1" applyNumberFormat="1" applyFont="1" applyFill="1" applyBorder="1"/>
    <xf numFmtId="165" fontId="63" fillId="17" borderId="52" xfId="1" applyNumberFormat="1" applyFont="1" applyFill="1" applyBorder="1"/>
    <xf numFmtId="165" fontId="63" fillId="17" borderId="20" xfId="1" applyNumberFormat="1" applyFont="1" applyFill="1" applyBorder="1"/>
    <xf numFmtId="0" fontId="10" fillId="17" borderId="27" xfId="3" applyFont="1" applyFill="1" applyBorder="1"/>
    <xf numFmtId="9" fontId="73" fillId="17" borderId="9" xfId="2" applyFont="1" applyFill="1" applyBorder="1" applyAlignment="1">
      <alignment horizontal="center"/>
    </xf>
    <xf numFmtId="9" fontId="72" fillId="17" borderId="9" xfId="2" applyFont="1" applyFill="1" applyBorder="1" applyAlignment="1">
      <alignment horizontal="center"/>
    </xf>
    <xf numFmtId="9" fontId="74" fillId="17" borderId="9" xfId="2" applyFont="1" applyFill="1" applyBorder="1" applyAlignment="1">
      <alignment horizontal="center"/>
    </xf>
    <xf numFmtId="165" fontId="65" fillId="17" borderId="0" xfId="1" applyNumberFormat="1" applyFont="1" applyFill="1" applyBorder="1"/>
    <xf numFmtId="3" fontId="53" fillId="17" borderId="23" xfId="2303" applyNumberFormat="1" applyFont="1" applyFill="1" applyBorder="1"/>
    <xf numFmtId="1" fontId="53" fillId="17" borderId="0" xfId="2303" applyNumberFormat="1" applyFont="1" applyFill="1" applyBorder="1"/>
    <xf numFmtId="165" fontId="81" fillId="17" borderId="0" xfId="1" applyNumberFormat="1" applyFont="1" applyFill="1" applyBorder="1"/>
    <xf numFmtId="165" fontId="63" fillId="17" borderId="23" xfId="1" applyNumberFormat="1" applyFont="1" applyFill="1" applyBorder="1"/>
    <xf numFmtId="165" fontId="65" fillId="17" borderId="7" xfId="1" applyNumberFormat="1" applyFont="1" applyFill="1" applyBorder="1"/>
    <xf numFmtId="0" fontId="53" fillId="17" borderId="7" xfId="2303" applyFont="1" applyFill="1" applyBorder="1"/>
    <xf numFmtId="165" fontId="81" fillId="17" borderId="7" xfId="1" applyNumberFormat="1" applyFont="1" applyFill="1" applyBorder="1"/>
    <xf numFmtId="165" fontId="63" fillId="17" borderId="7" xfId="1" applyNumberFormat="1" applyFont="1" applyFill="1" applyBorder="1"/>
    <xf numFmtId="0" fontId="7" fillId="17" borderId="30" xfId="2303" applyFont="1" applyFill="1" applyBorder="1"/>
    <xf numFmtId="0" fontId="53" fillId="17" borderId="9" xfId="2303" applyFont="1" applyFill="1" applyBorder="1"/>
    <xf numFmtId="165" fontId="65" fillId="17" borderId="6" xfId="1" applyNumberFormat="1" applyFont="1" applyFill="1" applyBorder="1"/>
    <xf numFmtId="3" fontId="53" fillId="17" borderId="6" xfId="2303" applyNumberFormat="1" applyFont="1" applyFill="1" applyBorder="1"/>
    <xf numFmtId="165" fontId="81" fillId="17" borderId="6" xfId="1" applyNumberFormat="1" applyFont="1" applyFill="1" applyBorder="1"/>
    <xf numFmtId="165" fontId="63" fillId="17" borderId="6" xfId="1" applyNumberFormat="1" applyFont="1" applyFill="1" applyBorder="1"/>
    <xf numFmtId="165" fontId="63" fillId="17" borderId="53" xfId="1" applyNumberFormat="1" applyFont="1" applyFill="1" applyBorder="1"/>
    <xf numFmtId="165" fontId="63" fillId="17" borderId="22" xfId="1" applyNumberFormat="1" applyFont="1" applyFill="1" applyBorder="1"/>
    <xf numFmtId="166" fontId="65" fillId="17" borderId="0" xfId="1" applyNumberFormat="1" applyFont="1" applyFill="1" applyBorder="1"/>
    <xf numFmtId="3" fontId="53" fillId="17" borderId="68" xfId="2303" applyNumberFormat="1" applyFont="1" applyFill="1" applyBorder="1"/>
    <xf numFmtId="165" fontId="81" fillId="17" borderId="68" xfId="1" applyNumberFormat="1" applyFont="1" applyFill="1" applyBorder="1"/>
    <xf numFmtId="165" fontId="63" fillId="17" borderId="68" xfId="1" applyNumberFormat="1" applyFont="1" applyFill="1" applyBorder="1"/>
    <xf numFmtId="3" fontId="21" fillId="17" borderId="0" xfId="2303" applyNumberFormat="1" applyFont="1" applyFill="1" applyBorder="1" applyAlignment="1">
      <alignment horizontal="right"/>
    </xf>
    <xf numFmtId="0" fontId="52" fillId="17" borderId="0" xfId="2303" applyFont="1" applyFill="1"/>
    <xf numFmtId="0" fontId="7" fillId="17" borderId="4" xfId="2303" applyFont="1" applyFill="1" applyBorder="1"/>
    <xf numFmtId="3" fontId="66" fillId="17" borderId="0" xfId="2303" applyNumberFormat="1" applyFont="1" applyFill="1" applyBorder="1"/>
    <xf numFmtId="0" fontId="7" fillId="17" borderId="7" xfId="2303" applyFont="1" applyFill="1" applyBorder="1"/>
    <xf numFmtId="3" fontId="66" fillId="17" borderId="7" xfId="2303" applyNumberFormat="1" applyFont="1" applyFill="1" applyBorder="1"/>
    <xf numFmtId="171" fontId="67" fillId="17" borderId="9" xfId="2303" applyNumberFormat="1" applyFont="1" applyFill="1" applyBorder="1" applyAlignment="1">
      <alignment horizontal="right" indent="1"/>
    </xf>
    <xf numFmtId="171" fontId="67" fillId="17" borderId="23" xfId="2303" applyNumberFormat="1" applyFont="1" applyFill="1" applyBorder="1" applyAlignment="1">
      <alignment horizontal="right" indent="1"/>
    </xf>
    <xf numFmtId="171" fontId="67" fillId="17" borderId="7" xfId="2303" applyNumberFormat="1" applyFont="1" applyFill="1" applyBorder="1" applyAlignment="1">
      <alignment horizontal="right" indent="1"/>
    </xf>
    <xf numFmtId="171" fontId="67" fillId="17" borderId="6" xfId="2303" applyNumberFormat="1" applyFont="1" applyFill="1" applyBorder="1" applyAlignment="1">
      <alignment horizontal="right" indent="1"/>
    </xf>
    <xf numFmtId="172" fontId="67" fillId="17" borderId="0" xfId="2303" applyNumberFormat="1" applyFont="1" applyFill="1" applyAlignment="1">
      <alignment horizontal="right" indent="1"/>
    </xf>
    <xf numFmtId="0" fontId="7" fillId="17" borderId="48" xfId="2303" applyFont="1" applyFill="1" applyBorder="1"/>
    <xf numFmtId="0" fontId="71" fillId="17" borderId="3" xfId="2303" applyFont="1" applyFill="1" applyBorder="1"/>
    <xf numFmtId="0" fontId="64" fillId="17" borderId="3" xfId="2303" applyFont="1" applyFill="1" applyBorder="1"/>
    <xf numFmtId="0" fontId="65" fillId="17" borderId="3" xfId="2303" applyFont="1" applyFill="1" applyBorder="1"/>
    <xf numFmtId="0" fontId="54" fillId="17" borderId="3" xfId="2303" applyFont="1" applyFill="1" applyBorder="1"/>
    <xf numFmtId="0" fontId="81" fillId="17" borderId="3" xfId="2303" applyFont="1" applyFill="1" applyBorder="1"/>
    <xf numFmtId="0" fontId="63" fillId="17" borderId="3" xfId="2303" applyFont="1" applyFill="1" applyBorder="1"/>
    <xf numFmtId="3" fontId="63" fillId="17" borderId="3" xfId="2303" applyNumberFormat="1" applyFont="1" applyFill="1" applyBorder="1"/>
    <xf numFmtId="0" fontId="7" fillId="17" borderId="3" xfId="2303" applyFont="1" applyFill="1" applyBorder="1"/>
    <xf numFmtId="0" fontId="7" fillId="17" borderId="11" xfId="2303" applyFont="1" applyFill="1" applyBorder="1"/>
    <xf numFmtId="0" fontId="10" fillId="17" borderId="49" xfId="2303" applyFont="1" applyFill="1" applyBorder="1" applyAlignment="1">
      <alignment wrapText="1"/>
    </xf>
    <xf numFmtId="3" fontId="70" fillId="17" borderId="6" xfId="2303" applyNumberFormat="1" applyFont="1" applyFill="1" applyBorder="1" applyAlignment="1">
      <alignment horizontal="center" vertical="center" wrapText="1"/>
    </xf>
    <xf numFmtId="3" fontId="71" fillId="17" borderId="6" xfId="2303" applyNumberFormat="1" applyFont="1" applyFill="1" applyBorder="1" applyAlignment="1">
      <alignment horizontal="center" vertical="center" wrapText="1"/>
    </xf>
    <xf numFmtId="0" fontId="64" fillId="17" borderId="6" xfId="2303" applyFont="1" applyFill="1" applyBorder="1" applyAlignment="1">
      <alignment horizontal="center" vertical="center" wrapText="1"/>
    </xf>
    <xf numFmtId="0" fontId="69" fillId="17" borderId="6" xfId="2303" applyFont="1" applyFill="1" applyBorder="1" applyAlignment="1">
      <alignment horizontal="center" vertical="center" wrapText="1"/>
    </xf>
    <xf numFmtId="0" fontId="54" fillId="17" borderId="6" xfId="2303" applyFont="1" applyFill="1" applyBorder="1" applyAlignment="1">
      <alignment horizontal="centerContinuous" vertical="center" wrapText="1"/>
    </xf>
    <xf numFmtId="0" fontId="79" fillId="17" borderId="6" xfId="2303" applyFont="1" applyFill="1" applyBorder="1" applyAlignment="1">
      <alignment horizontal="center" vertical="center" wrapText="1"/>
    </xf>
    <xf numFmtId="0" fontId="62" fillId="17" borderId="6" xfId="2303" applyFont="1" applyFill="1" applyBorder="1" applyAlignment="1">
      <alignment horizontal="center" vertical="center" wrapText="1"/>
    </xf>
    <xf numFmtId="0" fontId="62" fillId="17" borderId="22" xfId="2303" applyFont="1" applyFill="1" applyBorder="1" applyAlignment="1">
      <alignment horizontal="center" vertical="center" wrapText="1"/>
    </xf>
    <xf numFmtId="0" fontId="8" fillId="17" borderId="25" xfId="0" applyFont="1" applyFill="1" applyBorder="1"/>
    <xf numFmtId="4" fontId="7" fillId="0" borderId="41" xfId="0" applyNumberFormat="1" applyFont="1" applyFill="1" applyBorder="1"/>
    <xf numFmtId="174" fontId="7" fillId="0" borderId="36" xfId="1" applyNumberFormat="1" applyFont="1" applyBorder="1"/>
    <xf numFmtId="174" fontId="7" fillId="0" borderId="38" xfId="1" applyNumberFormat="1" applyFont="1" applyBorder="1"/>
    <xf numFmtId="0" fontId="7" fillId="0" borderId="49" xfId="0" applyFont="1" applyFill="1" applyBorder="1"/>
    <xf numFmtId="0" fontId="7" fillId="0" borderId="32" xfId="0" applyFont="1" applyFill="1" applyBorder="1" applyAlignment="1">
      <alignment horizontal="center"/>
    </xf>
    <xf numFmtId="4" fontId="7" fillId="0" borderId="5" xfId="0" applyNumberFormat="1" applyFont="1" applyFill="1" applyBorder="1"/>
    <xf numFmtId="4" fontId="7" fillId="0" borderId="2" xfId="0" applyNumberFormat="1" applyFont="1" applyFill="1" applyBorder="1" applyAlignment="1">
      <alignment horizontal="center"/>
    </xf>
    <xf numFmtId="4" fontId="7" fillId="0" borderId="17" xfId="0" applyNumberFormat="1" applyFont="1" applyFill="1" applyBorder="1" applyAlignment="1">
      <alignment horizontal="center"/>
    </xf>
    <xf numFmtId="174" fontId="7" fillId="0" borderId="33" xfId="1" applyNumberFormat="1" applyFont="1" applyFill="1" applyBorder="1"/>
    <xf numFmtId="174" fontId="7" fillId="0" borderId="49" xfId="1" applyNumberFormat="1" applyFont="1" applyFill="1" applyBorder="1"/>
    <xf numFmtId="174" fontId="7" fillId="0" borderId="5" xfId="1" applyNumberFormat="1" applyFont="1" applyFill="1" applyBorder="1"/>
    <xf numFmtId="174" fontId="7" fillId="0" borderId="16" xfId="1" applyNumberFormat="1" applyFont="1" applyFill="1" applyBorder="1"/>
    <xf numFmtId="0" fontId="8" fillId="27" borderId="36" xfId="0" applyFont="1" applyFill="1" applyBorder="1"/>
    <xf numFmtId="0" fontId="7" fillId="17" borderId="33" xfId="0" applyFont="1" applyFill="1" applyBorder="1"/>
    <xf numFmtId="0" fontId="11" fillId="34" borderId="0" xfId="0" applyFont="1" applyFill="1" applyBorder="1" applyAlignment="1">
      <alignment horizontal="center" vertical="center"/>
    </xf>
    <xf numFmtId="0" fontId="11" fillId="33" borderId="0" xfId="0" applyFont="1" applyFill="1" applyBorder="1" applyAlignment="1">
      <alignment horizontal="center" vertical="center"/>
    </xf>
    <xf numFmtId="9" fontId="7" fillId="0" borderId="50" xfId="2" applyFont="1" applyFill="1" applyBorder="1" applyAlignment="1">
      <alignment horizontal="center" vertical="center"/>
    </xf>
    <xf numFmtId="0" fontId="11" fillId="32" borderId="41" xfId="0" applyFont="1" applyFill="1" applyBorder="1" applyAlignment="1">
      <alignment horizontal="center" vertical="center"/>
    </xf>
    <xf numFmtId="0" fontId="11" fillId="37" borderId="0" xfId="0" applyFont="1" applyFill="1" applyBorder="1" applyAlignment="1">
      <alignment horizontal="center" vertical="center"/>
    </xf>
    <xf numFmtId="0" fontId="10" fillId="0" borderId="7" xfId="3" applyFont="1" applyBorder="1"/>
    <xf numFmtId="0" fontId="7" fillId="27" borderId="19" xfId="0" applyFont="1" applyFill="1" applyBorder="1" applyAlignment="1">
      <alignment horizontal="center" vertical="center"/>
    </xf>
    <xf numFmtId="0" fontId="8" fillId="0" borderId="14" xfId="0" applyFont="1" applyBorder="1" applyAlignment="1">
      <alignment horizontal="center"/>
    </xf>
    <xf numFmtId="0" fontId="18" fillId="17" borderId="16" xfId="0" applyFont="1" applyFill="1" applyBorder="1" applyAlignment="1">
      <alignment horizontal="center" vertical="center" wrapText="1"/>
    </xf>
    <xf numFmtId="0" fontId="7" fillId="17" borderId="16" xfId="0" applyFont="1" applyFill="1" applyBorder="1" applyAlignment="1">
      <alignment horizontal="center" vertical="center" wrapText="1"/>
    </xf>
    <xf numFmtId="0" fontId="8" fillId="17" borderId="4" xfId="0" applyFont="1" applyFill="1" applyBorder="1" applyAlignment="1">
      <alignment horizontal="center" vertical="center" wrapText="1"/>
    </xf>
    <xf numFmtId="0" fontId="8" fillId="17" borderId="16" xfId="0" applyFont="1" applyFill="1" applyBorder="1" applyAlignment="1">
      <alignment horizontal="centerContinuous"/>
    </xf>
    <xf numFmtId="0" fontId="7" fillId="17" borderId="4" xfId="0" applyFont="1" applyFill="1" applyBorder="1" applyAlignment="1">
      <alignment horizontal="left" indent="2"/>
    </xf>
    <xf numFmtId="0" fontId="7" fillId="17" borderId="4" xfId="0" applyFont="1" applyFill="1" applyBorder="1"/>
    <xf numFmtId="4" fontId="7" fillId="17" borderId="4" xfId="0" applyNumberFormat="1" applyFont="1" applyFill="1" applyBorder="1" applyAlignment="1">
      <alignment horizontal="center"/>
    </xf>
    <xf numFmtId="0" fontId="8" fillId="67" borderId="33" xfId="0" applyFont="1" applyFill="1" applyBorder="1" applyAlignment="1">
      <alignment horizontal="center"/>
    </xf>
    <xf numFmtId="167" fontId="8" fillId="67" borderId="20" xfId="0" applyNumberFormat="1" applyFont="1" applyFill="1" applyBorder="1" applyAlignment="1">
      <alignment horizontal="center"/>
    </xf>
    <xf numFmtId="0" fontId="8" fillId="67" borderId="132" xfId="0" applyFont="1" applyFill="1" applyBorder="1" applyAlignment="1">
      <alignment horizontal="center"/>
    </xf>
    <xf numFmtId="0" fontId="10" fillId="67" borderId="133" xfId="4" applyFont="1" applyFill="1" applyBorder="1" applyAlignment="1"/>
    <xf numFmtId="165" fontId="8" fillId="67" borderId="133" xfId="1" applyNumberFormat="1" applyFont="1" applyFill="1" applyBorder="1"/>
    <xf numFmtId="0" fontId="10" fillId="67" borderId="55" xfId="4" applyFont="1" applyFill="1" applyBorder="1"/>
    <xf numFmtId="165" fontId="8" fillId="67" borderId="55" xfId="1" applyNumberFormat="1" applyFont="1" applyFill="1" applyBorder="1"/>
    <xf numFmtId="0" fontId="10" fillId="67" borderId="55" xfId="4" applyFont="1" applyFill="1" applyBorder="1" applyAlignment="1"/>
    <xf numFmtId="0" fontId="10" fillId="67" borderId="55" xfId="3" applyFont="1" applyFill="1" applyBorder="1"/>
    <xf numFmtId="0" fontId="10" fillId="67" borderId="45" xfId="3" applyFont="1" applyFill="1" applyBorder="1"/>
    <xf numFmtId="167" fontId="8" fillId="67" borderId="22" xfId="0" applyNumberFormat="1" applyFont="1" applyFill="1" applyBorder="1" applyAlignment="1">
      <alignment horizontal="center"/>
    </xf>
    <xf numFmtId="165" fontId="8" fillId="67" borderId="45" xfId="1" applyNumberFormat="1" applyFont="1" applyFill="1" applyBorder="1"/>
    <xf numFmtId="0" fontId="8" fillId="67" borderId="54" xfId="0" applyFont="1" applyFill="1" applyBorder="1"/>
    <xf numFmtId="4" fontId="8" fillId="67" borderId="40" xfId="0" applyNumberFormat="1" applyFont="1" applyFill="1" applyBorder="1" applyAlignment="1">
      <alignment horizontal="center"/>
    </xf>
    <xf numFmtId="174" fontId="8" fillId="67" borderId="41" xfId="0" applyNumberFormat="1" applyFont="1" applyFill="1" applyBorder="1"/>
    <xf numFmtId="174" fontId="8" fillId="67" borderId="36" xfId="1" applyNumberFormat="1" applyFont="1" applyFill="1" applyBorder="1"/>
    <xf numFmtId="0" fontId="8" fillId="67" borderId="55" xfId="0" applyFont="1" applyFill="1" applyBorder="1"/>
    <xf numFmtId="4" fontId="8" fillId="67" borderId="14" xfId="0" applyNumberFormat="1" applyFont="1" applyFill="1" applyBorder="1" applyAlignment="1">
      <alignment horizontal="center"/>
    </xf>
    <xf numFmtId="174" fontId="8" fillId="67" borderId="9" xfId="0" applyNumberFormat="1" applyFont="1" applyFill="1" applyBorder="1"/>
    <xf numFmtId="174" fontId="8" fillId="67" borderId="26" xfId="1" applyNumberFormat="1" applyFont="1" applyFill="1" applyBorder="1"/>
    <xf numFmtId="4" fontId="8" fillId="67" borderId="19" xfId="0" applyNumberFormat="1" applyFont="1" applyFill="1" applyBorder="1" applyAlignment="1">
      <alignment horizontal="center"/>
    </xf>
    <xf numFmtId="0" fontId="8" fillId="67" borderId="31" xfId="0" applyFont="1" applyFill="1" applyBorder="1"/>
    <xf numFmtId="174" fontId="8" fillId="67" borderId="2" xfId="0" applyNumberFormat="1" applyFont="1" applyFill="1" applyBorder="1"/>
    <xf numFmtId="174" fontId="8" fillId="67" borderId="30" xfId="1" applyNumberFormat="1" applyFont="1" applyFill="1" applyBorder="1"/>
    <xf numFmtId="0" fontId="8" fillId="67" borderId="45" xfId="0" applyFont="1" applyFill="1" applyBorder="1"/>
    <xf numFmtId="4" fontId="8" fillId="67" borderId="21" xfId="0" applyNumberFormat="1" applyFont="1" applyFill="1" applyBorder="1" applyAlignment="1">
      <alignment horizontal="center"/>
    </xf>
    <xf numFmtId="174" fontId="8" fillId="67" borderId="6" xfId="0" applyNumberFormat="1" applyFont="1" applyFill="1" applyBorder="1"/>
    <xf numFmtId="174" fontId="8" fillId="67" borderId="44" xfId="1" applyNumberFormat="1" applyFont="1" applyFill="1" applyBorder="1"/>
    <xf numFmtId="0" fontId="8" fillId="67" borderId="122" xfId="0" applyFont="1" applyFill="1" applyBorder="1" applyAlignment="1">
      <alignment horizontal="center" wrapText="1"/>
    </xf>
    <xf numFmtId="0" fontId="8" fillId="67" borderId="134" xfId="0" applyFont="1" applyFill="1" applyBorder="1" applyAlignment="1">
      <alignment horizontal="center" wrapText="1"/>
    </xf>
    <xf numFmtId="0" fontId="10" fillId="67" borderId="54" xfId="4" applyFont="1" applyFill="1" applyBorder="1" applyAlignment="1"/>
    <xf numFmtId="0" fontId="7" fillId="67" borderId="18" xfId="0" applyFont="1" applyFill="1" applyBorder="1" applyAlignment="1">
      <alignment horizontal="center"/>
    </xf>
    <xf numFmtId="0" fontId="7" fillId="67" borderId="20" xfId="0" applyFont="1" applyFill="1" applyBorder="1" applyAlignment="1">
      <alignment horizontal="center"/>
    </xf>
    <xf numFmtId="0" fontId="10" fillId="67" borderId="45" xfId="4" applyFont="1" applyFill="1" applyBorder="1"/>
    <xf numFmtId="0" fontId="10" fillId="67" borderId="34" xfId="4" applyFont="1" applyFill="1" applyBorder="1"/>
    <xf numFmtId="0" fontId="7" fillId="67" borderId="16" xfId="0" applyFont="1" applyFill="1" applyBorder="1" applyAlignment="1">
      <alignment horizontal="center"/>
    </xf>
    <xf numFmtId="0" fontId="8" fillId="67" borderId="85" xfId="0" applyFont="1" applyFill="1" applyBorder="1" applyAlignment="1">
      <alignment horizontal="center" wrapText="1"/>
    </xf>
    <xf numFmtId="165" fontId="8" fillId="67" borderId="48" xfId="1" applyNumberFormat="1" applyFont="1" applyFill="1" applyBorder="1"/>
    <xf numFmtId="166" fontId="8" fillId="67" borderId="48" xfId="1" applyNumberFormat="1" applyFont="1" applyFill="1" applyBorder="1"/>
    <xf numFmtId="165" fontId="8" fillId="67" borderId="49" xfId="1" applyNumberFormat="1" applyFont="1" applyFill="1" applyBorder="1"/>
    <xf numFmtId="167" fontId="8" fillId="67" borderId="14" xfId="0" applyNumberFormat="1" applyFont="1" applyFill="1" applyBorder="1" applyAlignment="1">
      <alignment horizontal="center"/>
    </xf>
    <xf numFmtId="167" fontId="8" fillId="67" borderId="19" xfId="0" applyNumberFormat="1" applyFont="1" applyFill="1" applyBorder="1" applyAlignment="1">
      <alignment horizontal="center"/>
    </xf>
    <xf numFmtId="167" fontId="8" fillId="67" borderId="15" xfId="0" applyNumberFormat="1" applyFont="1" applyFill="1" applyBorder="1" applyAlignment="1">
      <alignment horizontal="center"/>
    </xf>
    <xf numFmtId="165" fontId="8" fillId="67" borderId="27" xfId="1" applyNumberFormat="1" applyFont="1" applyFill="1" applyBorder="1"/>
    <xf numFmtId="0" fontId="8" fillId="67" borderId="135" xfId="0" applyFont="1" applyFill="1" applyBorder="1" applyAlignment="1">
      <alignment horizontal="center" wrapText="1"/>
    </xf>
    <xf numFmtId="0" fontId="8" fillId="67" borderId="132" xfId="0" applyFont="1" applyFill="1" applyBorder="1" applyAlignment="1">
      <alignment horizontal="center" wrapText="1"/>
    </xf>
    <xf numFmtId="0" fontId="8" fillId="67" borderId="133" xfId="0" applyFont="1" applyFill="1" applyBorder="1"/>
    <xf numFmtId="0" fontId="8" fillId="67" borderId="50" xfId="0" applyFont="1" applyFill="1" applyBorder="1" applyAlignment="1">
      <alignment horizontal="center"/>
    </xf>
    <xf numFmtId="0" fontId="8" fillId="67" borderId="36" xfId="0" applyFont="1" applyFill="1" applyBorder="1" applyAlignment="1">
      <alignment horizontal="center"/>
    </xf>
    <xf numFmtId="0" fontId="8" fillId="67" borderId="27" xfId="0" applyFont="1" applyFill="1" applyBorder="1" applyAlignment="1">
      <alignment horizontal="center"/>
    </xf>
    <xf numFmtId="0" fontId="8" fillId="67" borderId="26" xfId="0" applyFont="1" applyFill="1" applyBorder="1" applyAlignment="1">
      <alignment horizontal="center"/>
    </xf>
    <xf numFmtId="0" fontId="8" fillId="67" borderId="28" xfId="0" applyFont="1" applyFill="1" applyBorder="1" applyAlignment="1">
      <alignment horizontal="center"/>
    </xf>
    <xf numFmtId="0" fontId="8" fillId="67" borderId="44" xfId="0" applyFont="1" applyFill="1" applyBorder="1" applyAlignment="1">
      <alignment horizontal="center"/>
    </xf>
    <xf numFmtId="167" fontId="8" fillId="67" borderId="3" xfId="0" applyNumberFormat="1" applyFont="1" applyFill="1" applyBorder="1" applyAlignment="1">
      <alignment horizontal="center"/>
    </xf>
    <xf numFmtId="167" fontId="8" fillId="67" borderId="9" xfId="0" applyNumberFormat="1" applyFont="1" applyFill="1" applyBorder="1" applyAlignment="1">
      <alignment horizontal="center"/>
    </xf>
    <xf numFmtId="167" fontId="8" fillId="67" borderId="6" xfId="0" applyNumberFormat="1" applyFont="1" applyFill="1" applyBorder="1" applyAlignment="1">
      <alignment horizontal="center"/>
    </xf>
    <xf numFmtId="0" fontId="10" fillId="67" borderId="133" xfId="4" applyFont="1" applyFill="1" applyBorder="1"/>
    <xf numFmtId="0" fontId="7" fillId="0" borderId="68" xfId="0" applyFont="1" applyBorder="1"/>
    <xf numFmtId="0" fontId="8" fillId="67" borderId="83" xfId="0" applyFont="1" applyFill="1" applyBorder="1" applyAlignment="1">
      <alignment vertical="center"/>
    </xf>
    <xf numFmtId="0" fontId="8" fillId="67" borderId="83" xfId="0" applyFont="1" applyFill="1" applyBorder="1" applyAlignment="1">
      <alignment horizontal="center" wrapText="1"/>
    </xf>
    <xf numFmtId="0" fontId="8" fillId="67" borderId="136" xfId="0" applyFont="1" applyFill="1" applyBorder="1" applyAlignment="1">
      <alignment horizontal="center" wrapText="1"/>
    </xf>
    <xf numFmtId="0" fontId="11" fillId="32" borderId="2" xfId="0" applyFont="1" applyFill="1" applyBorder="1" applyAlignment="1">
      <alignment horizontal="center" vertical="center"/>
    </xf>
    <xf numFmtId="0" fontId="10" fillId="32" borderId="9" xfId="0" applyFont="1" applyFill="1" applyBorder="1" applyAlignment="1">
      <alignment horizontal="center" vertical="center"/>
    </xf>
    <xf numFmtId="0" fontId="10" fillId="33" borderId="2" xfId="0" applyFont="1" applyFill="1" applyBorder="1" applyAlignment="1">
      <alignment horizontal="center" vertical="center"/>
    </xf>
    <xf numFmtId="0" fontId="10" fillId="33" borderId="9" xfId="0" applyFont="1" applyFill="1" applyBorder="1" applyAlignment="1">
      <alignment horizontal="center" vertical="center"/>
    </xf>
    <xf numFmtId="0" fontId="10" fillId="33" borderId="6" xfId="0" applyFont="1" applyFill="1" applyBorder="1" applyAlignment="1">
      <alignment horizontal="center" vertical="center"/>
    </xf>
    <xf numFmtId="0" fontId="10" fillId="67" borderId="133" xfId="4" applyFont="1" applyFill="1" applyBorder="1" applyAlignment="1">
      <alignment vertical="center"/>
    </xf>
    <xf numFmtId="9" fontId="8" fillId="67" borderId="40" xfId="2" applyFont="1" applyFill="1" applyBorder="1" applyAlignment="1">
      <alignment horizontal="center" vertical="center"/>
    </xf>
    <xf numFmtId="0" fontId="10" fillId="67" borderId="55" xfId="4" applyFont="1" applyFill="1" applyBorder="1" applyAlignment="1">
      <alignment vertical="center"/>
    </xf>
    <xf numFmtId="9" fontId="8" fillId="67" borderId="19" xfId="2" applyFont="1" applyFill="1" applyBorder="1" applyAlignment="1">
      <alignment horizontal="center" vertical="center"/>
    </xf>
    <xf numFmtId="0" fontId="10" fillId="67" borderId="55" xfId="3" applyFont="1" applyFill="1" applyBorder="1" applyAlignment="1">
      <alignment vertical="center"/>
    </xf>
    <xf numFmtId="0" fontId="10" fillId="67" borderId="31" xfId="3" applyFont="1" applyFill="1" applyBorder="1" applyAlignment="1">
      <alignment vertical="center"/>
    </xf>
    <xf numFmtId="9" fontId="8" fillId="67" borderId="12" xfId="2" applyFont="1" applyFill="1" applyBorder="1" applyAlignment="1">
      <alignment horizontal="center" vertical="center"/>
    </xf>
    <xf numFmtId="9" fontId="10" fillId="67" borderId="19" xfId="2" applyFont="1" applyFill="1" applyBorder="1" applyAlignment="1" applyProtection="1">
      <alignment horizontal="center" vertical="center"/>
    </xf>
    <xf numFmtId="9" fontId="7" fillId="67" borderId="19" xfId="2" applyFont="1" applyFill="1" applyBorder="1" applyAlignment="1">
      <alignment horizontal="center" vertical="center"/>
    </xf>
    <xf numFmtId="9" fontId="7" fillId="67" borderId="12" xfId="2" applyFont="1" applyFill="1" applyBorder="1" applyAlignment="1">
      <alignment horizontal="center" vertical="center"/>
    </xf>
    <xf numFmtId="0" fontId="10" fillId="67" borderId="45" xfId="3" applyFont="1" applyFill="1" applyBorder="1" applyAlignment="1">
      <alignment vertical="center"/>
    </xf>
    <xf numFmtId="9" fontId="7" fillId="67" borderId="21" xfId="2" applyFont="1" applyFill="1" applyBorder="1" applyAlignment="1">
      <alignment horizontal="center" vertical="center"/>
    </xf>
    <xf numFmtId="3" fontId="8" fillId="67" borderId="38" xfId="2" applyNumberFormat="1" applyFont="1" applyFill="1" applyBorder="1" applyAlignment="1">
      <alignment horizontal="center" vertical="center"/>
    </xf>
    <xf numFmtId="3" fontId="8" fillId="67" borderId="20" xfId="2" applyNumberFormat="1" applyFont="1" applyFill="1" applyBorder="1" applyAlignment="1">
      <alignment horizontal="center" vertical="center"/>
    </xf>
    <xf numFmtId="3" fontId="10" fillId="67" borderId="20" xfId="0" applyNumberFormat="1" applyFont="1" applyFill="1" applyBorder="1" applyAlignment="1" applyProtection="1">
      <alignment horizontal="center" vertical="center"/>
    </xf>
    <xf numFmtId="3" fontId="8" fillId="67" borderId="11" xfId="2" applyNumberFormat="1" applyFont="1" applyFill="1" applyBorder="1" applyAlignment="1">
      <alignment horizontal="center" vertical="center"/>
    </xf>
    <xf numFmtId="3" fontId="8" fillId="67" borderId="22" xfId="2" applyNumberFormat="1" applyFont="1" applyFill="1" applyBorder="1" applyAlignment="1">
      <alignment horizontal="center" vertical="center"/>
    </xf>
    <xf numFmtId="9" fontId="8" fillId="67" borderId="9" xfId="2" applyFont="1" applyFill="1" applyBorder="1" applyAlignment="1">
      <alignment horizontal="right" indent="1"/>
    </xf>
    <xf numFmtId="3" fontId="11" fillId="67" borderId="9" xfId="5" applyNumberFormat="1" applyFont="1" applyFill="1" applyBorder="1" applyAlignment="1">
      <alignment horizontal="right"/>
    </xf>
    <xf numFmtId="9" fontId="49" fillId="67" borderId="9" xfId="2" applyFont="1" applyFill="1" applyBorder="1" applyAlignment="1">
      <alignment horizontal="right" indent="1"/>
    </xf>
    <xf numFmtId="3" fontId="11" fillId="67" borderId="9" xfId="2" applyNumberFormat="1" applyFont="1" applyFill="1" applyBorder="1" applyAlignment="1">
      <alignment horizontal="right"/>
    </xf>
    <xf numFmtId="9" fontId="51" fillId="67" borderId="9" xfId="2" applyFont="1" applyFill="1" applyBorder="1" applyAlignment="1">
      <alignment horizontal="right" indent="1"/>
    </xf>
    <xf numFmtId="0" fontId="10" fillId="67" borderId="136" xfId="3" applyFont="1" applyFill="1" applyBorder="1" applyAlignment="1">
      <alignment horizontal="center" wrapText="1"/>
    </xf>
    <xf numFmtId="3" fontId="10" fillId="67" borderId="134" xfId="3" applyNumberFormat="1" applyFont="1" applyFill="1" applyBorder="1" applyAlignment="1">
      <alignment horizontal="center" wrapText="1"/>
    </xf>
    <xf numFmtId="3" fontId="10" fillId="67" borderId="18" xfId="5" applyNumberFormat="1" applyFont="1" applyFill="1" applyBorder="1" applyAlignment="1">
      <alignment horizontal="center"/>
    </xf>
    <xf numFmtId="3" fontId="10" fillId="67" borderId="20" xfId="5" applyNumberFormat="1" applyFont="1" applyFill="1" applyBorder="1" applyAlignment="1">
      <alignment horizontal="center"/>
    </xf>
    <xf numFmtId="168" fontId="8" fillId="67" borderId="48" xfId="1" applyNumberFormat="1" applyFont="1" applyFill="1" applyBorder="1"/>
    <xf numFmtId="168" fontId="8" fillId="67" borderId="27" xfId="1" applyNumberFormat="1" applyFont="1" applyFill="1" applyBorder="1"/>
    <xf numFmtId="0" fontId="8" fillId="67" borderId="136" xfId="1819" applyFont="1" applyFill="1" applyBorder="1" applyAlignment="1">
      <alignment horizontal="center" wrapText="1"/>
    </xf>
    <xf numFmtId="0" fontId="10" fillId="67" borderId="54" xfId="4" applyFont="1" applyFill="1" applyBorder="1" applyAlignment="1">
      <alignment horizontal="left" indent="1"/>
    </xf>
    <xf numFmtId="0" fontId="10" fillId="67" borderId="55" xfId="4" applyFont="1" applyFill="1" applyBorder="1" applyAlignment="1">
      <alignment horizontal="left" indent="1"/>
    </xf>
    <xf numFmtId="0" fontId="10" fillId="67" borderId="31" xfId="4" applyFont="1" applyFill="1" applyBorder="1" applyAlignment="1">
      <alignment horizontal="left" indent="1"/>
    </xf>
    <xf numFmtId="0" fontId="10" fillId="67" borderId="45" xfId="4" applyFont="1" applyFill="1" applyBorder="1" applyAlignment="1">
      <alignment horizontal="left" indent="1"/>
    </xf>
    <xf numFmtId="168" fontId="8" fillId="67" borderId="28" xfId="1" applyNumberFormat="1" applyFont="1" applyFill="1" applyBorder="1"/>
    <xf numFmtId="2" fontId="8" fillId="67" borderId="3" xfId="1819" applyNumberFormat="1" applyFont="1" applyFill="1" applyBorder="1" applyAlignment="1">
      <alignment horizontal="center"/>
    </xf>
    <xf numFmtId="2" fontId="8" fillId="67" borderId="9" xfId="1819" applyNumberFormat="1" applyFont="1" applyFill="1" applyBorder="1" applyAlignment="1">
      <alignment horizontal="center"/>
    </xf>
    <xf numFmtId="2" fontId="8" fillId="67" borderId="6" xfId="1819" applyNumberFormat="1" applyFont="1" applyFill="1" applyBorder="1" applyAlignment="1">
      <alignment horizontal="center"/>
    </xf>
    <xf numFmtId="2" fontId="7" fillId="67" borderId="41" xfId="0" applyNumberFormat="1" applyFont="1" applyFill="1" applyBorder="1" applyAlignment="1">
      <alignment horizontal="center"/>
    </xf>
    <xf numFmtId="2" fontId="7" fillId="67" borderId="38" xfId="0" applyNumberFormat="1" applyFont="1" applyFill="1" applyBorder="1" applyAlignment="1">
      <alignment horizontal="center"/>
    </xf>
    <xf numFmtId="2" fontId="7" fillId="67" borderId="9" xfId="0" applyNumberFormat="1" applyFont="1" applyFill="1" applyBorder="1" applyAlignment="1">
      <alignment horizontal="center"/>
    </xf>
    <xf numFmtId="2" fontId="7" fillId="67" borderId="20" xfId="0" applyNumberFormat="1" applyFont="1" applyFill="1" applyBorder="1" applyAlignment="1">
      <alignment horizontal="center"/>
    </xf>
    <xf numFmtId="2" fontId="7" fillId="67" borderId="6" xfId="0" applyNumberFormat="1" applyFont="1" applyFill="1" applyBorder="1" applyAlignment="1">
      <alignment horizontal="center"/>
    </xf>
    <xf numFmtId="2" fontId="7" fillId="67" borderId="22" xfId="0" applyNumberFormat="1" applyFont="1" applyFill="1" applyBorder="1" applyAlignment="1">
      <alignment horizontal="center"/>
    </xf>
    <xf numFmtId="0" fontId="10" fillId="67" borderId="133" xfId="1818" applyFont="1" applyFill="1" applyBorder="1" applyAlignment="1">
      <alignment horizontal="left" indent="1"/>
    </xf>
    <xf numFmtId="0" fontId="8" fillId="67" borderId="40" xfId="0" applyFont="1" applyFill="1" applyBorder="1"/>
    <xf numFmtId="0" fontId="8" fillId="67" borderId="38" xfId="0" applyFont="1" applyFill="1" applyBorder="1" applyAlignment="1">
      <alignment horizontal="center"/>
    </xf>
    <xf numFmtId="0" fontId="8" fillId="67" borderId="19" xfId="0" applyFont="1" applyFill="1" applyBorder="1"/>
    <xf numFmtId="0" fontId="8" fillId="67" borderId="20" xfId="0" applyFont="1" applyFill="1" applyBorder="1" applyAlignment="1">
      <alignment horizontal="center"/>
    </xf>
    <xf numFmtId="0" fontId="8" fillId="67" borderId="21" xfId="0" applyFont="1" applyFill="1" applyBorder="1"/>
    <xf numFmtId="0" fontId="8" fillId="67" borderId="22" xfId="0" applyFont="1" applyFill="1" applyBorder="1" applyAlignment="1">
      <alignment horizontal="center"/>
    </xf>
    <xf numFmtId="0" fontId="10" fillId="0" borderId="36" xfId="1818" applyFont="1" applyFill="1" applyBorder="1" applyAlignment="1">
      <alignment horizontal="left" indent="1"/>
    </xf>
    <xf numFmtId="3" fontId="7" fillId="51" borderId="3" xfId="0" applyNumberFormat="1" applyFont="1" applyFill="1" applyBorder="1" applyAlignment="1">
      <alignment horizontal="center"/>
    </xf>
    <xf numFmtId="3" fontId="7" fillId="30" borderId="18" xfId="0" applyNumberFormat="1" applyFont="1" applyFill="1" applyBorder="1" applyAlignment="1">
      <alignment horizontal="center"/>
    </xf>
    <xf numFmtId="4" fontId="8" fillId="0" borderId="76" xfId="0" applyNumberFormat="1" applyFont="1" applyFill="1" applyBorder="1" applyAlignment="1">
      <alignment horizontal="center"/>
    </xf>
    <xf numFmtId="0" fontId="8" fillId="0" borderId="26" xfId="0" applyFont="1" applyBorder="1" applyAlignment="1">
      <alignment horizontal="center"/>
    </xf>
    <xf numFmtId="0" fontId="8" fillId="0" borderId="44" xfId="0" applyFont="1" applyBorder="1" applyAlignment="1">
      <alignment horizontal="center"/>
    </xf>
    <xf numFmtId="0" fontId="8" fillId="0" borderId="85" xfId="0" applyFont="1" applyBorder="1" applyAlignment="1">
      <alignment horizontal="center" wrapText="1"/>
    </xf>
    <xf numFmtId="0" fontId="8" fillId="0" borderId="25" xfId="0" applyFont="1" applyBorder="1" applyAlignment="1">
      <alignment horizontal="center"/>
    </xf>
    <xf numFmtId="0" fontId="8" fillId="67" borderId="14" xfId="0" applyFont="1" applyFill="1" applyBorder="1"/>
    <xf numFmtId="0" fontId="8" fillId="67" borderId="3" xfId="0" applyFont="1" applyFill="1" applyBorder="1" applyAlignment="1">
      <alignment horizontal="center"/>
    </xf>
    <xf numFmtId="0" fontId="8" fillId="67" borderId="18" xfId="0" applyFont="1" applyFill="1" applyBorder="1" applyAlignment="1">
      <alignment horizontal="center"/>
    </xf>
    <xf numFmtId="0" fontId="8" fillId="67" borderId="9" xfId="0" applyFont="1" applyFill="1" applyBorder="1" applyAlignment="1">
      <alignment horizontal="center"/>
    </xf>
    <xf numFmtId="0" fontId="8" fillId="67" borderId="6" xfId="0" applyFont="1" applyFill="1" applyBorder="1" applyAlignment="1">
      <alignment horizontal="center"/>
    </xf>
    <xf numFmtId="0" fontId="122" fillId="0" borderId="0" xfId="0" applyFont="1"/>
    <xf numFmtId="0" fontId="7" fillId="17" borderId="137" xfId="2303" applyFont="1" applyFill="1" applyBorder="1"/>
    <xf numFmtId="0" fontId="18" fillId="17" borderId="68" xfId="2303" applyFont="1" applyFill="1" applyBorder="1"/>
    <xf numFmtId="0" fontId="18" fillId="17" borderId="72" xfId="2303" applyFont="1" applyFill="1" applyBorder="1"/>
    <xf numFmtId="0" fontId="15" fillId="17" borderId="41" xfId="2303" applyFont="1" applyFill="1" applyBorder="1" applyAlignment="1">
      <alignment horizontal="centerContinuous"/>
    </xf>
    <xf numFmtId="0" fontId="7" fillId="17" borderId="12" xfId="2303" applyFont="1" applyFill="1" applyBorder="1"/>
    <xf numFmtId="0" fontId="10" fillId="17" borderId="15" xfId="2303" applyFont="1" applyFill="1" applyBorder="1" applyAlignment="1">
      <alignment wrapText="1"/>
    </xf>
    <xf numFmtId="0" fontId="11" fillId="0" borderId="19" xfId="3" applyFont="1" applyBorder="1"/>
    <xf numFmtId="0" fontId="7" fillId="0" borderId="19" xfId="2303" applyFont="1" applyBorder="1"/>
    <xf numFmtId="0" fontId="6" fillId="17" borderId="39" xfId="0" applyFont="1" applyFill="1" applyBorder="1" applyAlignment="1">
      <alignment horizontal="center"/>
    </xf>
    <xf numFmtId="0" fontId="123" fillId="17" borderId="39" xfId="0" applyFont="1" applyFill="1" applyBorder="1" applyAlignment="1">
      <alignment horizontal="center"/>
    </xf>
    <xf numFmtId="0" fontId="0" fillId="0" borderId="79" xfId="0" applyFill="1" applyBorder="1" applyAlignment="1">
      <alignment horizontal="center" vertical="center"/>
    </xf>
    <xf numFmtId="0" fontId="54" fillId="17" borderId="41" xfId="2303" applyFont="1" applyFill="1" applyBorder="1" applyAlignment="1">
      <alignment horizontal="centerContinuous" wrapText="1"/>
    </xf>
    <xf numFmtId="171" fontId="67" fillId="17" borderId="3" xfId="2303" applyNumberFormat="1" applyFont="1" applyFill="1" applyBorder="1" applyAlignment="1">
      <alignment horizontal="right" indent="1"/>
    </xf>
    <xf numFmtId="165" fontId="65" fillId="17" borderId="3" xfId="1" applyNumberFormat="1" applyFont="1" applyFill="1" applyBorder="1"/>
    <xf numFmtId="0" fontId="53" fillId="17" borderId="3" xfId="2303" applyFont="1" applyFill="1" applyBorder="1"/>
    <xf numFmtId="0" fontId="10" fillId="0" borderId="19" xfId="3" applyFont="1" applyBorder="1"/>
    <xf numFmtId="0" fontId="10" fillId="0" borderId="19" xfId="3" applyFont="1" applyFill="1" applyBorder="1"/>
    <xf numFmtId="0" fontId="10" fillId="17" borderId="19" xfId="4" applyFont="1" applyFill="1" applyBorder="1"/>
    <xf numFmtId="0" fontId="10" fillId="0" borderId="21" xfId="3" applyFont="1" applyBorder="1"/>
    <xf numFmtId="0" fontId="7" fillId="17" borderId="138" xfId="2303" applyFont="1" applyFill="1" applyBorder="1"/>
    <xf numFmtId="3" fontId="66" fillId="17" borderId="70" xfId="2303" applyNumberFormat="1" applyFont="1" applyFill="1" applyBorder="1"/>
    <xf numFmtId="171" fontId="67" fillId="17" borderId="70" xfId="2303" applyNumberFormat="1" applyFont="1" applyFill="1" applyBorder="1" applyAlignment="1">
      <alignment horizontal="right" indent="1"/>
    </xf>
    <xf numFmtId="165" fontId="65" fillId="17" borderId="70" xfId="1" applyNumberFormat="1" applyFont="1" applyFill="1" applyBorder="1"/>
    <xf numFmtId="0" fontId="53" fillId="17" borderId="70" xfId="2303" applyFont="1" applyFill="1" applyBorder="1"/>
    <xf numFmtId="0" fontId="7" fillId="0" borderId="71" xfId="0" applyFont="1" applyBorder="1"/>
    <xf numFmtId="0" fontId="11" fillId="0" borderId="14" xfId="3" applyFont="1" applyBorder="1"/>
    <xf numFmtId="166" fontId="71" fillId="0" borderId="3" xfId="1" applyNumberFormat="1" applyFont="1" applyBorder="1"/>
    <xf numFmtId="9" fontId="76" fillId="0" borderId="3" xfId="2" applyFont="1" applyBorder="1" applyAlignment="1">
      <alignment horizontal="center"/>
    </xf>
    <xf numFmtId="165" fontId="63" fillId="17" borderId="18" xfId="1" applyNumberFormat="1" applyFont="1" applyFill="1" applyBorder="1"/>
    <xf numFmtId="0" fontId="7" fillId="29" borderId="0" xfId="0" applyFont="1" applyFill="1" applyAlignment="1">
      <alignment horizontal="centerContinuous"/>
    </xf>
    <xf numFmtId="4" fontId="7" fillId="29" borderId="0" xfId="0" applyNumberFormat="1" applyFont="1" applyFill="1" applyAlignment="1">
      <alignment horizontal="centerContinuous"/>
    </xf>
    <xf numFmtId="4" fontId="7" fillId="17" borderId="7" xfId="0" applyNumberFormat="1" applyFont="1" applyFill="1" applyBorder="1" applyAlignment="1">
      <alignment horizontal="centerContinuous"/>
    </xf>
    <xf numFmtId="4" fontId="7" fillId="17" borderId="25" xfId="0" applyNumberFormat="1" applyFont="1" applyFill="1" applyBorder="1" applyAlignment="1">
      <alignment horizontal="centerContinuous"/>
    </xf>
    <xf numFmtId="0" fontId="7" fillId="17" borderId="31" xfId="0" applyFont="1" applyFill="1" applyBorder="1" applyAlignment="1">
      <alignment horizontal="centerContinuous"/>
    </xf>
    <xf numFmtId="0" fontId="7" fillId="17" borderId="65" xfId="0" applyFont="1" applyFill="1" applyBorder="1" applyAlignment="1">
      <alignment horizontal="centerContinuous"/>
    </xf>
    <xf numFmtId="0" fontId="7" fillId="17" borderId="65" xfId="0" applyFont="1" applyFill="1" applyBorder="1"/>
    <xf numFmtId="4" fontId="7" fillId="17" borderId="0" xfId="0" applyNumberFormat="1" applyFont="1" applyFill="1" applyBorder="1" applyAlignment="1">
      <alignment horizontal="centerContinuous"/>
    </xf>
    <xf numFmtId="4" fontId="7" fillId="17" borderId="30" xfId="0" applyNumberFormat="1" applyFont="1" applyFill="1" applyBorder="1" applyAlignment="1">
      <alignment horizontal="centerContinuous"/>
    </xf>
    <xf numFmtId="0" fontId="7" fillId="17" borderId="31" xfId="0" applyFont="1" applyFill="1" applyBorder="1"/>
    <xf numFmtId="0" fontId="7" fillId="17" borderId="2" xfId="0" applyFont="1" applyFill="1" applyBorder="1" applyAlignment="1">
      <alignment horizontal="center"/>
    </xf>
    <xf numFmtId="0" fontId="7" fillId="17" borderId="13" xfId="0" applyFont="1" applyFill="1" applyBorder="1" applyAlignment="1">
      <alignment horizontal="center"/>
    </xf>
    <xf numFmtId="0" fontId="7" fillId="17" borderId="34" xfId="0" applyFont="1" applyFill="1" applyBorder="1"/>
    <xf numFmtId="0" fontId="7" fillId="17" borderId="6" xfId="0" applyFont="1" applyFill="1" applyBorder="1"/>
    <xf numFmtId="3" fontId="7" fillId="17" borderId="31" xfId="0" applyNumberFormat="1" applyFont="1" applyFill="1" applyBorder="1"/>
    <xf numFmtId="0" fontId="7" fillId="17" borderId="70" xfId="0" applyFont="1" applyFill="1" applyBorder="1"/>
    <xf numFmtId="0" fontId="7" fillId="17" borderId="131" xfId="0" applyFont="1" applyFill="1" applyBorder="1"/>
    <xf numFmtId="0" fontId="7" fillId="17" borderId="2" xfId="0" applyFont="1" applyFill="1" applyBorder="1"/>
    <xf numFmtId="0" fontId="39" fillId="17" borderId="0" xfId="0" quotePrefix="1" applyFont="1" applyFill="1" applyBorder="1"/>
    <xf numFmtId="0" fontId="15" fillId="17" borderId="30" xfId="0" applyFont="1" applyFill="1" applyBorder="1" applyAlignment="1">
      <alignment horizontal="center"/>
    </xf>
    <xf numFmtId="0" fontId="15" fillId="17" borderId="0" xfId="0" applyFont="1" applyFill="1" applyBorder="1" applyAlignment="1">
      <alignment horizontal="center"/>
    </xf>
    <xf numFmtId="0" fontId="15" fillId="17" borderId="4" xfId="0" applyFont="1" applyFill="1" applyBorder="1" applyAlignment="1">
      <alignment horizontal="center"/>
    </xf>
    <xf numFmtId="0" fontId="0" fillId="17" borderId="68" xfId="0" applyFont="1" applyFill="1" applyBorder="1"/>
    <xf numFmtId="0" fontId="6" fillId="17" borderId="25" xfId="0" applyFont="1" applyFill="1" applyBorder="1" applyAlignment="1">
      <alignment horizontal="center"/>
    </xf>
    <xf numFmtId="0" fontId="22" fillId="17" borderId="25" xfId="0" applyFont="1" applyFill="1" applyBorder="1" applyAlignment="1">
      <alignment horizontal="center"/>
    </xf>
    <xf numFmtId="0" fontId="0" fillId="0" borderId="21" xfId="0" applyFill="1" applyBorder="1" applyAlignment="1">
      <alignment horizontal="center" vertical="center"/>
    </xf>
    <xf numFmtId="0" fontId="6" fillId="17" borderId="44" xfId="0" applyFont="1" applyFill="1" applyBorder="1" applyAlignment="1">
      <alignment horizontal="center"/>
    </xf>
    <xf numFmtId="0" fontId="105" fillId="17" borderId="44" xfId="0" applyFont="1" applyFill="1" applyBorder="1" applyAlignment="1">
      <alignment horizontal="center"/>
    </xf>
    <xf numFmtId="0" fontId="15" fillId="101" borderId="26" xfId="2303" applyFont="1" applyFill="1" applyBorder="1" applyAlignment="1">
      <alignment vertical="top"/>
    </xf>
    <xf numFmtId="0" fontId="15" fillId="40" borderId="26" xfId="2303" applyFont="1" applyFill="1" applyBorder="1" applyAlignment="1">
      <alignment vertical="top"/>
    </xf>
    <xf numFmtId="0" fontId="15" fillId="102" borderId="26" xfId="2303" applyFont="1" applyFill="1" applyBorder="1" applyAlignment="1">
      <alignment vertical="top"/>
    </xf>
    <xf numFmtId="0" fontId="118" fillId="98" borderId="17" xfId="2303" applyFont="1" applyFill="1" applyBorder="1" applyAlignment="1">
      <alignment horizontal="center" vertical="center" wrapText="1"/>
    </xf>
    <xf numFmtId="3" fontId="109" fillId="98" borderId="13" xfId="2303" applyNumberFormat="1" applyFont="1" applyFill="1" applyBorder="1" applyAlignment="1">
      <alignment horizontal="center"/>
    </xf>
    <xf numFmtId="3" fontId="120" fillId="98" borderId="47" xfId="2303" applyNumberFormat="1" applyFont="1" applyFill="1" applyBorder="1" applyAlignment="1">
      <alignment horizontal="center"/>
    </xf>
    <xf numFmtId="3" fontId="120" fillId="98" borderId="52" xfId="2303" applyNumberFormat="1" applyFont="1" applyFill="1" applyBorder="1" applyAlignment="1">
      <alignment horizontal="center"/>
    </xf>
    <xf numFmtId="0" fontId="108" fillId="17" borderId="31" xfId="2303" applyFont="1" applyFill="1" applyBorder="1"/>
    <xf numFmtId="0" fontId="0" fillId="17" borderId="34" xfId="0" applyFill="1" applyBorder="1" applyAlignment="1">
      <alignment horizontal="center"/>
    </xf>
    <xf numFmtId="0" fontId="18" fillId="17" borderId="34" xfId="0" applyFont="1" applyFill="1" applyBorder="1" applyAlignment="1">
      <alignment horizontal="center" vertical="center"/>
    </xf>
    <xf numFmtId="0" fontId="18" fillId="17" borderId="31" xfId="0" applyFont="1" applyFill="1" applyBorder="1"/>
    <xf numFmtId="0" fontId="18" fillId="17" borderId="54" xfId="0" applyFont="1" applyFill="1" applyBorder="1"/>
    <xf numFmtId="0" fontId="18" fillId="17" borderId="55" xfId="0" applyFont="1" applyFill="1" applyBorder="1"/>
    <xf numFmtId="0" fontId="18" fillId="0" borderId="54" xfId="0" applyFont="1" applyBorder="1"/>
    <xf numFmtId="0" fontId="18" fillId="0" borderId="45" xfId="0" applyFont="1" applyBorder="1"/>
    <xf numFmtId="0" fontId="18" fillId="0" borderId="55" xfId="0" applyFont="1" applyBorder="1"/>
    <xf numFmtId="0" fontId="18" fillId="17" borderId="45" xfId="0" applyFont="1" applyFill="1" applyBorder="1"/>
    <xf numFmtId="174" fontId="53" fillId="17" borderId="9" xfId="2303" applyNumberFormat="1" applyFont="1" applyFill="1" applyBorder="1"/>
    <xf numFmtId="174" fontId="53" fillId="17" borderId="6" xfId="2303" applyNumberFormat="1" applyFont="1" applyFill="1" applyBorder="1"/>
    <xf numFmtId="0" fontId="15" fillId="17" borderId="132" xfId="0" applyFont="1" applyFill="1" applyBorder="1" applyAlignment="1">
      <alignment horizontal="center"/>
    </xf>
    <xf numFmtId="0" fontId="15" fillId="17" borderId="18" xfId="0" applyFont="1" applyFill="1" applyBorder="1" applyAlignment="1">
      <alignment horizontal="center"/>
    </xf>
    <xf numFmtId="0" fontId="15" fillId="0" borderId="22" xfId="0" applyFont="1" applyBorder="1" applyAlignment="1">
      <alignment horizontal="center" vertical="center" wrapText="1"/>
    </xf>
    <xf numFmtId="0" fontId="35" fillId="47" borderId="4" xfId="0" applyFont="1" applyFill="1" applyBorder="1" applyAlignment="1">
      <alignment horizontal="center" vertical="center"/>
    </xf>
    <xf numFmtId="0" fontId="35" fillId="47" borderId="4" xfId="0" applyFont="1" applyFill="1" applyBorder="1"/>
    <xf numFmtId="0" fontId="35" fillId="47" borderId="5" xfId="0" applyFont="1" applyFill="1" applyBorder="1" applyAlignment="1">
      <alignment horizontal="center"/>
    </xf>
    <xf numFmtId="0" fontId="39" fillId="42" borderId="7" xfId="0" applyFont="1" applyFill="1" applyBorder="1" applyAlignment="1">
      <alignment vertical="center" wrapText="1"/>
    </xf>
    <xf numFmtId="0" fontId="39" fillId="42" borderId="3" xfId="0" applyFont="1" applyFill="1" applyBorder="1" applyAlignment="1">
      <alignment horizontal="center" vertical="center"/>
    </xf>
    <xf numFmtId="0" fontId="39" fillId="42" borderId="8" xfId="0" applyFont="1" applyFill="1" applyBorder="1" applyAlignment="1">
      <alignment vertical="center" wrapText="1"/>
    </xf>
    <xf numFmtId="0" fontId="39" fillId="42" borderId="9" xfId="0" applyFont="1" applyFill="1" applyBorder="1" applyAlignment="1">
      <alignment horizontal="center" vertical="center"/>
    </xf>
    <xf numFmtId="0" fontId="39" fillId="42" borderId="8" xfId="0" applyFont="1" applyFill="1" applyBorder="1" applyAlignment="1">
      <alignment vertical="center"/>
    </xf>
    <xf numFmtId="0" fontId="124" fillId="53" borderId="8" xfId="0" applyFont="1" applyFill="1" applyBorder="1" applyAlignment="1">
      <alignment vertical="center"/>
    </xf>
    <xf numFmtId="0" fontId="124" fillId="53" borderId="9" xfId="0" applyFont="1" applyFill="1" applyBorder="1" applyAlignment="1">
      <alignment horizontal="center" vertical="center"/>
    </xf>
    <xf numFmtId="0" fontId="39" fillId="55" borderId="8" xfId="0" applyFont="1" applyFill="1" applyBorder="1" applyAlignment="1">
      <alignment vertical="center"/>
    </xf>
    <xf numFmtId="0" fontId="39" fillId="55" borderId="9" xfId="0" applyFont="1" applyFill="1" applyBorder="1" applyAlignment="1">
      <alignment horizontal="center" vertical="center"/>
    </xf>
    <xf numFmtId="0" fontId="39" fillId="55" borderId="7" xfId="0" applyFont="1" applyFill="1" applyBorder="1" applyAlignment="1">
      <alignment vertical="center"/>
    </xf>
    <xf numFmtId="0" fontId="39" fillId="55" borderId="7" xfId="0" applyFont="1" applyFill="1" applyBorder="1" applyAlignment="1">
      <alignment vertical="center" wrapText="1"/>
    </xf>
    <xf numFmtId="16" fontId="39" fillId="55" borderId="3" xfId="0" quotePrefix="1" applyNumberFormat="1" applyFont="1" applyFill="1" applyBorder="1" applyAlignment="1">
      <alignment horizontal="center" vertical="center"/>
    </xf>
    <xf numFmtId="0" fontId="39" fillId="55" borderId="23" xfId="0" applyFont="1" applyFill="1" applyBorder="1" applyAlignment="1">
      <alignment vertical="center"/>
    </xf>
    <xf numFmtId="0" fontId="35" fillId="56" borderId="0" xfId="0" applyFont="1" applyFill="1" applyAlignment="1">
      <alignment horizontal="center" vertical="center" wrapText="1"/>
    </xf>
    <xf numFmtId="0" fontId="39" fillId="57" borderId="0" xfId="0" applyFont="1" applyFill="1" applyAlignment="1">
      <alignment vertical="center"/>
    </xf>
    <xf numFmtId="0" fontId="39" fillId="57" borderId="0" xfId="0" applyFont="1" applyFill="1" applyAlignment="1">
      <alignment vertical="center" wrapText="1"/>
    </xf>
    <xf numFmtId="16" fontId="39" fillId="57" borderId="2" xfId="0" quotePrefix="1" applyNumberFormat="1" applyFont="1" applyFill="1" applyBorder="1" applyAlignment="1">
      <alignment horizontal="center" vertical="center"/>
    </xf>
    <xf numFmtId="0" fontId="39" fillId="25" borderId="7" xfId="0" applyFont="1" applyFill="1" applyBorder="1" applyAlignment="1">
      <alignment vertical="center"/>
    </xf>
    <xf numFmtId="0" fontId="39" fillId="25" borderId="7" xfId="0" applyFont="1" applyFill="1" applyBorder="1" applyAlignment="1">
      <alignment vertical="center" wrapText="1"/>
    </xf>
    <xf numFmtId="0" fontId="124" fillId="25" borderId="3" xfId="0" applyFont="1" applyFill="1" applyBorder="1" applyAlignment="1">
      <alignment horizontal="center" vertical="center"/>
    </xf>
    <xf numFmtId="0" fontId="39" fillId="45" borderId="8" xfId="0" applyFont="1" applyFill="1" applyBorder="1" applyAlignment="1">
      <alignment vertical="center" wrapText="1"/>
    </xf>
    <xf numFmtId="0" fontId="39" fillId="45" borderId="9" xfId="0" applyFont="1" applyFill="1" applyBorder="1" applyAlignment="1">
      <alignment horizontal="center" vertical="center"/>
    </xf>
    <xf numFmtId="0" fontId="39" fillId="46" borderId="23" xfId="0" applyFont="1" applyFill="1" applyBorder="1" applyAlignment="1">
      <alignment vertical="center" wrapText="1"/>
    </xf>
    <xf numFmtId="0" fontId="39" fillId="46" borderId="24" xfId="0" applyFont="1" applyFill="1" applyBorder="1" applyAlignment="1">
      <alignment horizontal="center" vertical="center"/>
    </xf>
    <xf numFmtId="0" fontId="35" fillId="67" borderId="122" xfId="0" applyFont="1" applyFill="1" applyBorder="1" applyAlignment="1">
      <alignment horizontal="center" wrapText="1"/>
    </xf>
    <xf numFmtId="0" fontId="35" fillId="67" borderId="136" xfId="0" applyFont="1" applyFill="1" applyBorder="1" applyAlignment="1">
      <alignment horizontal="center" wrapText="1"/>
    </xf>
    <xf numFmtId="0" fontId="35" fillId="67" borderId="134" xfId="0" applyFont="1" applyFill="1" applyBorder="1" applyAlignment="1">
      <alignment horizontal="center" wrapText="1"/>
    </xf>
    <xf numFmtId="0" fontId="41" fillId="67" borderId="133" xfId="4" applyFont="1" applyFill="1" applyBorder="1" applyAlignment="1">
      <alignment vertical="center"/>
    </xf>
    <xf numFmtId="9" fontId="35" fillId="67" borderId="40" xfId="2" applyFont="1" applyFill="1" applyBorder="1" applyAlignment="1">
      <alignment horizontal="center" vertical="center"/>
    </xf>
    <xf numFmtId="3" fontId="35" fillId="67" borderId="38" xfId="2" applyNumberFormat="1" applyFont="1" applyFill="1" applyBorder="1" applyAlignment="1">
      <alignment horizontal="center" vertical="center"/>
    </xf>
    <xf numFmtId="0" fontId="41" fillId="67" borderId="55" xfId="4" applyFont="1" applyFill="1" applyBorder="1" applyAlignment="1">
      <alignment vertical="center"/>
    </xf>
    <xf numFmtId="9" fontId="35" fillId="67" borderId="19" xfId="2" applyFont="1" applyFill="1" applyBorder="1" applyAlignment="1">
      <alignment horizontal="center" vertical="center"/>
    </xf>
    <xf numFmtId="3" fontId="35" fillId="67" borderId="20" xfId="2" applyNumberFormat="1" applyFont="1" applyFill="1" applyBorder="1" applyAlignment="1">
      <alignment horizontal="center" vertical="center"/>
    </xf>
    <xf numFmtId="0" fontId="41" fillId="67" borderId="55" xfId="3" applyFont="1" applyFill="1" applyBorder="1" applyAlignment="1">
      <alignment vertical="center"/>
    </xf>
    <xf numFmtId="3" fontId="41" fillId="67" borderId="20" xfId="0" applyNumberFormat="1" applyFont="1" applyFill="1" applyBorder="1" applyAlignment="1" applyProtection="1">
      <alignment horizontal="center" vertical="center"/>
    </xf>
    <xf numFmtId="0" fontId="41" fillId="67" borderId="31" xfId="3" applyFont="1" applyFill="1" applyBorder="1" applyAlignment="1">
      <alignment vertical="center"/>
    </xf>
    <xf numFmtId="9" fontId="35" fillId="67" borderId="12" xfId="2" applyFont="1" applyFill="1" applyBorder="1" applyAlignment="1">
      <alignment horizontal="center" vertical="center"/>
    </xf>
    <xf numFmtId="3" fontId="35" fillId="67" borderId="11" xfId="2" applyNumberFormat="1" applyFont="1" applyFill="1" applyBorder="1" applyAlignment="1">
      <alignment horizontal="center" vertical="center"/>
    </xf>
    <xf numFmtId="9" fontId="41" fillId="67" borderId="19" xfId="2" applyFont="1" applyFill="1" applyBorder="1" applyAlignment="1" applyProtection="1">
      <alignment horizontal="center" vertical="center"/>
    </xf>
    <xf numFmtId="9" fontId="39" fillId="67" borderId="19" xfId="2" applyFont="1" applyFill="1" applyBorder="1" applyAlignment="1">
      <alignment horizontal="center" vertical="center"/>
    </xf>
    <xf numFmtId="9" fontId="39" fillId="67" borderId="12" xfId="2" applyFont="1" applyFill="1" applyBorder="1" applyAlignment="1">
      <alignment horizontal="center" vertical="center"/>
    </xf>
    <xf numFmtId="0" fontId="41" fillId="67" borderId="45" xfId="3" applyFont="1" applyFill="1" applyBorder="1" applyAlignment="1">
      <alignment vertical="center"/>
    </xf>
    <xf numFmtId="9" fontId="39" fillId="67" borderId="21" xfId="2" applyFont="1" applyFill="1" applyBorder="1" applyAlignment="1">
      <alignment horizontal="center" vertical="center"/>
    </xf>
    <xf numFmtId="3" fontId="35" fillId="67" borderId="22" xfId="2" applyNumberFormat="1" applyFont="1" applyFill="1" applyBorder="1" applyAlignment="1">
      <alignment horizontal="center" vertical="center"/>
    </xf>
    <xf numFmtId="0" fontId="41" fillId="103" borderId="9" xfId="0" applyFont="1" applyFill="1" applyBorder="1" applyAlignment="1">
      <alignment horizontal="center" vertical="center"/>
    </xf>
    <xf numFmtId="0" fontId="125" fillId="103" borderId="41" xfId="0" applyFont="1" applyFill="1" applyBorder="1" applyAlignment="1">
      <alignment horizontal="center" vertical="center"/>
    </xf>
    <xf numFmtId="0" fontId="125" fillId="103" borderId="9" xfId="0" applyFont="1" applyFill="1" applyBorder="1" applyAlignment="1">
      <alignment horizontal="center" vertical="center"/>
    </xf>
    <xf numFmtId="0" fontId="125" fillId="34" borderId="9" xfId="0" applyFont="1" applyFill="1" applyBorder="1" applyAlignment="1">
      <alignment horizontal="center" vertical="center"/>
    </xf>
    <xf numFmtId="0" fontId="125" fillId="103" borderId="2" xfId="0" applyFont="1" applyFill="1" applyBorder="1" applyAlignment="1">
      <alignment horizontal="center" vertical="center"/>
    </xf>
    <xf numFmtId="0" fontId="41" fillId="104" borderId="2" xfId="0" applyFont="1" applyFill="1" applyBorder="1" applyAlignment="1">
      <alignment horizontal="center" vertical="center"/>
    </xf>
    <xf numFmtId="0" fontId="125" fillId="104" borderId="9" xfId="0" applyFont="1" applyFill="1" applyBorder="1" applyAlignment="1">
      <alignment horizontal="center" vertical="center"/>
    </xf>
    <xf numFmtId="0" fontId="41" fillId="104" borderId="9" xfId="0" applyFont="1" applyFill="1" applyBorder="1" applyAlignment="1">
      <alignment horizontal="center" vertical="center"/>
    </xf>
    <xf numFmtId="0" fontId="41" fillId="104" borderId="6" xfId="0" applyFont="1" applyFill="1" applyBorder="1" applyAlignment="1">
      <alignment horizontal="center" vertical="center"/>
    </xf>
    <xf numFmtId="0" fontId="35" fillId="67" borderId="83" xfId="0" applyFont="1" applyFill="1" applyBorder="1" applyAlignment="1">
      <alignment vertical="center" wrapText="1"/>
    </xf>
    <xf numFmtId="9" fontId="121" fillId="105" borderId="3" xfId="2" applyFont="1" applyFill="1" applyBorder="1" applyAlignment="1">
      <alignment horizontal="right" indent="1"/>
    </xf>
    <xf numFmtId="3" fontId="52" fillId="105" borderId="3" xfId="5" applyNumberFormat="1" applyFont="1" applyFill="1" applyBorder="1" applyAlignment="1">
      <alignment horizontal="right"/>
    </xf>
    <xf numFmtId="0" fontId="10" fillId="67" borderId="34" xfId="3" applyFont="1" applyFill="1" applyBorder="1" applyAlignment="1">
      <alignment vertical="center"/>
    </xf>
    <xf numFmtId="9" fontId="8" fillId="67" borderId="6" xfId="2" applyFont="1" applyFill="1" applyBorder="1" applyAlignment="1">
      <alignment horizontal="right" indent="1"/>
    </xf>
    <xf numFmtId="3" fontId="11" fillId="67" borderId="6" xfId="5" applyNumberFormat="1" applyFont="1" applyFill="1" applyBorder="1" applyAlignment="1">
      <alignment horizontal="right"/>
    </xf>
    <xf numFmtId="3" fontId="10" fillId="67" borderId="22" xfId="5" applyNumberFormat="1" applyFont="1" applyFill="1" applyBorder="1" applyAlignment="1">
      <alignment horizontal="center"/>
    </xf>
    <xf numFmtId="9" fontId="49" fillId="106" borderId="9" xfId="2" applyFont="1" applyFill="1" applyBorder="1" applyAlignment="1">
      <alignment horizontal="right" indent="1"/>
    </xf>
    <xf numFmtId="167" fontId="11" fillId="106" borderId="9" xfId="5" applyNumberFormat="1" applyFont="1" applyFill="1" applyBorder="1" applyAlignment="1">
      <alignment horizontal="right"/>
    </xf>
    <xf numFmtId="9" fontId="121" fillId="107" borderId="9" xfId="2" applyFont="1" applyFill="1" applyBorder="1" applyAlignment="1">
      <alignment horizontal="right" indent="1"/>
    </xf>
    <xf numFmtId="3" fontId="52" fillId="107" borderId="9" xfId="5" applyNumberFormat="1" applyFont="1" applyFill="1" applyBorder="1" applyAlignment="1">
      <alignment horizontal="right"/>
    </xf>
    <xf numFmtId="0" fontId="35" fillId="68" borderId="39" xfId="0" applyFont="1" applyFill="1" applyBorder="1" applyAlignment="1">
      <alignment horizontal="centerContinuous"/>
    </xf>
    <xf numFmtId="0" fontId="35" fillId="68" borderId="7" xfId="0" applyFont="1" applyFill="1" applyBorder="1" applyAlignment="1">
      <alignment horizontal="centerContinuous"/>
    </xf>
    <xf numFmtId="0" fontId="35" fillId="68" borderId="48" xfId="0" applyFont="1" applyFill="1" applyBorder="1" applyAlignment="1">
      <alignment horizontal="centerContinuous"/>
    </xf>
    <xf numFmtId="3" fontId="35" fillId="62" borderId="7" xfId="0" applyNumberFormat="1" applyFont="1" applyFill="1" applyBorder="1" applyAlignment="1">
      <alignment horizontal="centerContinuous"/>
    </xf>
    <xf numFmtId="3" fontId="35" fillId="19" borderId="7" xfId="0" applyNumberFormat="1" applyFont="1" applyFill="1" applyBorder="1" applyAlignment="1">
      <alignment horizontal="centerContinuous"/>
    </xf>
    <xf numFmtId="0" fontId="39" fillId="19" borderId="48" xfId="0" applyFont="1" applyFill="1" applyBorder="1" applyAlignment="1">
      <alignment horizontal="centerContinuous"/>
    </xf>
    <xf numFmtId="3" fontId="35" fillId="56" borderId="32" xfId="0" applyNumberFormat="1" applyFont="1" applyFill="1" applyBorder="1"/>
    <xf numFmtId="0" fontId="35" fillId="63" borderId="47" xfId="0" applyFont="1" applyFill="1" applyBorder="1" applyAlignment="1">
      <alignment horizontal="centerContinuous"/>
    </xf>
    <xf numFmtId="0" fontId="35" fillId="20" borderId="25" xfId="0" applyFont="1" applyFill="1" applyBorder="1" applyAlignment="1">
      <alignment horizontal="centerContinuous"/>
    </xf>
    <xf numFmtId="0" fontId="35" fillId="67" borderId="32" xfId="0" applyFont="1" applyFill="1" applyBorder="1" applyAlignment="1">
      <alignment horizontal="center"/>
    </xf>
    <xf numFmtId="0" fontId="35" fillId="67" borderId="2" xfId="0" applyFont="1" applyFill="1" applyBorder="1" applyAlignment="1">
      <alignment horizontal="center"/>
    </xf>
    <xf numFmtId="0" fontId="35" fillId="67" borderId="2" xfId="0" quotePrefix="1" applyFont="1" applyFill="1" applyBorder="1" applyAlignment="1">
      <alignment horizontal="center"/>
    </xf>
    <xf numFmtId="0" fontId="35" fillId="66" borderId="2" xfId="0" applyFont="1" applyFill="1" applyBorder="1" applyAlignment="1">
      <alignment horizontal="center"/>
    </xf>
    <xf numFmtId="3" fontId="35" fillId="66" borderId="2" xfId="0" applyNumberFormat="1" applyFont="1" applyFill="1" applyBorder="1" applyAlignment="1">
      <alignment horizontal="center"/>
    </xf>
    <xf numFmtId="0" fontId="35" fillId="64" borderId="2" xfId="0" applyFont="1" applyFill="1" applyBorder="1" applyAlignment="1">
      <alignment horizontal="center"/>
    </xf>
    <xf numFmtId="0" fontId="35" fillId="17" borderId="3" xfId="0" applyFont="1" applyFill="1" applyBorder="1" applyAlignment="1">
      <alignment horizontal="center"/>
    </xf>
    <xf numFmtId="0" fontId="7" fillId="17" borderId="137" xfId="0" applyFont="1" applyFill="1" applyBorder="1"/>
    <xf numFmtId="0" fontId="7" fillId="17" borderId="68" xfId="0" applyFont="1" applyFill="1" applyBorder="1"/>
    <xf numFmtId="0" fontId="35" fillId="63" borderId="51" xfId="0" applyFont="1" applyFill="1" applyBorder="1" applyAlignment="1">
      <alignment horizontal="centerContinuous"/>
    </xf>
    <xf numFmtId="0" fontId="35" fillId="20" borderId="36" xfId="0" applyFont="1" applyFill="1" applyBorder="1" applyAlignment="1">
      <alignment horizontal="centerContinuous"/>
    </xf>
    <xf numFmtId="0" fontId="39" fillId="17" borderId="31" xfId="0" applyFont="1" applyFill="1" applyBorder="1" applyAlignment="1">
      <alignment horizontal="center"/>
    </xf>
    <xf numFmtId="0" fontId="35" fillId="17" borderId="31" xfId="0" applyFont="1" applyFill="1" applyBorder="1" applyAlignment="1">
      <alignment horizontal="center"/>
    </xf>
    <xf numFmtId="0" fontId="35" fillId="64" borderId="11" xfId="0" applyFont="1" applyFill="1" applyBorder="1" applyAlignment="1">
      <alignment horizontal="center"/>
    </xf>
    <xf numFmtId="0" fontId="126" fillId="17" borderId="31" xfId="0" applyFont="1" applyFill="1" applyBorder="1" applyAlignment="1">
      <alignment horizontal="left" indent="1"/>
    </xf>
    <xf numFmtId="0" fontId="126" fillId="17" borderId="34" xfId="0" applyFont="1" applyFill="1" applyBorder="1" applyAlignment="1">
      <alignment horizontal="center"/>
    </xf>
    <xf numFmtId="2" fontId="126" fillId="15" borderId="49" xfId="0" applyNumberFormat="1" applyFont="1" applyFill="1" applyBorder="1" applyAlignment="1">
      <alignment horizontal="center"/>
    </xf>
    <xf numFmtId="2" fontId="126" fillId="15" borderId="5" xfId="0" applyNumberFormat="1" applyFont="1" applyFill="1" applyBorder="1" applyAlignment="1">
      <alignment horizontal="center"/>
    </xf>
    <xf numFmtId="2" fontId="126" fillId="15" borderId="5" xfId="0" applyNumberFormat="1" applyFont="1" applyFill="1" applyBorder="1" applyAlignment="1">
      <alignment horizontal="center" wrapText="1"/>
    </xf>
    <xf numFmtId="2" fontId="127" fillId="24" borderId="5" xfId="0" applyNumberFormat="1" applyFont="1" applyFill="1" applyBorder="1" applyAlignment="1">
      <alignment horizontal="center"/>
    </xf>
    <xf numFmtId="2" fontId="126" fillId="24" borderId="5" xfId="0" applyNumberFormat="1" applyFont="1" applyFill="1" applyBorder="1" applyAlignment="1">
      <alignment horizontal="center"/>
    </xf>
    <xf numFmtId="2" fontId="126" fillId="24" borderId="16" xfId="0" applyNumberFormat="1" applyFont="1" applyFill="1" applyBorder="1" applyAlignment="1">
      <alignment horizontal="center"/>
    </xf>
    <xf numFmtId="2" fontId="35" fillId="15" borderId="5" xfId="0" applyNumberFormat="1" applyFont="1" applyFill="1" applyBorder="1" applyAlignment="1">
      <alignment horizontal="center"/>
    </xf>
    <xf numFmtId="2" fontId="35" fillId="15" borderId="6" xfId="0" applyNumberFormat="1" applyFont="1" applyFill="1" applyBorder="1" applyAlignment="1">
      <alignment horizontal="center"/>
    </xf>
    <xf numFmtId="2" fontId="35" fillId="15" borderId="5" xfId="0" applyNumberFormat="1" applyFont="1" applyFill="1" applyBorder="1" applyAlignment="1">
      <alignment horizontal="center" wrapText="1"/>
    </xf>
    <xf numFmtId="2" fontId="35" fillId="24" borderId="5" xfId="0" applyNumberFormat="1" applyFont="1" applyFill="1" applyBorder="1" applyAlignment="1">
      <alignment horizontal="center"/>
    </xf>
    <xf numFmtId="2" fontId="35" fillId="24" borderId="16" xfId="0" applyNumberFormat="1" applyFont="1" applyFill="1" applyBorder="1" applyAlignment="1">
      <alignment horizontal="center"/>
    </xf>
    <xf numFmtId="0" fontId="35" fillId="67" borderId="15" xfId="0" applyFont="1" applyFill="1" applyBorder="1" applyAlignment="1">
      <alignment horizontal="center"/>
    </xf>
    <xf numFmtId="0" fontId="35" fillId="67" borderId="5" xfId="0" applyFont="1" applyFill="1" applyBorder="1" applyAlignment="1">
      <alignment horizontal="center"/>
    </xf>
    <xf numFmtId="0" fontId="35" fillId="66" borderId="5" xfId="0" applyFont="1" applyFill="1" applyBorder="1" applyAlignment="1">
      <alignment horizontal="center"/>
    </xf>
    <xf numFmtId="3" fontId="35" fillId="66" borderId="5" xfId="0" applyNumberFormat="1" applyFont="1" applyFill="1" applyBorder="1" applyAlignment="1">
      <alignment horizontal="center"/>
    </xf>
    <xf numFmtId="0" fontId="35" fillId="66" borderId="5" xfId="0" applyFont="1" applyFill="1" applyBorder="1" applyAlignment="1">
      <alignment horizontal="center" wrapText="1"/>
    </xf>
    <xf numFmtId="3" fontId="35" fillId="64" borderId="5" xfId="0" applyNumberFormat="1" applyFont="1" applyFill="1" applyBorder="1" applyAlignment="1">
      <alignment horizontal="center"/>
    </xf>
    <xf numFmtId="3" fontId="35" fillId="64" borderId="16" xfId="0" applyNumberFormat="1" applyFont="1" applyFill="1" applyBorder="1" applyAlignment="1">
      <alignment horizontal="center"/>
    </xf>
    <xf numFmtId="0" fontId="128" fillId="67" borderId="2" xfId="0" applyFont="1" applyFill="1" applyBorder="1" applyAlignment="1">
      <alignment horizontal="center"/>
    </xf>
    <xf numFmtId="0" fontId="128" fillId="67" borderId="2" xfId="0" quotePrefix="1" applyFont="1" applyFill="1" applyBorder="1" applyAlignment="1">
      <alignment horizontal="center"/>
    </xf>
    <xf numFmtId="0" fontId="128" fillId="67" borderId="5" xfId="0" applyFont="1" applyFill="1" applyBorder="1" applyAlignment="1">
      <alignment horizontal="center"/>
    </xf>
    <xf numFmtId="2" fontId="128" fillId="15" borderId="5" xfId="0" applyNumberFormat="1" applyFont="1" applyFill="1" applyBorder="1" applyAlignment="1">
      <alignment horizontal="center"/>
    </xf>
    <xf numFmtId="3" fontId="127" fillId="65" borderId="2" xfId="0" applyNumberFormat="1" applyFont="1" applyFill="1" applyBorder="1" applyAlignment="1">
      <alignment horizontal="center"/>
    </xf>
    <xf numFmtId="3" fontId="127" fillId="65" borderId="5" xfId="0" applyNumberFormat="1" applyFont="1" applyFill="1" applyBorder="1" applyAlignment="1">
      <alignment horizontal="center"/>
    </xf>
    <xf numFmtId="2" fontId="127" fillId="15" borderId="5" xfId="0" applyNumberFormat="1" applyFont="1" applyFill="1" applyBorder="1" applyAlignment="1">
      <alignment horizontal="center"/>
    </xf>
    <xf numFmtId="0" fontId="129" fillId="17" borderId="4" xfId="3" applyFont="1" applyFill="1" applyBorder="1"/>
    <xf numFmtId="0" fontId="129" fillId="17" borderId="7" xfId="4" applyFont="1" applyFill="1" applyBorder="1" applyAlignment="1"/>
    <xf numFmtId="0" fontId="129" fillId="17" borderId="8" xfId="4" applyFont="1" applyFill="1" applyBorder="1" applyAlignment="1"/>
    <xf numFmtId="0" fontId="129" fillId="101" borderId="8" xfId="3" applyFont="1" applyFill="1" applyBorder="1"/>
    <xf numFmtId="0" fontId="129" fillId="40" borderId="8" xfId="3" applyFont="1" applyFill="1" applyBorder="1"/>
    <xf numFmtId="0" fontId="129" fillId="0" borderId="10" xfId="3" applyFont="1" applyBorder="1"/>
    <xf numFmtId="0" fontId="129" fillId="17" borderId="7" xfId="4" applyFont="1" applyFill="1" applyBorder="1"/>
    <xf numFmtId="0" fontId="129" fillId="17" borderId="8" xfId="4" applyFont="1" applyFill="1" applyBorder="1"/>
    <xf numFmtId="0" fontId="129" fillId="16" borderId="8" xfId="4" applyFont="1" applyFill="1" applyBorder="1"/>
    <xf numFmtId="0" fontId="129" fillId="40" borderId="10" xfId="3" applyFont="1" applyFill="1" applyBorder="1"/>
    <xf numFmtId="0" fontId="129" fillId="0" borderId="7" xfId="4" applyFont="1" applyFill="1" applyBorder="1"/>
    <xf numFmtId="0" fontId="129" fillId="0" borderId="8" xfId="3" applyFont="1" applyBorder="1"/>
    <xf numFmtId="0" fontId="129" fillId="101" borderId="7" xfId="3" applyFont="1" applyFill="1" applyBorder="1"/>
    <xf numFmtId="0" fontId="129" fillId="0" borderId="8" xfId="3" applyFont="1" applyFill="1" applyBorder="1"/>
    <xf numFmtId="0" fontId="129" fillId="0" borderId="8" xfId="4" applyFont="1" applyFill="1" applyBorder="1"/>
    <xf numFmtId="0" fontId="22" fillId="17" borderId="18" xfId="0" applyFont="1" applyFill="1" applyBorder="1" applyAlignment="1">
      <alignment horizontal="center"/>
    </xf>
    <xf numFmtId="0" fontId="129" fillId="17" borderId="35" xfId="3" applyFont="1" applyFill="1" applyBorder="1"/>
    <xf numFmtId="0" fontId="15" fillId="0" borderId="29" xfId="0" applyFont="1" applyBorder="1"/>
    <xf numFmtId="0" fontId="129" fillId="17" borderId="39" xfId="4" applyFont="1" applyFill="1" applyBorder="1" applyAlignment="1"/>
    <xf numFmtId="0" fontId="0" fillId="17" borderId="25" xfId="0" applyFill="1" applyBorder="1"/>
    <xf numFmtId="0" fontId="129" fillId="17" borderId="43" xfId="4" applyFont="1" applyFill="1" applyBorder="1" applyAlignment="1"/>
    <xf numFmtId="0" fontId="0" fillId="17" borderId="26" xfId="0" applyFill="1" applyBorder="1"/>
    <xf numFmtId="0" fontId="129" fillId="101" borderId="43" xfId="3" applyFont="1" applyFill="1" applyBorder="1"/>
    <xf numFmtId="0" fontId="0" fillId="0" borderId="25" xfId="0" applyBorder="1"/>
    <xf numFmtId="0" fontId="129" fillId="40" borderId="43" xfId="3" applyFont="1" applyFill="1" applyBorder="1"/>
    <xf numFmtId="0" fontId="129" fillId="0" borderId="46" xfId="3" applyFont="1" applyBorder="1"/>
    <xf numFmtId="0" fontId="0" fillId="0" borderId="44" xfId="0" applyBorder="1"/>
    <xf numFmtId="0" fontId="129" fillId="17" borderId="39" xfId="4" applyFont="1" applyFill="1" applyBorder="1"/>
    <xf numFmtId="0" fontId="129" fillId="17" borderId="43" xfId="4" applyFont="1" applyFill="1" applyBorder="1"/>
    <xf numFmtId="0" fontId="0" fillId="0" borderId="26" xfId="0" applyBorder="1"/>
    <xf numFmtId="0" fontId="129" fillId="16" borderId="43" xfId="4" applyFont="1" applyFill="1" applyBorder="1"/>
    <xf numFmtId="0" fontId="129" fillId="40" borderId="46" xfId="3" applyFont="1" applyFill="1" applyBorder="1"/>
    <xf numFmtId="0" fontId="0" fillId="17" borderId="44" xfId="0" applyFill="1" applyBorder="1"/>
    <xf numFmtId="0" fontId="129" fillId="0" borderId="39" xfId="4" applyFont="1" applyFill="1" applyBorder="1"/>
    <xf numFmtId="0" fontId="129" fillId="0" borderId="43" xfId="3" applyFont="1" applyBorder="1"/>
    <xf numFmtId="0" fontId="129" fillId="101" borderId="39" xfId="3" applyFont="1" applyFill="1" applyBorder="1"/>
    <xf numFmtId="0" fontId="129" fillId="0" borderId="46" xfId="3" applyFont="1" applyFill="1" applyBorder="1"/>
    <xf numFmtId="0" fontId="0" fillId="0" borderId="28" xfId="0" applyFill="1" applyBorder="1" applyAlignment="1">
      <alignment horizontal="center" vertical="center"/>
    </xf>
    <xf numFmtId="0" fontId="6" fillId="90" borderId="6" xfId="0" applyFont="1" applyFill="1" applyBorder="1" applyAlignment="1">
      <alignment horizontal="center"/>
    </xf>
    <xf numFmtId="0" fontId="6" fillId="90" borderId="22" xfId="0" applyFont="1" applyFill="1" applyBorder="1" applyAlignment="1">
      <alignment horizontal="center"/>
    </xf>
    <xf numFmtId="0" fontId="89" fillId="0" borderId="24" xfId="0" applyFont="1" applyBorder="1" applyAlignment="1">
      <alignment horizontal="center" vertical="center"/>
    </xf>
    <xf numFmtId="0" fontId="89" fillId="74" borderId="24" xfId="0" applyFont="1" applyFill="1" applyBorder="1" applyAlignment="1">
      <alignment horizontal="center" vertical="center"/>
    </xf>
    <xf numFmtId="0" fontId="90" fillId="72" borderId="24" xfId="0" applyFont="1" applyFill="1" applyBorder="1" applyAlignment="1">
      <alignment horizontal="center" vertical="center"/>
    </xf>
    <xf numFmtId="0" fontId="89" fillId="69" borderId="52" xfId="0" applyFont="1" applyFill="1" applyBorder="1" applyAlignment="1">
      <alignment horizontal="center" vertical="center"/>
    </xf>
    <xf numFmtId="0" fontId="89" fillId="108" borderId="122" xfId="0" applyFont="1" applyFill="1" applyBorder="1" applyAlignment="1">
      <alignment horizontal="center" vertical="center"/>
    </xf>
    <xf numFmtId="0" fontId="89" fillId="108" borderId="136" xfId="0" applyFont="1" applyFill="1" applyBorder="1" applyAlignment="1">
      <alignment horizontal="center" vertical="center"/>
    </xf>
    <xf numFmtId="0" fontId="89" fillId="108" borderId="134" xfId="0" applyFont="1" applyFill="1" applyBorder="1" applyAlignment="1">
      <alignment horizontal="center" vertical="center"/>
    </xf>
    <xf numFmtId="0" fontId="89" fillId="71" borderId="27" xfId="0" applyFont="1" applyFill="1" applyBorder="1" applyAlignment="1">
      <alignment horizontal="center" vertical="center"/>
    </xf>
    <xf numFmtId="0" fontId="89" fillId="109" borderId="122" xfId="0" applyFont="1" applyFill="1" applyBorder="1" applyAlignment="1">
      <alignment horizontal="center" vertical="center"/>
    </xf>
    <xf numFmtId="0" fontId="89" fillId="109" borderId="136" xfId="0" applyFont="1" applyFill="1" applyBorder="1" applyAlignment="1">
      <alignment horizontal="center" vertical="center"/>
    </xf>
    <xf numFmtId="0" fontId="89" fillId="109" borderId="134" xfId="0" applyFont="1" applyFill="1" applyBorder="1" applyAlignment="1">
      <alignment horizontal="center" vertical="center"/>
    </xf>
    <xf numFmtId="0" fontId="89" fillId="75" borderId="3" xfId="0" applyFont="1" applyFill="1" applyBorder="1" applyAlignment="1">
      <alignment horizontal="center" vertical="center"/>
    </xf>
    <xf numFmtId="0" fontId="89" fillId="75" borderId="2" xfId="0" applyFont="1" applyFill="1" applyBorder="1" applyAlignment="1">
      <alignment horizontal="center" vertical="center"/>
    </xf>
    <xf numFmtId="0" fontId="89" fillId="17" borderId="3" xfId="0" applyFont="1" applyFill="1" applyBorder="1" applyAlignment="1">
      <alignment horizontal="center" vertical="center"/>
    </xf>
    <xf numFmtId="0" fontId="130" fillId="72" borderId="0" xfId="0" applyFont="1" applyFill="1" applyBorder="1" applyAlignment="1">
      <alignment horizontal="left"/>
    </xf>
    <xf numFmtId="0" fontId="0" fillId="72" borderId="0" xfId="0" applyFont="1" applyFill="1" applyAlignment="1">
      <alignment horizontal="centerContinuous"/>
    </xf>
    <xf numFmtId="0" fontId="0" fillId="17" borderId="0" xfId="0" applyFont="1" applyFill="1" applyAlignment="1"/>
    <xf numFmtId="0" fontId="131" fillId="73" borderId="0" xfId="0" applyFont="1" applyFill="1" applyAlignment="1"/>
    <xf numFmtId="0" fontId="0" fillId="73" borderId="0" xfId="0" applyFont="1" applyFill="1" applyAlignment="1"/>
    <xf numFmtId="0" fontId="131" fillId="76" borderId="84" xfId="0" applyFont="1" applyFill="1" applyBorder="1" applyAlignment="1"/>
    <xf numFmtId="0" fontId="87" fillId="76" borderId="81" xfId="0" applyFont="1" applyFill="1" applyBorder="1" applyAlignment="1"/>
    <xf numFmtId="0" fontId="87" fillId="76" borderId="85" xfId="0" applyFont="1" applyFill="1" applyBorder="1" applyAlignment="1"/>
    <xf numFmtId="0" fontId="87" fillId="17" borderId="0" xfId="0" applyFont="1" applyFill="1" applyBorder="1" applyAlignment="1"/>
    <xf numFmtId="0" fontId="131" fillId="74" borderId="0" xfId="0" applyFont="1" applyFill="1" applyAlignment="1"/>
    <xf numFmtId="0" fontId="0" fillId="74" borderId="0" xfId="0" applyFont="1" applyFill="1" applyAlignment="1"/>
    <xf numFmtId="0" fontId="132" fillId="108" borderId="84" xfId="0" applyFont="1" applyFill="1" applyBorder="1" applyAlignment="1">
      <alignment horizontal="centerContinuous"/>
    </xf>
    <xf numFmtId="0" fontId="0" fillId="108" borderId="81" xfId="0" applyFont="1" applyFill="1" applyBorder="1" applyAlignment="1">
      <alignment horizontal="centerContinuous"/>
    </xf>
    <xf numFmtId="0" fontId="0" fillId="108" borderId="85" xfId="0" applyFont="1" applyFill="1" applyBorder="1" applyAlignment="1">
      <alignment horizontal="centerContinuous"/>
    </xf>
    <xf numFmtId="0" fontId="131" fillId="75" borderId="0" xfId="0" applyFont="1" applyFill="1" applyAlignment="1"/>
    <xf numFmtId="0" fontId="0" fillId="75" borderId="0" xfId="0" applyFont="1" applyFill="1" applyAlignment="1"/>
    <xf numFmtId="0" fontId="132" fillId="109" borderId="84" xfId="0" applyFont="1" applyFill="1" applyBorder="1" applyAlignment="1">
      <alignment horizontal="centerContinuous"/>
    </xf>
    <xf numFmtId="0" fontId="0" fillId="109" borderId="81" xfId="0" applyFont="1" applyFill="1" applyBorder="1" applyAlignment="1">
      <alignment horizontal="centerContinuous"/>
    </xf>
    <xf numFmtId="0" fontId="0" fillId="109" borderId="85" xfId="0" applyFont="1" applyFill="1" applyBorder="1" applyAlignment="1">
      <alignment horizontal="centerContinuous"/>
    </xf>
    <xf numFmtId="0" fontId="89" fillId="110" borderId="9" xfId="0" applyFont="1" applyFill="1" applyBorder="1" applyAlignment="1">
      <alignment horizontal="center" vertical="center"/>
    </xf>
    <xf numFmtId="0" fontId="131" fillId="110" borderId="0" xfId="0" applyFont="1" applyFill="1" applyBorder="1" applyAlignment="1">
      <alignment horizontal="left" vertical="center" indent="1"/>
    </xf>
    <xf numFmtId="0" fontId="87" fillId="110" borderId="0" xfId="0" applyFont="1" applyFill="1" applyBorder="1" applyAlignment="1">
      <alignment horizontal="center" vertical="center"/>
    </xf>
    <xf numFmtId="0" fontId="35" fillId="44" borderId="0" xfId="0" applyFont="1" applyFill="1" applyAlignment="1">
      <alignment horizontal="center" vertical="center"/>
    </xf>
    <xf numFmtId="0" fontId="8" fillId="21" borderId="0" xfId="0" applyFont="1" applyFill="1" applyAlignment="1">
      <alignment horizontal="center" vertical="center" wrapText="1"/>
    </xf>
    <xf numFmtId="0" fontId="35" fillId="54" borderId="0" xfId="0" applyFont="1" applyFill="1" applyAlignment="1">
      <alignment horizontal="center" vertical="center" wrapText="1"/>
    </xf>
    <xf numFmtId="0" fontId="35" fillId="43" borderId="68" xfId="0" applyFont="1" applyFill="1" applyBorder="1" applyAlignment="1">
      <alignment horizontal="center" vertical="center" wrapText="1"/>
    </xf>
    <xf numFmtId="0" fontId="35" fillId="43" borderId="0" xfId="0" applyFont="1" applyFill="1" applyBorder="1" applyAlignment="1">
      <alignment horizontal="center" vertical="center" wrapText="1"/>
    </xf>
    <xf numFmtId="0" fontId="8" fillId="67" borderId="131" xfId="0" applyFont="1" applyFill="1" applyBorder="1" applyAlignment="1">
      <alignment horizontal="left" vertical="center"/>
    </xf>
    <xf numFmtId="0" fontId="8" fillId="67" borderId="34" xfId="0" applyFont="1" applyFill="1" applyBorder="1" applyAlignment="1">
      <alignment horizontal="left" vertical="center"/>
    </xf>
    <xf numFmtId="0" fontId="8" fillId="17" borderId="0" xfId="0" applyFont="1" applyFill="1" applyAlignment="1">
      <alignment horizontal="right" vertical="center"/>
    </xf>
    <xf numFmtId="0" fontId="7" fillId="15" borderId="43" xfId="1819" applyFont="1" applyFill="1" applyBorder="1" applyAlignment="1">
      <alignment horizontal="center" vertical="center" wrapText="1"/>
    </xf>
    <xf numFmtId="0" fontId="7" fillId="15" borderId="8" xfId="1819" applyFont="1" applyFill="1" applyBorder="1" applyAlignment="1">
      <alignment horizontal="center" vertical="center" wrapText="1"/>
    </xf>
    <xf numFmtId="0" fontId="7" fillId="15" borderId="26" xfId="1819" applyFont="1" applyFill="1" applyBorder="1" applyAlignment="1">
      <alignment horizontal="center" vertical="center" wrapText="1"/>
    </xf>
    <xf numFmtId="0" fontId="114" fillId="0" borderId="0" xfId="0" applyFont="1" applyAlignment="1">
      <alignment horizontal="right"/>
    </xf>
    <xf numFmtId="49" fontId="114" fillId="0" borderId="0" xfId="0" applyNumberFormat="1" applyFont="1" applyAlignment="1">
      <alignment horizontal="right"/>
    </xf>
  </cellXfs>
  <cellStyles count="2305">
    <cellStyle name="20% - Accent1 10" xfId="6"/>
    <cellStyle name="20% - Accent1 10 2" xfId="7"/>
    <cellStyle name="20% - Accent1 10 2 2" xfId="8"/>
    <cellStyle name="20% - Accent1 10 3" xfId="9"/>
    <cellStyle name="20% - Accent1 11" xfId="10"/>
    <cellStyle name="20% - Accent1 11 2" xfId="11"/>
    <cellStyle name="20% - Accent1 12" xfId="12"/>
    <cellStyle name="20% - Accent1 2" xfId="13"/>
    <cellStyle name="20% - Accent1 2 2" xfId="14"/>
    <cellStyle name="20% - Accent1 2 2 2" xfId="15"/>
    <cellStyle name="20% - Accent1 2 2 2 2" xfId="16"/>
    <cellStyle name="20% - Accent1 2 2 2 2 2" xfId="17"/>
    <cellStyle name="20% - Accent1 2 2 2 2 2 2" xfId="18"/>
    <cellStyle name="20% - Accent1 2 2 2 2 3" xfId="19"/>
    <cellStyle name="20% - Accent1 2 2 2 3" xfId="20"/>
    <cellStyle name="20% - Accent1 2 2 2 3 2" xfId="21"/>
    <cellStyle name="20% - Accent1 2 2 2 4" xfId="22"/>
    <cellStyle name="20% - Accent1 2 2 3" xfId="23"/>
    <cellStyle name="20% - Accent1 2 2 3 2" xfId="24"/>
    <cellStyle name="20% - Accent1 2 2 3 2 2" xfId="25"/>
    <cellStyle name="20% - Accent1 2 2 3 3" xfId="26"/>
    <cellStyle name="20% - Accent1 2 2 4" xfId="27"/>
    <cellStyle name="20% - Accent1 2 2 4 2" xfId="28"/>
    <cellStyle name="20% - Accent1 2 2 5" xfId="29"/>
    <cellStyle name="20% - Accent1 2 3" xfId="30"/>
    <cellStyle name="20% - Accent1 2 3 2" xfId="31"/>
    <cellStyle name="20% - Accent1 2 3 2 2" xfId="32"/>
    <cellStyle name="20% - Accent1 2 3 2 2 2" xfId="33"/>
    <cellStyle name="20% - Accent1 2 3 2 3" xfId="34"/>
    <cellStyle name="20% - Accent1 2 3 3" xfId="35"/>
    <cellStyle name="20% - Accent1 2 3 3 2" xfId="36"/>
    <cellStyle name="20% - Accent1 2 3 4" xfId="37"/>
    <cellStyle name="20% - Accent1 2 4" xfId="38"/>
    <cellStyle name="20% - Accent1 2 4 2" xfId="39"/>
    <cellStyle name="20% - Accent1 2 4 2 2" xfId="40"/>
    <cellStyle name="20% - Accent1 2 4 3" xfId="41"/>
    <cellStyle name="20% - Accent1 2 5" xfId="42"/>
    <cellStyle name="20% - Accent1 2 5 2" xfId="43"/>
    <cellStyle name="20% - Accent1 2 6" xfId="44"/>
    <cellStyle name="20% - Accent1 3" xfId="45"/>
    <cellStyle name="20% - Accent1 3 2" xfId="46"/>
    <cellStyle name="20% - Accent1 3 2 2" xfId="47"/>
    <cellStyle name="20% - Accent1 3 2 2 2" xfId="48"/>
    <cellStyle name="20% - Accent1 3 2 2 2 2" xfId="49"/>
    <cellStyle name="20% - Accent1 3 2 2 3" xfId="50"/>
    <cellStyle name="20% - Accent1 3 2 3" xfId="51"/>
    <cellStyle name="20% - Accent1 3 2 3 2" xfId="52"/>
    <cellStyle name="20% - Accent1 3 2 4" xfId="53"/>
    <cellStyle name="20% - Accent1 3 3" xfId="54"/>
    <cellStyle name="20% - Accent1 3 3 2" xfId="55"/>
    <cellStyle name="20% - Accent1 3 3 2 2" xfId="56"/>
    <cellStyle name="20% - Accent1 3 3 3" xfId="57"/>
    <cellStyle name="20% - Accent1 3 4" xfId="58"/>
    <cellStyle name="20% - Accent1 3 4 2" xfId="59"/>
    <cellStyle name="20% - Accent1 3 5" xfId="60"/>
    <cellStyle name="20% - Accent1 4" xfId="61"/>
    <cellStyle name="20% - Accent1 4 2" xfId="62"/>
    <cellStyle name="20% - Accent1 4 2 2" xfId="63"/>
    <cellStyle name="20% - Accent1 4 2 2 2" xfId="64"/>
    <cellStyle name="20% - Accent1 4 2 2 2 2" xfId="65"/>
    <cellStyle name="20% - Accent1 4 2 2 3" xfId="66"/>
    <cellStyle name="20% - Accent1 4 2 3" xfId="67"/>
    <cellStyle name="20% - Accent1 4 2 3 2" xfId="68"/>
    <cellStyle name="20% - Accent1 4 2 4" xfId="69"/>
    <cellStyle name="20% - Accent1 4 3" xfId="70"/>
    <cellStyle name="20% - Accent1 4 3 2" xfId="71"/>
    <cellStyle name="20% - Accent1 4 3 2 2" xfId="72"/>
    <cellStyle name="20% - Accent1 4 3 3" xfId="73"/>
    <cellStyle name="20% - Accent1 4 4" xfId="74"/>
    <cellStyle name="20% - Accent1 4 4 2" xfId="75"/>
    <cellStyle name="20% - Accent1 4 5" xfId="76"/>
    <cellStyle name="20% - Accent1 5" xfId="77"/>
    <cellStyle name="20% - Accent1 5 2" xfId="78"/>
    <cellStyle name="20% - Accent1 5 2 2" xfId="79"/>
    <cellStyle name="20% - Accent1 5 2 2 2" xfId="80"/>
    <cellStyle name="20% - Accent1 5 2 2 2 2" xfId="81"/>
    <cellStyle name="20% - Accent1 5 2 2 3" xfId="82"/>
    <cellStyle name="20% - Accent1 5 2 3" xfId="83"/>
    <cellStyle name="20% - Accent1 5 2 3 2" xfId="84"/>
    <cellStyle name="20% - Accent1 5 2 4" xfId="85"/>
    <cellStyle name="20% - Accent1 5 3" xfId="86"/>
    <cellStyle name="20% - Accent1 5 3 2" xfId="87"/>
    <cellStyle name="20% - Accent1 5 3 2 2" xfId="88"/>
    <cellStyle name="20% - Accent1 5 3 3" xfId="89"/>
    <cellStyle name="20% - Accent1 5 4" xfId="90"/>
    <cellStyle name="20% - Accent1 5 4 2" xfId="91"/>
    <cellStyle name="20% - Accent1 5 5" xfId="92"/>
    <cellStyle name="20% - Accent1 6" xfId="93"/>
    <cellStyle name="20% - Accent1 6 2" xfId="94"/>
    <cellStyle name="20% - Accent1 6 2 2" xfId="95"/>
    <cellStyle name="20% - Accent1 6 2 2 2" xfId="96"/>
    <cellStyle name="20% - Accent1 6 2 2 2 2" xfId="97"/>
    <cellStyle name="20% - Accent1 6 2 2 3" xfId="98"/>
    <cellStyle name="20% - Accent1 6 2 3" xfId="99"/>
    <cellStyle name="20% - Accent1 6 2 3 2" xfId="100"/>
    <cellStyle name="20% - Accent1 6 2 4" xfId="101"/>
    <cellStyle name="20% - Accent1 6 3" xfId="102"/>
    <cellStyle name="20% - Accent1 6 3 2" xfId="103"/>
    <cellStyle name="20% - Accent1 6 3 2 2" xfId="104"/>
    <cellStyle name="20% - Accent1 6 3 3" xfId="105"/>
    <cellStyle name="20% - Accent1 6 4" xfId="106"/>
    <cellStyle name="20% - Accent1 6 4 2" xfId="107"/>
    <cellStyle name="20% - Accent1 6 5" xfId="108"/>
    <cellStyle name="20% - Accent1 7" xfId="109"/>
    <cellStyle name="20% - Accent1 7 2" xfId="110"/>
    <cellStyle name="20% - Accent1 7 2 2" xfId="111"/>
    <cellStyle name="20% - Accent1 7 2 2 2" xfId="112"/>
    <cellStyle name="20% - Accent1 7 2 2 2 2" xfId="113"/>
    <cellStyle name="20% - Accent1 7 2 2 3" xfId="114"/>
    <cellStyle name="20% - Accent1 7 2 3" xfId="115"/>
    <cellStyle name="20% - Accent1 7 2 3 2" xfId="116"/>
    <cellStyle name="20% - Accent1 7 2 4" xfId="117"/>
    <cellStyle name="20% - Accent1 7 3" xfId="118"/>
    <cellStyle name="20% - Accent1 7 3 2" xfId="119"/>
    <cellStyle name="20% - Accent1 7 3 2 2" xfId="120"/>
    <cellStyle name="20% - Accent1 7 3 3" xfId="121"/>
    <cellStyle name="20% - Accent1 7 4" xfId="122"/>
    <cellStyle name="20% - Accent1 7 4 2" xfId="123"/>
    <cellStyle name="20% - Accent1 7 5" xfId="124"/>
    <cellStyle name="20% - Accent1 8" xfId="125"/>
    <cellStyle name="20% - Accent1 8 2" xfId="126"/>
    <cellStyle name="20% - Accent1 8 2 2" xfId="127"/>
    <cellStyle name="20% - Accent1 8 2 2 2" xfId="128"/>
    <cellStyle name="20% - Accent1 8 2 2 2 2" xfId="129"/>
    <cellStyle name="20% - Accent1 8 2 2 3" xfId="130"/>
    <cellStyle name="20% - Accent1 8 2 3" xfId="131"/>
    <cellStyle name="20% - Accent1 8 2 3 2" xfId="132"/>
    <cellStyle name="20% - Accent1 8 2 4" xfId="133"/>
    <cellStyle name="20% - Accent1 8 3" xfId="134"/>
    <cellStyle name="20% - Accent1 8 3 2" xfId="135"/>
    <cellStyle name="20% - Accent1 8 3 2 2" xfId="136"/>
    <cellStyle name="20% - Accent1 8 3 3" xfId="137"/>
    <cellStyle name="20% - Accent1 8 4" xfId="138"/>
    <cellStyle name="20% - Accent1 8 4 2" xfId="139"/>
    <cellStyle name="20% - Accent1 8 5" xfId="140"/>
    <cellStyle name="20% - Accent1 9" xfId="141"/>
    <cellStyle name="20% - Accent1 9 2" xfId="142"/>
    <cellStyle name="20% - Accent1 9 2 2" xfId="143"/>
    <cellStyle name="20% - Accent1 9 2 2 2" xfId="144"/>
    <cellStyle name="20% - Accent1 9 2 3" xfId="145"/>
    <cellStyle name="20% - Accent1 9 3" xfId="146"/>
    <cellStyle name="20% - Accent1 9 3 2" xfId="147"/>
    <cellStyle name="20% - Accent1 9 4" xfId="148"/>
    <cellStyle name="20% - Accent2 10" xfId="149"/>
    <cellStyle name="20% - Accent2 10 2" xfId="150"/>
    <cellStyle name="20% - Accent2 10 2 2" xfId="151"/>
    <cellStyle name="20% - Accent2 10 3" xfId="152"/>
    <cellStyle name="20% - Accent2 11" xfId="153"/>
    <cellStyle name="20% - Accent2 11 2" xfId="154"/>
    <cellStyle name="20% - Accent2 12" xfId="155"/>
    <cellStyle name="20% - Accent2 2" xfId="156"/>
    <cellStyle name="20% - Accent2 2 2" xfId="157"/>
    <cellStyle name="20% - Accent2 2 2 2" xfId="158"/>
    <cellStyle name="20% - Accent2 2 2 2 2" xfId="159"/>
    <cellStyle name="20% - Accent2 2 2 2 2 2" xfId="160"/>
    <cellStyle name="20% - Accent2 2 2 2 2 2 2" xfId="161"/>
    <cellStyle name="20% - Accent2 2 2 2 2 3" xfId="162"/>
    <cellStyle name="20% - Accent2 2 2 2 3" xfId="163"/>
    <cellStyle name="20% - Accent2 2 2 2 3 2" xfId="164"/>
    <cellStyle name="20% - Accent2 2 2 2 4" xfId="165"/>
    <cellStyle name="20% - Accent2 2 2 3" xfId="166"/>
    <cellStyle name="20% - Accent2 2 2 3 2" xfId="167"/>
    <cellStyle name="20% - Accent2 2 2 3 2 2" xfId="168"/>
    <cellStyle name="20% - Accent2 2 2 3 3" xfId="169"/>
    <cellStyle name="20% - Accent2 2 2 4" xfId="170"/>
    <cellStyle name="20% - Accent2 2 2 4 2" xfId="171"/>
    <cellStyle name="20% - Accent2 2 2 5" xfId="172"/>
    <cellStyle name="20% - Accent2 2 3" xfId="173"/>
    <cellStyle name="20% - Accent2 2 3 2" xfId="174"/>
    <cellStyle name="20% - Accent2 2 3 2 2" xfId="175"/>
    <cellStyle name="20% - Accent2 2 3 2 2 2" xfId="176"/>
    <cellStyle name="20% - Accent2 2 3 2 3" xfId="177"/>
    <cellStyle name="20% - Accent2 2 3 3" xfId="178"/>
    <cellStyle name="20% - Accent2 2 3 3 2" xfId="179"/>
    <cellStyle name="20% - Accent2 2 3 4" xfId="180"/>
    <cellStyle name="20% - Accent2 2 4" xfId="181"/>
    <cellStyle name="20% - Accent2 2 4 2" xfId="182"/>
    <cellStyle name="20% - Accent2 2 4 2 2" xfId="183"/>
    <cellStyle name="20% - Accent2 2 4 3" xfId="184"/>
    <cellStyle name="20% - Accent2 2 5" xfId="185"/>
    <cellStyle name="20% - Accent2 2 5 2" xfId="186"/>
    <cellStyle name="20% - Accent2 2 6" xfId="187"/>
    <cellStyle name="20% - Accent2 3" xfId="188"/>
    <cellStyle name="20% - Accent2 3 2" xfId="189"/>
    <cellStyle name="20% - Accent2 3 2 2" xfId="190"/>
    <cellStyle name="20% - Accent2 3 2 2 2" xfId="191"/>
    <cellStyle name="20% - Accent2 3 2 2 2 2" xfId="192"/>
    <cellStyle name="20% - Accent2 3 2 2 3" xfId="193"/>
    <cellStyle name="20% - Accent2 3 2 3" xfId="194"/>
    <cellStyle name="20% - Accent2 3 2 3 2" xfId="195"/>
    <cellStyle name="20% - Accent2 3 2 4" xfId="196"/>
    <cellStyle name="20% - Accent2 3 3" xfId="197"/>
    <cellStyle name="20% - Accent2 3 3 2" xfId="198"/>
    <cellStyle name="20% - Accent2 3 3 2 2" xfId="199"/>
    <cellStyle name="20% - Accent2 3 3 3" xfId="200"/>
    <cellStyle name="20% - Accent2 3 4" xfId="201"/>
    <cellStyle name="20% - Accent2 3 4 2" xfId="202"/>
    <cellStyle name="20% - Accent2 3 5" xfId="203"/>
    <cellStyle name="20% - Accent2 4" xfId="204"/>
    <cellStyle name="20% - Accent2 4 2" xfId="205"/>
    <cellStyle name="20% - Accent2 4 2 2" xfId="206"/>
    <cellStyle name="20% - Accent2 4 2 2 2" xfId="207"/>
    <cellStyle name="20% - Accent2 4 2 2 2 2" xfId="208"/>
    <cellStyle name="20% - Accent2 4 2 2 3" xfId="209"/>
    <cellStyle name="20% - Accent2 4 2 3" xfId="210"/>
    <cellStyle name="20% - Accent2 4 2 3 2" xfId="211"/>
    <cellStyle name="20% - Accent2 4 2 4" xfId="212"/>
    <cellStyle name="20% - Accent2 4 3" xfId="213"/>
    <cellStyle name="20% - Accent2 4 3 2" xfId="214"/>
    <cellStyle name="20% - Accent2 4 3 2 2" xfId="215"/>
    <cellStyle name="20% - Accent2 4 3 3" xfId="216"/>
    <cellStyle name="20% - Accent2 4 4" xfId="217"/>
    <cellStyle name="20% - Accent2 4 4 2" xfId="218"/>
    <cellStyle name="20% - Accent2 4 5" xfId="219"/>
    <cellStyle name="20% - Accent2 5" xfId="220"/>
    <cellStyle name="20% - Accent2 5 2" xfId="221"/>
    <cellStyle name="20% - Accent2 5 2 2" xfId="222"/>
    <cellStyle name="20% - Accent2 5 2 2 2" xfId="223"/>
    <cellStyle name="20% - Accent2 5 2 2 2 2" xfId="224"/>
    <cellStyle name="20% - Accent2 5 2 2 3" xfId="225"/>
    <cellStyle name="20% - Accent2 5 2 3" xfId="226"/>
    <cellStyle name="20% - Accent2 5 2 3 2" xfId="227"/>
    <cellStyle name="20% - Accent2 5 2 4" xfId="228"/>
    <cellStyle name="20% - Accent2 5 3" xfId="229"/>
    <cellStyle name="20% - Accent2 5 3 2" xfId="230"/>
    <cellStyle name="20% - Accent2 5 3 2 2" xfId="231"/>
    <cellStyle name="20% - Accent2 5 3 3" xfId="232"/>
    <cellStyle name="20% - Accent2 5 4" xfId="233"/>
    <cellStyle name="20% - Accent2 5 4 2" xfId="234"/>
    <cellStyle name="20% - Accent2 5 5" xfId="235"/>
    <cellStyle name="20% - Accent2 6" xfId="236"/>
    <cellStyle name="20% - Accent2 6 2" xfId="237"/>
    <cellStyle name="20% - Accent2 6 2 2" xfId="238"/>
    <cellStyle name="20% - Accent2 6 2 2 2" xfId="239"/>
    <cellStyle name="20% - Accent2 6 2 2 2 2" xfId="240"/>
    <cellStyle name="20% - Accent2 6 2 2 3" xfId="241"/>
    <cellStyle name="20% - Accent2 6 2 3" xfId="242"/>
    <cellStyle name="20% - Accent2 6 2 3 2" xfId="243"/>
    <cellStyle name="20% - Accent2 6 2 4" xfId="244"/>
    <cellStyle name="20% - Accent2 6 3" xfId="245"/>
    <cellStyle name="20% - Accent2 6 3 2" xfId="246"/>
    <cellStyle name="20% - Accent2 6 3 2 2" xfId="247"/>
    <cellStyle name="20% - Accent2 6 3 3" xfId="248"/>
    <cellStyle name="20% - Accent2 6 4" xfId="249"/>
    <cellStyle name="20% - Accent2 6 4 2" xfId="250"/>
    <cellStyle name="20% - Accent2 6 5" xfId="251"/>
    <cellStyle name="20% - Accent2 7" xfId="252"/>
    <cellStyle name="20% - Accent2 7 2" xfId="253"/>
    <cellStyle name="20% - Accent2 7 2 2" xfId="254"/>
    <cellStyle name="20% - Accent2 7 2 2 2" xfId="255"/>
    <cellStyle name="20% - Accent2 7 2 2 2 2" xfId="256"/>
    <cellStyle name="20% - Accent2 7 2 2 3" xfId="257"/>
    <cellStyle name="20% - Accent2 7 2 3" xfId="258"/>
    <cellStyle name="20% - Accent2 7 2 3 2" xfId="259"/>
    <cellStyle name="20% - Accent2 7 2 4" xfId="260"/>
    <cellStyle name="20% - Accent2 7 3" xfId="261"/>
    <cellStyle name="20% - Accent2 7 3 2" xfId="262"/>
    <cellStyle name="20% - Accent2 7 3 2 2" xfId="263"/>
    <cellStyle name="20% - Accent2 7 3 3" xfId="264"/>
    <cellStyle name="20% - Accent2 7 4" xfId="265"/>
    <cellStyle name="20% - Accent2 7 4 2" xfId="266"/>
    <cellStyle name="20% - Accent2 7 5" xfId="267"/>
    <cellStyle name="20% - Accent2 8" xfId="268"/>
    <cellStyle name="20% - Accent2 8 2" xfId="269"/>
    <cellStyle name="20% - Accent2 8 2 2" xfId="270"/>
    <cellStyle name="20% - Accent2 8 2 2 2" xfId="271"/>
    <cellStyle name="20% - Accent2 8 2 2 2 2" xfId="272"/>
    <cellStyle name="20% - Accent2 8 2 2 3" xfId="273"/>
    <cellStyle name="20% - Accent2 8 2 3" xfId="274"/>
    <cellStyle name="20% - Accent2 8 2 3 2" xfId="275"/>
    <cellStyle name="20% - Accent2 8 2 4" xfId="276"/>
    <cellStyle name="20% - Accent2 8 3" xfId="277"/>
    <cellStyle name="20% - Accent2 8 3 2" xfId="278"/>
    <cellStyle name="20% - Accent2 8 3 2 2" xfId="279"/>
    <cellStyle name="20% - Accent2 8 3 3" xfId="280"/>
    <cellStyle name="20% - Accent2 8 4" xfId="281"/>
    <cellStyle name="20% - Accent2 8 4 2" xfId="282"/>
    <cellStyle name="20% - Accent2 8 5" xfId="283"/>
    <cellStyle name="20% - Accent2 9" xfId="284"/>
    <cellStyle name="20% - Accent2 9 2" xfId="285"/>
    <cellStyle name="20% - Accent2 9 2 2" xfId="286"/>
    <cellStyle name="20% - Accent2 9 2 2 2" xfId="287"/>
    <cellStyle name="20% - Accent2 9 2 3" xfId="288"/>
    <cellStyle name="20% - Accent2 9 3" xfId="289"/>
    <cellStyle name="20% - Accent2 9 3 2" xfId="290"/>
    <cellStyle name="20% - Accent2 9 4" xfId="291"/>
    <cellStyle name="20% - Accent3 10" xfId="292"/>
    <cellStyle name="20% - Accent3 10 2" xfId="293"/>
    <cellStyle name="20% - Accent3 10 2 2" xfId="294"/>
    <cellStyle name="20% - Accent3 10 3" xfId="295"/>
    <cellStyle name="20% - Accent3 11" xfId="296"/>
    <cellStyle name="20% - Accent3 11 2" xfId="297"/>
    <cellStyle name="20% - Accent3 12" xfId="298"/>
    <cellStyle name="20% - Accent3 2" xfId="299"/>
    <cellStyle name="20% - Accent3 2 2" xfId="300"/>
    <cellStyle name="20% - Accent3 2 2 2" xfId="301"/>
    <cellStyle name="20% - Accent3 2 2 2 2" xfId="302"/>
    <cellStyle name="20% - Accent3 2 2 2 2 2" xfId="303"/>
    <cellStyle name="20% - Accent3 2 2 2 2 2 2" xfId="304"/>
    <cellStyle name="20% - Accent3 2 2 2 2 3" xfId="305"/>
    <cellStyle name="20% - Accent3 2 2 2 3" xfId="306"/>
    <cellStyle name="20% - Accent3 2 2 2 3 2" xfId="307"/>
    <cellStyle name="20% - Accent3 2 2 2 4" xfId="308"/>
    <cellStyle name="20% - Accent3 2 2 3" xfId="309"/>
    <cellStyle name="20% - Accent3 2 2 3 2" xfId="310"/>
    <cellStyle name="20% - Accent3 2 2 3 2 2" xfId="311"/>
    <cellStyle name="20% - Accent3 2 2 3 3" xfId="312"/>
    <cellStyle name="20% - Accent3 2 2 4" xfId="313"/>
    <cellStyle name="20% - Accent3 2 2 4 2" xfId="314"/>
    <cellStyle name="20% - Accent3 2 2 5" xfId="315"/>
    <cellStyle name="20% - Accent3 2 3" xfId="316"/>
    <cellStyle name="20% - Accent3 2 3 2" xfId="317"/>
    <cellStyle name="20% - Accent3 2 3 2 2" xfId="318"/>
    <cellStyle name="20% - Accent3 2 3 2 2 2" xfId="319"/>
    <cellStyle name="20% - Accent3 2 3 2 3" xfId="320"/>
    <cellStyle name="20% - Accent3 2 3 3" xfId="321"/>
    <cellStyle name="20% - Accent3 2 3 3 2" xfId="322"/>
    <cellStyle name="20% - Accent3 2 3 4" xfId="323"/>
    <cellStyle name="20% - Accent3 2 4" xfId="324"/>
    <cellStyle name="20% - Accent3 2 4 2" xfId="325"/>
    <cellStyle name="20% - Accent3 2 4 2 2" xfId="326"/>
    <cellStyle name="20% - Accent3 2 4 3" xfId="327"/>
    <cellStyle name="20% - Accent3 2 5" xfId="328"/>
    <cellStyle name="20% - Accent3 2 5 2" xfId="329"/>
    <cellStyle name="20% - Accent3 2 6" xfId="330"/>
    <cellStyle name="20% - Accent3 3" xfId="331"/>
    <cellStyle name="20% - Accent3 3 2" xfId="332"/>
    <cellStyle name="20% - Accent3 3 2 2" xfId="333"/>
    <cellStyle name="20% - Accent3 3 2 2 2" xfId="334"/>
    <cellStyle name="20% - Accent3 3 2 2 2 2" xfId="335"/>
    <cellStyle name="20% - Accent3 3 2 2 3" xfId="336"/>
    <cellStyle name="20% - Accent3 3 2 3" xfId="337"/>
    <cellStyle name="20% - Accent3 3 2 3 2" xfId="338"/>
    <cellStyle name="20% - Accent3 3 2 4" xfId="339"/>
    <cellStyle name="20% - Accent3 3 3" xfId="340"/>
    <cellStyle name="20% - Accent3 3 3 2" xfId="341"/>
    <cellStyle name="20% - Accent3 3 3 2 2" xfId="342"/>
    <cellStyle name="20% - Accent3 3 3 3" xfId="343"/>
    <cellStyle name="20% - Accent3 3 4" xfId="344"/>
    <cellStyle name="20% - Accent3 3 4 2" xfId="345"/>
    <cellStyle name="20% - Accent3 3 5" xfId="346"/>
    <cellStyle name="20% - Accent3 4" xfId="347"/>
    <cellStyle name="20% - Accent3 4 2" xfId="348"/>
    <cellStyle name="20% - Accent3 4 2 2" xfId="349"/>
    <cellStyle name="20% - Accent3 4 2 2 2" xfId="350"/>
    <cellStyle name="20% - Accent3 4 2 2 2 2" xfId="351"/>
    <cellStyle name="20% - Accent3 4 2 2 3" xfId="352"/>
    <cellStyle name="20% - Accent3 4 2 3" xfId="353"/>
    <cellStyle name="20% - Accent3 4 2 3 2" xfId="354"/>
    <cellStyle name="20% - Accent3 4 2 4" xfId="355"/>
    <cellStyle name="20% - Accent3 4 3" xfId="356"/>
    <cellStyle name="20% - Accent3 4 3 2" xfId="357"/>
    <cellStyle name="20% - Accent3 4 3 2 2" xfId="358"/>
    <cellStyle name="20% - Accent3 4 3 3" xfId="359"/>
    <cellStyle name="20% - Accent3 4 4" xfId="360"/>
    <cellStyle name="20% - Accent3 4 4 2" xfId="361"/>
    <cellStyle name="20% - Accent3 4 5" xfId="362"/>
    <cellStyle name="20% - Accent3 5" xfId="363"/>
    <cellStyle name="20% - Accent3 5 2" xfId="364"/>
    <cellStyle name="20% - Accent3 5 2 2" xfId="365"/>
    <cellStyle name="20% - Accent3 5 2 2 2" xfId="366"/>
    <cellStyle name="20% - Accent3 5 2 2 2 2" xfId="367"/>
    <cellStyle name="20% - Accent3 5 2 2 3" xfId="368"/>
    <cellStyle name="20% - Accent3 5 2 3" xfId="369"/>
    <cellStyle name="20% - Accent3 5 2 3 2" xfId="370"/>
    <cellStyle name="20% - Accent3 5 2 4" xfId="371"/>
    <cellStyle name="20% - Accent3 5 3" xfId="372"/>
    <cellStyle name="20% - Accent3 5 3 2" xfId="373"/>
    <cellStyle name="20% - Accent3 5 3 2 2" xfId="374"/>
    <cellStyle name="20% - Accent3 5 3 3" xfId="375"/>
    <cellStyle name="20% - Accent3 5 4" xfId="376"/>
    <cellStyle name="20% - Accent3 5 4 2" xfId="377"/>
    <cellStyle name="20% - Accent3 5 5" xfId="378"/>
    <cellStyle name="20% - Accent3 6" xfId="379"/>
    <cellStyle name="20% - Accent3 6 2" xfId="380"/>
    <cellStyle name="20% - Accent3 6 2 2" xfId="381"/>
    <cellStyle name="20% - Accent3 6 2 2 2" xfId="382"/>
    <cellStyle name="20% - Accent3 6 2 2 2 2" xfId="383"/>
    <cellStyle name="20% - Accent3 6 2 2 3" xfId="384"/>
    <cellStyle name="20% - Accent3 6 2 3" xfId="385"/>
    <cellStyle name="20% - Accent3 6 2 3 2" xfId="386"/>
    <cellStyle name="20% - Accent3 6 2 4" xfId="387"/>
    <cellStyle name="20% - Accent3 6 3" xfId="388"/>
    <cellStyle name="20% - Accent3 6 3 2" xfId="389"/>
    <cellStyle name="20% - Accent3 6 3 2 2" xfId="390"/>
    <cellStyle name="20% - Accent3 6 3 3" xfId="391"/>
    <cellStyle name="20% - Accent3 6 4" xfId="392"/>
    <cellStyle name="20% - Accent3 6 4 2" xfId="393"/>
    <cellStyle name="20% - Accent3 6 5" xfId="394"/>
    <cellStyle name="20% - Accent3 7" xfId="395"/>
    <cellStyle name="20% - Accent3 7 2" xfId="396"/>
    <cellStyle name="20% - Accent3 7 2 2" xfId="397"/>
    <cellStyle name="20% - Accent3 7 2 2 2" xfId="398"/>
    <cellStyle name="20% - Accent3 7 2 2 2 2" xfId="399"/>
    <cellStyle name="20% - Accent3 7 2 2 3" xfId="400"/>
    <cellStyle name="20% - Accent3 7 2 3" xfId="401"/>
    <cellStyle name="20% - Accent3 7 2 3 2" xfId="402"/>
    <cellStyle name="20% - Accent3 7 2 4" xfId="403"/>
    <cellStyle name="20% - Accent3 7 3" xfId="404"/>
    <cellStyle name="20% - Accent3 7 3 2" xfId="405"/>
    <cellStyle name="20% - Accent3 7 3 2 2" xfId="406"/>
    <cellStyle name="20% - Accent3 7 3 3" xfId="407"/>
    <cellStyle name="20% - Accent3 7 4" xfId="408"/>
    <cellStyle name="20% - Accent3 7 4 2" xfId="409"/>
    <cellStyle name="20% - Accent3 7 5" xfId="410"/>
    <cellStyle name="20% - Accent3 8" xfId="411"/>
    <cellStyle name="20% - Accent3 8 2" xfId="412"/>
    <cellStyle name="20% - Accent3 8 2 2" xfId="413"/>
    <cellStyle name="20% - Accent3 8 2 2 2" xfId="414"/>
    <cellStyle name="20% - Accent3 8 2 2 2 2" xfId="415"/>
    <cellStyle name="20% - Accent3 8 2 2 3" xfId="416"/>
    <cellStyle name="20% - Accent3 8 2 3" xfId="417"/>
    <cellStyle name="20% - Accent3 8 2 3 2" xfId="418"/>
    <cellStyle name="20% - Accent3 8 2 4" xfId="419"/>
    <cellStyle name="20% - Accent3 8 3" xfId="420"/>
    <cellStyle name="20% - Accent3 8 3 2" xfId="421"/>
    <cellStyle name="20% - Accent3 8 3 2 2" xfId="422"/>
    <cellStyle name="20% - Accent3 8 3 3" xfId="423"/>
    <cellStyle name="20% - Accent3 8 4" xfId="424"/>
    <cellStyle name="20% - Accent3 8 4 2" xfId="425"/>
    <cellStyle name="20% - Accent3 8 5" xfId="426"/>
    <cellStyle name="20% - Accent3 9" xfId="427"/>
    <cellStyle name="20% - Accent3 9 2" xfId="428"/>
    <cellStyle name="20% - Accent3 9 2 2" xfId="429"/>
    <cellStyle name="20% - Accent3 9 2 2 2" xfId="430"/>
    <cellStyle name="20% - Accent3 9 2 3" xfId="431"/>
    <cellStyle name="20% - Accent3 9 3" xfId="432"/>
    <cellStyle name="20% - Accent3 9 3 2" xfId="433"/>
    <cellStyle name="20% - Accent3 9 4" xfId="434"/>
    <cellStyle name="20% - Accent4 10" xfId="435"/>
    <cellStyle name="20% - Accent4 10 2" xfId="436"/>
    <cellStyle name="20% - Accent4 10 2 2" xfId="437"/>
    <cellStyle name="20% - Accent4 10 3" xfId="438"/>
    <cellStyle name="20% - Accent4 11" xfId="439"/>
    <cellStyle name="20% - Accent4 11 2" xfId="440"/>
    <cellStyle name="20% - Accent4 12" xfId="441"/>
    <cellStyle name="20% - Accent4 2" xfId="442"/>
    <cellStyle name="20% - Accent4 2 2" xfId="443"/>
    <cellStyle name="20% - Accent4 2 2 2" xfId="444"/>
    <cellStyle name="20% - Accent4 2 2 2 2" xfId="445"/>
    <cellStyle name="20% - Accent4 2 2 2 2 2" xfId="446"/>
    <cellStyle name="20% - Accent4 2 2 2 2 2 2" xfId="447"/>
    <cellStyle name="20% - Accent4 2 2 2 2 3" xfId="448"/>
    <cellStyle name="20% - Accent4 2 2 2 3" xfId="449"/>
    <cellStyle name="20% - Accent4 2 2 2 3 2" xfId="450"/>
    <cellStyle name="20% - Accent4 2 2 2 4" xfId="451"/>
    <cellStyle name="20% - Accent4 2 2 3" xfId="452"/>
    <cellStyle name="20% - Accent4 2 2 3 2" xfId="453"/>
    <cellStyle name="20% - Accent4 2 2 3 2 2" xfId="454"/>
    <cellStyle name="20% - Accent4 2 2 3 3" xfId="455"/>
    <cellStyle name="20% - Accent4 2 2 4" xfId="456"/>
    <cellStyle name="20% - Accent4 2 2 4 2" xfId="457"/>
    <cellStyle name="20% - Accent4 2 2 5" xfId="458"/>
    <cellStyle name="20% - Accent4 2 3" xfId="459"/>
    <cellStyle name="20% - Accent4 2 3 2" xfId="460"/>
    <cellStyle name="20% - Accent4 2 3 2 2" xfId="461"/>
    <cellStyle name="20% - Accent4 2 3 2 2 2" xfId="462"/>
    <cellStyle name="20% - Accent4 2 3 2 3" xfId="463"/>
    <cellStyle name="20% - Accent4 2 3 3" xfId="464"/>
    <cellStyle name="20% - Accent4 2 3 3 2" xfId="465"/>
    <cellStyle name="20% - Accent4 2 3 4" xfId="466"/>
    <cellStyle name="20% - Accent4 2 4" xfId="467"/>
    <cellStyle name="20% - Accent4 2 4 2" xfId="468"/>
    <cellStyle name="20% - Accent4 2 4 2 2" xfId="469"/>
    <cellStyle name="20% - Accent4 2 4 3" xfId="470"/>
    <cellStyle name="20% - Accent4 2 5" xfId="471"/>
    <cellStyle name="20% - Accent4 2 5 2" xfId="472"/>
    <cellStyle name="20% - Accent4 2 6" xfId="473"/>
    <cellStyle name="20% - Accent4 3" xfId="474"/>
    <cellStyle name="20% - Accent4 3 2" xfId="475"/>
    <cellStyle name="20% - Accent4 3 2 2" xfId="476"/>
    <cellStyle name="20% - Accent4 3 2 2 2" xfId="477"/>
    <cellStyle name="20% - Accent4 3 2 2 2 2" xfId="478"/>
    <cellStyle name="20% - Accent4 3 2 2 3" xfId="479"/>
    <cellStyle name="20% - Accent4 3 2 3" xfId="480"/>
    <cellStyle name="20% - Accent4 3 2 3 2" xfId="481"/>
    <cellStyle name="20% - Accent4 3 2 4" xfId="482"/>
    <cellStyle name="20% - Accent4 3 3" xfId="483"/>
    <cellStyle name="20% - Accent4 3 3 2" xfId="484"/>
    <cellStyle name="20% - Accent4 3 3 2 2" xfId="485"/>
    <cellStyle name="20% - Accent4 3 3 3" xfId="486"/>
    <cellStyle name="20% - Accent4 3 4" xfId="487"/>
    <cellStyle name="20% - Accent4 3 4 2" xfId="488"/>
    <cellStyle name="20% - Accent4 3 5" xfId="489"/>
    <cellStyle name="20% - Accent4 4" xfId="490"/>
    <cellStyle name="20% - Accent4 4 2" xfId="491"/>
    <cellStyle name="20% - Accent4 4 2 2" xfId="492"/>
    <cellStyle name="20% - Accent4 4 2 2 2" xfId="493"/>
    <cellStyle name="20% - Accent4 4 2 2 2 2" xfId="494"/>
    <cellStyle name="20% - Accent4 4 2 2 3" xfId="495"/>
    <cellStyle name="20% - Accent4 4 2 3" xfId="496"/>
    <cellStyle name="20% - Accent4 4 2 3 2" xfId="497"/>
    <cellStyle name="20% - Accent4 4 2 4" xfId="498"/>
    <cellStyle name="20% - Accent4 4 3" xfId="499"/>
    <cellStyle name="20% - Accent4 4 3 2" xfId="500"/>
    <cellStyle name="20% - Accent4 4 3 2 2" xfId="501"/>
    <cellStyle name="20% - Accent4 4 3 3" xfId="502"/>
    <cellStyle name="20% - Accent4 4 4" xfId="503"/>
    <cellStyle name="20% - Accent4 4 4 2" xfId="504"/>
    <cellStyle name="20% - Accent4 4 5" xfId="505"/>
    <cellStyle name="20% - Accent4 5" xfId="506"/>
    <cellStyle name="20% - Accent4 5 2" xfId="507"/>
    <cellStyle name="20% - Accent4 5 2 2" xfId="508"/>
    <cellStyle name="20% - Accent4 5 2 2 2" xfId="509"/>
    <cellStyle name="20% - Accent4 5 2 2 2 2" xfId="510"/>
    <cellStyle name="20% - Accent4 5 2 2 3" xfId="511"/>
    <cellStyle name="20% - Accent4 5 2 3" xfId="512"/>
    <cellStyle name="20% - Accent4 5 2 3 2" xfId="513"/>
    <cellStyle name="20% - Accent4 5 2 4" xfId="514"/>
    <cellStyle name="20% - Accent4 5 3" xfId="515"/>
    <cellStyle name="20% - Accent4 5 3 2" xfId="516"/>
    <cellStyle name="20% - Accent4 5 3 2 2" xfId="517"/>
    <cellStyle name="20% - Accent4 5 3 3" xfId="518"/>
    <cellStyle name="20% - Accent4 5 4" xfId="519"/>
    <cellStyle name="20% - Accent4 5 4 2" xfId="520"/>
    <cellStyle name="20% - Accent4 5 5" xfId="521"/>
    <cellStyle name="20% - Accent4 6" xfId="522"/>
    <cellStyle name="20% - Accent4 6 2" xfId="523"/>
    <cellStyle name="20% - Accent4 6 2 2" xfId="524"/>
    <cellStyle name="20% - Accent4 6 2 2 2" xfId="525"/>
    <cellStyle name="20% - Accent4 6 2 2 2 2" xfId="526"/>
    <cellStyle name="20% - Accent4 6 2 2 3" xfId="527"/>
    <cellStyle name="20% - Accent4 6 2 3" xfId="528"/>
    <cellStyle name="20% - Accent4 6 2 3 2" xfId="529"/>
    <cellStyle name="20% - Accent4 6 2 4" xfId="530"/>
    <cellStyle name="20% - Accent4 6 3" xfId="531"/>
    <cellStyle name="20% - Accent4 6 3 2" xfId="532"/>
    <cellStyle name="20% - Accent4 6 3 2 2" xfId="533"/>
    <cellStyle name="20% - Accent4 6 3 3" xfId="534"/>
    <cellStyle name="20% - Accent4 6 4" xfId="535"/>
    <cellStyle name="20% - Accent4 6 4 2" xfId="536"/>
    <cellStyle name="20% - Accent4 6 5" xfId="537"/>
    <cellStyle name="20% - Accent4 7" xfId="538"/>
    <cellStyle name="20% - Accent4 7 2" xfId="539"/>
    <cellStyle name="20% - Accent4 7 2 2" xfId="540"/>
    <cellStyle name="20% - Accent4 7 2 2 2" xfId="541"/>
    <cellStyle name="20% - Accent4 7 2 2 2 2" xfId="542"/>
    <cellStyle name="20% - Accent4 7 2 2 3" xfId="543"/>
    <cellStyle name="20% - Accent4 7 2 3" xfId="544"/>
    <cellStyle name="20% - Accent4 7 2 3 2" xfId="545"/>
    <cellStyle name="20% - Accent4 7 2 4" xfId="546"/>
    <cellStyle name="20% - Accent4 7 3" xfId="547"/>
    <cellStyle name="20% - Accent4 7 3 2" xfId="548"/>
    <cellStyle name="20% - Accent4 7 3 2 2" xfId="549"/>
    <cellStyle name="20% - Accent4 7 3 3" xfId="550"/>
    <cellStyle name="20% - Accent4 7 4" xfId="551"/>
    <cellStyle name="20% - Accent4 7 4 2" xfId="552"/>
    <cellStyle name="20% - Accent4 7 5" xfId="553"/>
    <cellStyle name="20% - Accent4 8" xfId="554"/>
    <cellStyle name="20% - Accent4 8 2" xfId="555"/>
    <cellStyle name="20% - Accent4 8 2 2" xfId="556"/>
    <cellStyle name="20% - Accent4 8 2 2 2" xfId="557"/>
    <cellStyle name="20% - Accent4 8 2 2 2 2" xfId="558"/>
    <cellStyle name="20% - Accent4 8 2 2 3" xfId="559"/>
    <cellStyle name="20% - Accent4 8 2 3" xfId="560"/>
    <cellStyle name="20% - Accent4 8 2 3 2" xfId="561"/>
    <cellStyle name="20% - Accent4 8 2 4" xfId="562"/>
    <cellStyle name="20% - Accent4 8 3" xfId="563"/>
    <cellStyle name="20% - Accent4 8 3 2" xfId="564"/>
    <cellStyle name="20% - Accent4 8 3 2 2" xfId="565"/>
    <cellStyle name="20% - Accent4 8 3 3" xfId="566"/>
    <cellStyle name="20% - Accent4 8 4" xfId="567"/>
    <cellStyle name="20% - Accent4 8 4 2" xfId="568"/>
    <cellStyle name="20% - Accent4 8 5" xfId="569"/>
    <cellStyle name="20% - Accent4 9" xfId="570"/>
    <cellStyle name="20% - Accent4 9 2" xfId="571"/>
    <cellStyle name="20% - Accent4 9 2 2" xfId="572"/>
    <cellStyle name="20% - Accent4 9 2 2 2" xfId="573"/>
    <cellStyle name="20% - Accent4 9 2 3" xfId="574"/>
    <cellStyle name="20% - Accent4 9 3" xfId="575"/>
    <cellStyle name="20% - Accent4 9 3 2" xfId="576"/>
    <cellStyle name="20% - Accent4 9 4" xfId="577"/>
    <cellStyle name="20% - Accent5 10" xfId="578"/>
    <cellStyle name="20% - Accent5 10 2" xfId="579"/>
    <cellStyle name="20% - Accent5 10 2 2" xfId="580"/>
    <cellStyle name="20% - Accent5 10 3" xfId="581"/>
    <cellStyle name="20% - Accent5 11" xfId="582"/>
    <cellStyle name="20% - Accent5 11 2" xfId="583"/>
    <cellStyle name="20% - Accent5 12" xfId="584"/>
    <cellStyle name="20% - Accent5 2" xfId="585"/>
    <cellStyle name="20% - Accent5 2 2" xfId="586"/>
    <cellStyle name="20% - Accent5 2 2 2" xfId="587"/>
    <cellStyle name="20% - Accent5 2 2 2 2" xfId="588"/>
    <cellStyle name="20% - Accent5 2 2 2 2 2" xfId="589"/>
    <cellStyle name="20% - Accent5 2 2 2 2 2 2" xfId="590"/>
    <cellStyle name="20% - Accent5 2 2 2 2 3" xfId="591"/>
    <cellStyle name="20% - Accent5 2 2 2 3" xfId="592"/>
    <cellStyle name="20% - Accent5 2 2 2 3 2" xfId="593"/>
    <cellStyle name="20% - Accent5 2 2 2 4" xfId="594"/>
    <cellStyle name="20% - Accent5 2 2 3" xfId="595"/>
    <cellStyle name="20% - Accent5 2 2 3 2" xfId="596"/>
    <cellStyle name="20% - Accent5 2 2 3 2 2" xfId="597"/>
    <cellStyle name="20% - Accent5 2 2 3 3" xfId="598"/>
    <cellStyle name="20% - Accent5 2 2 4" xfId="599"/>
    <cellStyle name="20% - Accent5 2 2 4 2" xfId="600"/>
    <cellStyle name="20% - Accent5 2 2 5" xfId="601"/>
    <cellStyle name="20% - Accent5 2 3" xfId="602"/>
    <cellStyle name="20% - Accent5 2 3 2" xfId="603"/>
    <cellStyle name="20% - Accent5 2 3 2 2" xfId="604"/>
    <cellStyle name="20% - Accent5 2 3 2 2 2" xfId="605"/>
    <cellStyle name="20% - Accent5 2 3 2 3" xfId="606"/>
    <cellStyle name="20% - Accent5 2 3 3" xfId="607"/>
    <cellStyle name="20% - Accent5 2 3 3 2" xfId="608"/>
    <cellStyle name="20% - Accent5 2 3 4" xfId="609"/>
    <cellStyle name="20% - Accent5 2 4" xfId="610"/>
    <cellStyle name="20% - Accent5 2 4 2" xfId="611"/>
    <cellStyle name="20% - Accent5 2 4 2 2" xfId="612"/>
    <cellStyle name="20% - Accent5 2 4 3" xfId="613"/>
    <cellStyle name="20% - Accent5 2 5" xfId="614"/>
    <cellStyle name="20% - Accent5 2 5 2" xfId="615"/>
    <cellStyle name="20% - Accent5 2 6" xfId="616"/>
    <cellStyle name="20% - Accent5 3" xfId="617"/>
    <cellStyle name="20% - Accent5 3 2" xfId="618"/>
    <cellStyle name="20% - Accent5 3 2 2" xfId="619"/>
    <cellStyle name="20% - Accent5 3 2 2 2" xfId="620"/>
    <cellStyle name="20% - Accent5 3 2 2 2 2" xfId="621"/>
    <cellStyle name="20% - Accent5 3 2 2 3" xfId="622"/>
    <cellStyle name="20% - Accent5 3 2 3" xfId="623"/>
    <cellStyle name="20% - Accent5 3 2 3 2" xfId="624"/>
    <cellStyle name="20% - Accent5 3 2 4" xfId="625"/>
    <cellStyle name="20% - Accent5 3 3" xfId="626"/>
    <cellStyle name="20% - Accent5 3 3 2" xfId="627"/>
    <cellStyle name="20% - Accent5 3 3 2 2" xfId="628"/>
    <cellStyle name="20% - Accent5 3 3 3" xfId="629"/>
    <cellStyle name="20% - Accent5 3 4" xfId="630"/>
    <cellStyle name="20% - Accent5 3 4 2" xfId="631"/>
    <cellStyle name="20% - Accent5 3 5" xfId="632"/>
    <cellStyle name="20% - Accent5 4" xfId="633"/>
    <cellStyle name="20% - Accent5 4 2" xfId="634"/>
    <cellStyle name="20% - Accent5 4 2 2" xfId="635"/>
    <cellStyle name="20% - Accent5 4 2 2 2" xfId="636"/>
    <cellStyle name="20% - Accent5 4 2 2 2 2" xfId="637"/>
    <cellStyle name="20% - Accent5 4 2 2 3" xfId="638"/>
    <cellStyle name="20% - Accent5 4 2 3" xfId="639"/>
    <cellStyle name="20% - Accent5 4 2 3 2" xfId="640"/>
    <cellStyle name="20% - Accent5 4 2 4" xfId="641"/>
    <cellStyle name="20% - Accent5 4 3" xfId="642"/>
    <cellStyle name="20% - Accent5 4 3 2" xfId="643"/>
    <cellStyle name="20% - Accent5 4 3 2 2" xfId="644"/>
    <cellStyle name="20% - Accent5 4 3 3" xfId="645"/>
    <cellStyle name="20% - Accent5 4 4" xfId="646"/>
    <cellStyle name="20% - Accent5 4 4 2" xfId="647"/>
    <cellStyle name="20% - Accent5 4 5" xfId="648"/>
    <cellStyle name="20% - Accent5 5" xfId="649"/>
    <cellStyle name="20% - Accent5 5 2" xfId="650"/>
    <cellStyle name="20% - Accent5 5 2 2" xfId="651"/>
    <cellStyle name="20% - Accent5 5 2 2 2" xfId="652"/>
    <cellStyle name="20% - Accent5 5 2 2 2 2" xfId="653"/>
    <cellStyle name="20% - Accent5 5 2 2 3" xfId="654"/>
    <cellStyle name="20% - Accent5 5 2 3" xfId="655"/>
    <cellStyle name="20% - Accent5 5 2 3 2" xfId="656"/>
    <cellStyle name="20% - Accent5 5 2 4" xfId="657"/>
    <cellStyle name="20% - Accent5 5 3" xfId="658"/>
    <cellStyle name="20% - Accent5 5 3 2" xfId="659"/>
    <cellStyle name="20% - Accent5 5 3 2 2" xfId="660"/>
    <cellStyle name="20% - Accent5 5 3 3" xfId="661"/>
    <cellStyle name="20% - Accent5 5 4" xfId="662"/>
    <cellStyle name="20% - Accent5 5 4 2" xfId="663"/>
    <cellStyle name="20% - Accent5 5 5" xfId="664"/>
    <cellStyle name="20% - Accent5 6" xfId="665"/>
    <cellStyle name="20% - Accent5 6 2" xfId="666"/>
    <cellStyle name="20% - Accent5 6 2 2" xfId="667"/>
    <cellStyle name="20% - Accent5 6 2 2 2" xfId="668"/>
    <cellStyle name="20% - Accent5 6 2 2 2 2" xfId="669"/>
    <cellStyle name="20% - Accent5 6 2 2 3" xfId="670"/>
    <cellStyle name="20% - Accent5 6 2 3" xfId="671"/>
    <cellStyle name="20% - Accent5 6 2 3 2" xfId="672"/>
    <cellStyle name="20% - Accent5 6 2 4" xfId="673"/>
    <cellStyle name="20% - Accent5 6 3" xfId="674"/>
    <cellStyle name="20% - Accent5 6 3 2" xfId="675"/>
    <cellStyle name="20% - Accent5 6 3 2 2" xfId="676"/>
    <cellStyle name="20% - Accent5 6 3 3" xfId="677"/>
    <cellStyle name="20% - Accent5 6 4" xfId="678"/>
    <cellStyle name="20% - Accent5 6 4 2" xfId="679"/>
    <cellStyle name="20% - Accent5 6 5" xfId="680"/>
    <cellStyle name="20% - Accent5 7" xfId="681"/>
    <cellStyle name="20% - Accent5 7 2" xfId="682"/>
    <cellStyle name="20% - Accent5 7 2 2" xfId="683"/>
    <cellStyle name="20% - Accent5 7 2 2 2" xfId="684"/>
    <cellStyle name="20% - Accent5 7 2 2 2 2" xfId="685"/>
    <cellStyle name="20% - Accent5 7 2 2 3" xfId="686"/>
    <cellStyle name="20% - Accent5 7 2 3" xfId="687"/>
    <cellStyle name="20% - Accent5 7 2 3 2" xfId="688"/>
    <cellStyle name="20% - Accent5 7 2 4" xfId="689"/>
    <cellStyle name="20% - Accent5 7 3" xfId="690"/>
    <cellStyle name="20% - Accent5 7 3 2" xfId="691"/>
    <cellStyle name="20% - Accent5 7 3 2 2" xfId="692"/>
    <cellStyle name="20% - Accent5 7 3 3" xfId="693"/>
    <cellStyle name="20% - Accent5 7 4" xfId="694"/>
    <cellStyle name="20% - Accent5 7 4 2" xfId="695"/>
    <cellStyle name="20% - Accent5 7 5" xfId="696"/>
    <cellStyle name="20% - Accent5 8" xfId="697"/>
    <cellStyle name="20% - Accent5 8 2" xfId="698"/>
    <cellStyle name="20% - Accent5 8 2 2" xfId="699"/>
    <cellStyle name="20% - Accent5 8 2 2 2" xfId="700"/>
    <cellStyle name="20% - Accent5 8 2 2 2 2" xfId="701"/>
    <cellStyle name="20% - Accent5 8 2 2 3" xfId="702"/>
    <cellStyle name="20% - Accent5 8 2 3" xfId="703"/>
    <cellStyle name="20% - Accent5 8 2 3 2" xfId="704"/>
    <cellStyle name="20% - Accent5 8 2 4" xfId="705"/>
    <cellStyle name="20% - Accent5 8 3" xfId="706"/>
    <cellStyle name="20% - Accent5 8 3 2" xfId="707"/>
    <cellStyle name="20% - Accent5 8 3 2 2" xfId="708"/>
    <cellStyle name="20% - Accent5 8 3 3" xfId="709"/>
    <cellStyle name="20% - Accent5 8 4" xfId="710"/>
    <cellStyle name="20% - Accent5 8 4 2" xfId="711"/>
    <cellStyle name="20% - Accent5 8 5" xfId="712"/>
    <cellStyle name="20% - Accent5 9" xfId="713"/>
    <cellStyle name="20% - Accent5 9 2" xfId="714"/>
    <cellStyle name="20% - Accent5 9 2 2" xfId="715"/>
    <cellStyle name="20% - Accent5 9 2 2 2" xfId="716"/>
    <cellStyle name="20% - Accent5 9 2 3" xfId="717"/>
    <cellStyle name="20% - Accent5 9 3" xfId="718"/>
    <cellStyle name="20% - Accent5 9 3 2" xfId="719"/>
    <cellStyle name="20% - Accent5 9 4" xfId="720"/>
    <cellStyle name="20% - Accent6 10" xfId="721"/>
    <cellStyle name="20% - Accent6 10 2" xfId="722"/>
    <cellStyle name="20% - Accent6 10 2 2" xfId="723"/>
    <cellStyle name="20% - Accent6 10 3" xfId="724"/>
    <cellStyle name="20% - Accent6 11" xfId="725"/>
    <cellStyle name="20% - Accent6 11 2" xfId="726"/>
    <cellStyle name="20% - Accent6 12" xfId="727"/>
    <cellStyle name="20% - Accent6 2" xfId="728"/>
    <cellStyle name="20% - Accent6 2 2" xfId="729"/>
    <cellStyle name="20% - Accent6 2 2 2" xfId="730"/>
    <cellStyle name="20% - Accent6 2 2 2 2" xfId="731"/>
    <cellStyle name="20% - Accent6 2 2 2 2 2" xfId="732"/>
    <cellStyle name="20% - Accent6 2 2 2 2 2 2" xfId="733"/>
    <cellStyle name="20% - Accent6 2 2 2 2 3" xfId="734"/>
    <cellStyle name="20% - Accent6 2 2 2 3" xfId="735"/>
    <cellStyle name="20% - Accent6 2 2 2 3 2" xfId="736"/>
    <cellStyle name="20% - Accent6 2 2 2 4" xfId="737"/>
    <cellStyle name="20% - Accent6 2 2 3" xfId="738"/>
    <cellStyle name="20% - Accent6 2 2 3 2" xfId="739"/>
    <cellStyle name="20% - Accent6 2 2 3 2 2" xfId="740"/>
    <cellStyle name="20% - Accent6 2 2 3 3" xfId="741"/>
    <cellStyle name="20% - Accent6 2 2 4" xfId="742"/>
    <cellStyle name="20% - Accent6 2 2 4 2" xfId="743"/>
    <cellStyle name="20% - Accent6 2 2 5" xfId="744"/>
    <cellStyle name="20% - Accent6 2 3" xfId="745"/>
    <cellStyle name="20% - Accent6 2 3 2" xfId="746"/>
    <cellStyle name="20% - Accent6 2 3 2 2" xfId="747"/>
    <cellStyle name="20% - Accent6 2 3 2 2 2" xfId="748"/>
    <cellStyle name="20% - Accent6 2 3 2 3" xfId="749"/>
    <cellStyle name="20% - Accent6 2 3 3" xfId="750"/>
    <cellStyle name="20% - Accent6 2 3 3 2" xfId="751"/>
    <cellStyle name="20% - Accent6 2 3 4" xfId="752"/>
    <cellStyle name="20% - Accent6 2 4" xfId="753"/>
    <cellStyle name="20% - Accent6 2 4 2" xfId="754"/>
    <cellStyle name="20% - Accent6 2 4 2 2" xfId="755"/>
    <cellStyle name="20% - Accent6 2 4 3" xfId="756"/>
    <cellStyle name="20% - Accent6 2 5" xfId="757"/>
    <cellStyle name="20% - Accent6 2 5 2" xfId="758"/>
    <cellStyle name="20% - Accent6 2 6" xfId="759"/>
    <cellStyle name="20% - Accent6 3" xfId="760"/>
    <cellStyle name="20% - Accent6 3 2" xfId="761"/>
    <cellStyle name="20% - Accent6 3 2 2" xfId="762"/>
    <cellStyle name="20% - Accent6 3 2 2 2" xfId="763"/>
    <cellStyle name="20% - Accent6 3 2 2 2 2" xfId="764"/>
    <cellStyle name="20% - Accent6 3 2 2 3" xfId="765"/>
    <cellStyle name="20% - Accent6 3 2 3" xfId="766"/>
    <cellStyle name="20% - Accent6 3 2 3 2" xfId="767"/>
    <cellStyle name="20% - Accent6 3 2 4" xfId="768"/>
    <cellStyle name="20% - Accent6 3 3" xfId="769"/>
    <cellStyle name="20% - Accent6 3 3 2" xfId="770"/>
    <cellStyle name="20% - Accent6 3 3 2 2" xfId="771"/>
    <cellStyle name="20% - Accent6 3 3 3" xfId="772"/>
    <cellStyle name="20% - Accent6 3 4" xfId="773"/>
    <cellStyle name="20% - Accent6 3 4 2" xfId="774"/>
    <cellStyle name="20% - Accent6 3 5" xfId="775"/>
    <cellStyle name="20% - Accent6 4" xfId="776"/>
    <cellStyle name="20% - Accent6 4 2" xfId="777"/>
    <cellStyle name="20% - Accent6 4 2 2" xfId="778"/>
    <cellStyle name="20% - Accent6 4 2 2 2" xfId="779"/>
    <cellStyle name="20% - Accent6 4 2 2 2 2" xfId="780"/>
    <cellStyle name="20% - Accent6 4 2 2 3" xfId="781"/>
    <cellStyle name="20% - Accent6 4 2 3" xfId="782"/>
    <cellStyle name="20% - Accent6 4 2 3 2" xfId="783"/>
    <cellStyle name="20% - Accent6 4 2 4" xfId="784"/>
    <cellStyle name="20% - Accent6 4 3" xfId="785"/>
    <cellStyle name="20% - Accent6 4 3 2" xfId="786"/>
    <cellStyle name="20% - Accent6 4 3 2 2" xfId="787"/>
    <cellStyle name="20% - Accent6 4 3 3" xfId="788"/>
    <cellStyle name="20% - Accent6 4 4" xfId="789"/>
    <cellStyle name="20% - Accent6 4 4 2" xfId="790"/>
    <cellStyle name="20% - Accent6 4 5" xfId="791"/>
    <cellStyle name="20% - Accent6 5" xfId="792"/>
    <cellStyle name="20% - Accent6 5 2" xfId="793"/>
    <cellStyle name="20% - Accent6 5 2 2" xfId="794"/>
    <cellStyle name="20% - Accent6 5 2 2 2" xfId="795"/>
    <cellStyle name="20% - Accent6 5 2 2 2 2" xfId="796"/>
    <cellStyle name="20% - Accent6 5 2 2 3" xfId="797"/>
    <cellStyle name="20% - Accent6 5 2 3" xfId="798"/>
    <cellStyle name="20% - Accent6 5 2 3 2" xfId="799"/>
    <cellStyle name="20% - Accent6 5 2 4" xfId="800"/>
    <cellStyle name="20% - Accent6 5 3" xfId="801"/>
    <cellStyle name="20% - Accent6 5 3 2" xfId="802"/>
    <cellStyle name="20% - Accent6 5 3 2 2" xfId="803"/>
    <cellStyle name="20% - Accent6 5 3 3" xfId="804"/>
    <cellStyle name="20% - Accent6 5 4" xfId="805"/>
    <cellStyle name="20% - Accent6 5 4 2" xfId="806"/>
    <cellStyle name="20% - Accent6 5 5" xfId="807"/>
    <cellStyle name="20% - Accent6 6" xfId="808"/>
    <cellStyle name="20% - Accent6 6 2" xfId="809"/>
    <cellStyle name="20% - Accent6 6 2 2" xfId="810"/>
    <cellStyle name="20% - Accent6 6 2 2 2" xfId="811"/>
    <cellStyle name="20% - Accent6 6 2 2 2 2" xfId="812"/>
    <cellStyle name="20% - Accent6 6 2 2 3" xfId="813"/>
    <cellStyle name="20% - Accent6 6 2 3" xfId="814"/>
    <cellStyle name="20% - Accent6 6 2 3 2" xfId="815"/>
    <cellStyle name="20% - Accent6 6 2 4" xfId="816"/>
    <cellStyle name="20% - Accent6 6 3" xfId="817"/>
    <cellStyle name="20% - Accent6 6 3 2" xfId="818"/>
    <cellStyle name="20% - Accent6 6 3 2 2" xfId="819"/>
    <cellStyle name="20% - Accent6 6 3 3" xfId="820"/>
    <cellStyle name="20% - Accent6 6 4" xfId="821"/>
    <cellStyle name="20% - Accent6 6 4 2" xfId="822"/>
    <cellStyle name="20% - Accent6 6 5" xfId="823"/>
    <cellStyle name="20% - Accent6 7" xfId="824"/>
    <cellStyle name="20% - Accent6 7 2" xfId="825"/>
    <cellStyle name="20% - Accent6 7 2 2" xfId="826"/>
    <cellStyle name="20% - Accent6 7 2 2 2" xfId="827"/>
    <cellStyle name="20% - Accent6 7 2 2 2 2" xfId="828"/>
    <cellStyle name="20% - Accent6 7 2 2 3" xfId="829"/>
    <cellStyle name="20% - Accent6 7 2 3" xfId="830"/>
    <cellStyle name="20% - Accent6 7 2 3 2" xfId="831"/>
    <cellStyle name="20% - Accent6 7 2 4" xfId="832"/>
    <cellStyle name="20% - Accent6 7 3" xfId="833"/>
    <cellStyle name="20% - Accent6 7 3 2" xfId="834"/>
    <cellStyle name="20% - Accent6 7 3 2 2" xfId="835"/>
    <cellStyle name="20% - Accent6 7 3 3" xfId="836"/>
    <cellStyle name="20% - Accent6 7 4" xfId="837"/>
    <cellStyle name="20% - Accent6 7 4 2" xfId="838"/>
    <cellStyle name="20% - Accent6 7 5" xfId="839"/>
    <cellStyle name="20% - Accent6 8" xfId="840"/>
    <cellStyle name="20% - Accent6 8 2" xfId="841"/>
    <cellStyle name="20% - Accent6 8 2 2" xfId="842"/>
    <cellStyle name="20% - Accent6 8 2 2 2" xfId="843"/>
    <cellStyle name="20% - Accent6 8 2 2 2 2" xfId="844"/>
    <cellStyle name="20% - Accent6 8 2 2 3" xfId="845"/>
    <cellStyle name="20% - Accent6 8 2 3" xfId="846"/>
    <cellStyle name="20% - Accent6 8 2 3 2" xfId="847"/>
    <cellStyle name="20% - Accent6 8 2 4" xfId="848"/>
    <cellStyle name="20% - Accent6 8 3" xfId="849"/>
    <cellStyle name="20% - Accent6 8 3 2" xfId="850"/>
    <cellStyle name="20% - Accent6 8 3 2 2" xfId="851"/>
    <cellStyle name="20% - Accent6 8 3 3" xfId="852"/>
    <cellStyle name="20% - Accent6 8 4" xfId="853"/>
    <cellStyle name="20% - Accent6 8 4 2" xfId="854"/>
    <cellStyle name="20% - Accent6 8 5" xfId="855"/>
    <cellStyle name="20% - Accent6 9" xfId="856"/>
    <cellStyle name="20% - Accent6 9 2" xfId="857"/>
    <cellStyle name="20% - Accent6 9 2 2" xfId="858"/>
    <cellStyle name="20% - Accent6 9 2 2 2" xfId="859"/>
    <cellStyle name="20% - Accent6 9 2 3" xfId="860"/>
    <cellStyle name="20% - Accent6 9 3" xfId="861"/>
    <cellStyle name="20% - Accent6 9 3 2" xfId="862"/>
    <cellStyle name="20% - Accent6 9 4" xfId="863"/>
    <cellStyle name="40% - Accent1 10" xfId="864"/>
    <cellStyle name="40% - Accent1 10 2" xfId="865"/>
    <cellStyle name="40% - Accent1 10 2 2" xfId="866"/>
    <cellStyle name="40% - Accent1 10 3" xfId="867"/>
    <cellStyle name="40% - Accent1 11" xfId="868"/>
    <cellStyle name="40% - Accent1 11 2" xfId="869"/>
    <cellStyle name="40% - Accent1 12" xfId="870"/>
    <cellStyle name="40% - Accent1 2" xfId="871"/>
    <cellStyle name="40% - Accent1 2 2" xfId="872"/>
    <cellStyle name="40% - Accent1 2 2 2" xfId="873"/>
    <cellStyle name="40% - Accent1 2 2 2 2" xfId="874"/>
    <cellStyle name="40% - Accent1 2 2 2 2 2" xfId="875"/>
    <cellStyle name="40% - Accent1 2 2 2 2 2 2" xfId="876"/>
    <cellStyle name="40% - Accent1 2 2 2 2 3" xfId="877"/>
    <cellStyle name="40% - Accent1 2 2 2 3" xfId="878"/>
    <cellStyle name="40% - Accent1 2 2 2 3 2" xfId="879"/>
    <cellStyle name="40% - Accent1 2 2 2 4" xfId="880"/>
    <cellStyle name="40% - Accent1 2 2 3" xfId="881"/>
    <cellStyle name="40% - Accent1 2 2 3 2" xfId="882"/>
    <cellStyle name="40% - Accent1 2 2 3 2 2" xfId="883"/>
    <cellStyle name="40% - Accent1 2 2 3 3" xfId="884"/>
    <cellStyle name="40% - Accent1 2 2 4" xfId="885"/>
    <cellStyle name="40% - Accent1 2 2 4 2" xfId="886"/>
    <cellStyle name="40% - Accent1 2 2 5" xfId="887"/>
    <cellStyle name="40% - Accent1 2 3" xfId="888"/>
    <cellStyle name="40% - Accent1 2 3 2" xfId="889"/>
    <cellStyle name="40% - Accent1 2 3 2 2" xfId="890"/>
    <cellStyle name="40% - Accent1 2 3 2 2 2" xfId="891"/>
    <cellStyle name="40% - Accent1 2 3 2 3" xfId="892"/>
    <cellStyle name="40% - Accent1 2 3 3" xfId="893"/>
    <cellStyle name="40% - Accent1 2 3 3 2" xfId="894"/>
    <cellStyle name="40% - Accent1 2 3 4" xfId="895"/>
    <cellStyle name="40% - Accent1 2 4" xfId="896"/>
    <cellStyle name="40% - Accent1 2 4 2" xfId="897"/>
    <cellStyle name="40% - Accent1 2 4 2 2" xfId="898"/>
    <cellStyle name="40% - Accent1 2 4 3" xfId="899"/>
    <cellStyle name="40% - Accent1 2 5" xfId="900"/>
    <cellStyle name="40% - Accent1 2 5 2" xfId="901"/>
    <cellStyle name="40% - Accent1 2 6" xfId="902"/>
    <cellStyle name="40% - Accent1 3" xfId="903"/>
    <cellStyle name="40% - Accent1 3 2" xfId="904"/>
    <cellStyle name="40% - Accent1 3 2 2" xfId="905"/>
    <cellStyle name="40% - Accent1 3 2 2 2" xfId="906"/>
    <cellStyle name="40% - Accent1 3 2 2 2 2" xfId="907"/>
    <cellStyle name="40% - Accent1 3 2 2 3" xfId="908"/>
    <cellStyle name="40% - Accent1 3 2 3" xfId="909"/>
    <cellStyle name="40% - Accent1 3 2 3 2" xfId="910"/>
    <cellStyle name="40% - Accent1 3 2 4" xfId="911"/>
    <cellStyle name="40% - Accent1 3 3" xfId="912"/>
    <cellStyle name="40% - Accent1 3 3 2" xfId="913"/>
    <cellStyle name="40% - Accent1 3 3 2 2" xfId="914"/>
    <cellStyle name="40% - Accent1 3 3 3" xfId="915"/>
    <cellStyle name="40% - Accent1 3 4" xfId="916"/>
    <cellStyle name="40% - Accent1 3 4 2" xfId="917"/>
    <cellStyle name="40% - Accent1 3 5" xfId="918"/>
    <cellStyle name="40% - Accent1 4" xfId="919"/>
    <cellStyle name="40% - Accent1 4 2" xfId="920"/>
    <cellStyle name="40% - Accent1 4 2 2" xfId="921"/>
    <cellStyle name="40% - Accent1 4 2 2 2" xfId="922"/>
    <cellStyle name="40% - Accent1 4 2 2 2 2" xfId="923"/>
    <cellStyle name="40% - Accent1 4 2 2 3" xfId="924"/>
    <cellStyle name="40% - Accent1 4 2 3" xfId="925"/>
    <cellStyle name="40% - Accent1 4 2 3 2" xfId="926"/>
    <cellStyle name="40% - Accent1 4 2 4" xfId="927"/>
    <cellStyle name="40% - Accent1 4 3" xfId="928"/>
    <cellStyle name="40% - Accent1 4 3 2" xfId="929"/>
    <cellStyle name="40% - Accent1 4 3 2 2" xfId="930"/>
    <cellStyle name="40% - Accent1 4 3 3" xfId="931"/>
    <cellStyle name="40% - Accent1 4 4" xfId="932"/>
    <cellStyle name="40% - Accent1 4 4 2" xfId="933"/>
    <cellStyle name="40% - Accent1 4 5" xfId="934"/>
    <cellStyle name="40% - Accent1 5" xfId="935"/>
    <cellStyle name="40% - Accent1 5 2" xfId="936"/>
    <cellStyle name="40% - Accent1 5 2 2" xfId="937"/>
    <cellStyle name="40% - Accent1 5 2 2 2" xfId="938"/>
    <cellStyle name="40% - Accent1 5 2 2 2 2" xfId="939"/>
    <cellStyle name="40% - Accent1 5 2 2 3" xfId="940"/>
    <cellStyle name="40% - Accent1 5 2 3" xfId="941"/>
    <cellStyle name="40% - Accent1 5 2 3 2" xfId="942"/>
    <cellStyle name="40% - Accent1 5 2 4" xfId="943"/>
    <cellStyle name="40% - Accent1 5 3" xfId="944"/>
    <cellStyle name="40% - Accent1 5 3 2" xfId="945"/>
    <cellStyle name="40% - Accent1 5 3 2 2" xfId="946"/>
    <cellStyle name="40% - Accent1 5 3 3" xfId="947"/>
    <cellStyle name="40% - Accent1 5 4" xfId="948"/>
    <cellStyle name="40% - Accent1 5 4 2" xfId="949"/>
    <cellStyle name="40% - Accent1 5 5" xfId="950"/>
    <cellStyle name="40% - Accent1 6" xfId="951"/>
    <cellStyle name="40% - Accent1 6 2" xfId="952"/>
    <cellStyle name="40% - Accent1 6 2 2" xfId="953"/>
    <cellStyle name="40% - Accent1 6 2 2 2" xfId="954"/>
    <cellStyle name="40% - Accent1 6 2 2 2 2" xfId="955"/>
    <cellStyle name="40% - Accent1 6 2 2 3" xfId="956"/>
    <cellStyle name="40% - Accent1 6 2 3" xfId="957"/>
    <cellStyle name="40% - Accent1 6 2 3 2" xfId="958"/>
    <cellStyle name="40% - Accent1 6 2 4" xfId="959"/>
    <cellStyle name="40% - Accent1 6 3" xfId="960"/>
    <cellStyle name="40% - Accent1 6 3 2" xfId="961"/>
    <cellStyle name="40% - Accent1 6 3 2 2" xfId="962"/>
    <cellStyle name="40% - Accent1 6 3 3" xfId="963"/>
    <cellStyle name="40% - Accent1 6 4" xfId="964"/>
    <cellStyle name="40% - Accent1 6 4 2" xfId="965"/>
    <cellStyle name="40% - Accent1 6 5" xfId="966"/>
    <cellStyle name="40% - Accent1 7" xfId="967"/>
    <cellStyle name="40% - Accent1 7 2" xfId="968"/>
    <cellStyle name="40% - Accent1 7 2 2" xfId="969"/>
    <cellStyle name="40% - Accent1 7 2 2 2" xfId="970"/>
    <cellStyle name="40% - Accent1 7 2 2 2 2" xfId="971"/>
    <cellStyle name="40% - Accent1 7 2 2 3" xfId="972"/>
    <cellStyle name="40% - Accent1 7 2 3" xfId="973"/>
    <cellStyle name="40% - Accent1 7 2 3 2" xfId="974"/>
    <cellStyle name="40% - Accent1 7 2 4" xfId="975"/>
    <cellStyle name="40% - Accent1 7 3" xfId="976"/>
    <cellStyle name="40% - Accent1 7 3 2" xfId="977"/>
    <cellStyle name="40% - Accent1 7 3 2 2" xfId="978"/>
    <cellStyle name="40% - Accent1 7 3 3" xfId="979"/>
    <cellStyle name="40% - Accent1 7 4" xfId="980"/>
    <cellStyle name="40% - Accent1 7 4 2" xfId="981"/>
    <cellStyle name="40% - Accent1 7 5" xfId="982"/>
    <cellStyle name="40% - Accent1 8" xfId="983"/>
    <cellStyle name="40% - Accent1 8 2" xfId="984"/>
    <cellStyle name="40% - Accent1 8 2 2" xfId="985"/>
    <cellStyle name="40% - Accent1 8 2 2 2" xfId="986"/>
    <cellStyle name="40% - Accent1 8 2 2 2 2" xfId="987"/>
    <cellStyle name="40% - Accent1 8 2 2 3" xfId="988"/>
    <cellStyle name="40% - Accent1 8 2 3" xfId="989"/>
    <cellStyle name="40% - Accent1 8 2 3 2" xfId="990"/>
    <cellStyle name="40% - Accent1 8 2 4" xfId="991"/>
    <cellStyle name="40% - Accent1 8 3" xfId="992"/>
    <cellStyle name="40% - Accent1 8 3 2" xfId="993"/>
    <cellStyle name="40% - Accent1 8 3 2 2" xfId="994"/>
    <cellStyle name="40% - Accent1 8 3 3" xfId="995"/>
    <cellStyle name="40% - Accent1 8 4" xfId="996"/>
    <cellStyle name="40% - Accent1 8 4 2" xfId="997"/>
    <cellStyle name="40% - Accent1 8 5" xfId="998"/>
    <cellStyle name="40% - Accent1 9" xfId="999"/>
    <cellStyle name="40% - Accent1 9 2" xfId="1000"/>
    <cellStyle name="40% - Accent1 9 2 2" xfId="1001"/>
    <cellStyle name="40% - Accent1 9 2 2 2" xfId="1002"/>
    <cellStyle name="40% - Accent1 9 2 3" xfId="1003"/>
    <cellStyle name="40% - Accent1 9 3" xfId="1004"/>
    <cellStyle name="40% - Accent1 9 3 2" xfId="1005"/>
    <cellStyle name="40% - Accent1 9 4" xfId="1006"/>
    <cellStyle name="40% - Accent2 10" xfId="1007"/>
    <cellStyle name="40% - Accent2 10 2" xfId="1008"/>
    <cellStyle name="40% - Accent2 10 2 2" xfId="1009"/>
    <cellStyle name="40% - Accent2 10 3" xfId="1010"/>
    <cellStyle name="40% - Accent2 11" xfId="1011"/>
    <cellStyle name="40% - Accent2 11 2" xfId="1012"/>
    <cellStyle name="40% - Accent2 12" xfId="1013"/>
    <cellStyle name="40% - Accent2 2" xfId="1014"/>
    <cellStyle name="40% - Accent2 2 2" xfId="1015"/>
    <cellStyle name="40% - Accent2 2 2 2" xfId="1016"/>
    <cellStyle name="40% - Accent2 2 2 2 2" xfId="1017"/>
    <cellStyle name="40% - Accent2 2 2 2 2 2" xfId="1018"/>
    <cellStyle name="40% - Accent2 2 2 2 2 2 2" xfId="1019"/>
    <cellStyle name="40% - Accent2 2 2 2 2 3" xfId="1020"/>
    <cellStyle name="40% - Accent2 2 2 2 3" xfId="1021"/>
    <cellStyle name="40% - Accent2 2 2 2 3 2" xfId="1022"/>
    <cellStyle name="40% - Accent2 2 2 2 4" xfId="1023"/>
    <cellStyle name="40% - Accent2 2 2 3" xfId="1024"/>
    <cellStyle name="40% - Accent2 2 2 3 2" xfId="1025"/>
    <cellStyle name="40% - Accent2 2 2 3 2 2" xfId="1026"/>
    <cellStyle name="40% - Accent2 2 2 3 3" xfId="1027"/>
    <cellStyle name="40% - Accent2 2 2 4" xfId="1028"/>
    <cellStyle name="40% - Accent2 2 2 4 2" xfId="1029"/>
    <cellStyle name="40% - Accent2 2 2 5" xfId="1030"/>
    <cellStyle name="40% - Accent2 2 3" xfId="1031"/>
    <cellStyle name="40% - Accent2 2 3 2" xfId="1032"/>
    <cellStyle name="40% - Accent2 2 3 2 2" xfId="1033"/>
    <cellStyle name="40% - Accent2 2 3 2 2 2" xfId="1034"/>
    <cellStyle name="40% - Accent2 2 3 2 3" xfId="1035"/>
    <cellStyle name="40% - Accent2 2 3 3" xfId="1036"/>
    <cellStyle name="40% - Accent2 2 3 3 2" xfId="1037"/>
    <cellStyle name="40% - Accent2 2 3 4" xfId="1038"/>
    <cellStyle name="40% - Accent2 2 4" xfId="1039"/>
    <cellStyle name="40% - Accent2 2 4 2" xfId="1040"/>
    <cellStyle name="40% - Accent2 2 4 2 2" xfId="1041"/>
    <cellStyle name="40% - Accent2 2 4 3" xfId="1042"/>
    <cellStyle name="40% - Accent2 2 5" xfId="1043"/>
    <cellStyle name="40% - Accent2 2 5 2" xfId="1044"/>
    <cellStyle name="40% - Accent2 2 6" xfId="1045"/>
    <cellStyle name="40% - Accent2 3" xfId="1046"/>
    <cellStyle name="40% - Accent2 3 2" xfId="1047"/>
    <cellStyle name="40% - Accent2 3 2 2" xfId="1048"/>
    <cellStyle name="40% - Accent2 3 2 2 2" xfId="1049"/>
    <cellStyle name="40% - Accent2 3 2 2 2 2" xfId="1050"/>
    <cellStyle name="40% - Accent2 3 2 2 3" xfId="1051"/>
    <cellStyle name="40% - Accent2 3 2 3" xfId="1052"/>
    <cellStyle name="40% - Accent2 3 2 3 2" xfId="1053"/>
    <cellStyle name="40% - Accent2 3 2 4" xfId="1054"/>
    <cellStyle name="40% - Accent2 3 3" xfId="1055"/>
    <cellStyle name="40% - Accent2 3 3 2" xfId="1056"/>
    <cellStyle name="40% - Accent2 3 3 2 2" xfId="1057"/>
    <cellStyle name="40% - Accent2 3 3 3" xfId="1058"/>
    <cellStyle name="40% - Accent2 3 4" xfId="1059"/>
    <cellStyle name="40% - Accent2 3 4 2" xfId="1060"/>
    <cellStyle name="40% - Accent2 3 5" xfId="1061"/>
    <cellStyle name="40% - Accent2 4" xfId="1062"/>
    <cellStyle name="40% - Accent2 4 2" xfId="1063"/>
    <cellStyle name="40% - Accent2 4 2 2" xfId="1064"/>
    <cellStyle name="40% - Accent2 4 2 2 2" xfId="1065"/>
    <cellStyle name="40% - Accent2 4 2 2 2 2" xfId="1066"/>
    <cellStyle name="40% - Accent2 4 2 2 3" xfId="1067"/>
    <cellStyle name="40% - Accent2 4 2 3" xfId="1068"/>
    <cellStyle name="40% - Accent2 4 2 3 2" xfId="1069"/>
    <cellStyle name="40% - Accent2 4 2 4" xfId="1070"/>
    <cellStyle name="40% - Accent2 4 3" xfId="1071"/>
    <cellStyle name="40% - Accent2 4 3 2" xfId="1072"/>
    <cellStyle name="40% - Accent2 4 3 2 2" xfId="1073"/>
    <cellStyle name="40% - Accent2 4 3 3" xfId="1074"/>
    <cellStyle name="40% - Accent2 4 4" xfId="1075"/>
    <cellStyle name="40% - Accent2 4 4 2" xfId="1076"/>
    <cellStyle name="40% - Accent2 4 5" xfId="1077"/>
    <cellStyle name="40% - Accent2 5" xfId="1078"/>
    <cellStyle name="40% - Accent2 5 2" xfId="1079"/>
    <cellStyle name="40% - Accent2 5 2 2" xfId="1080"/>
    <cellStyle name="40% - Accent2 5 2 2 2" xfId="1081"/>
    <cellStyle name="40% - Accent2 5 2 2 2 2" xfId="1082"/>
    <cellStyle name="40% - Accent2 5 2 2 3" xfId="1083"/>
    <cellStyle name="40% - Accent2 5 2 3" xfId="1084"/>
    <cellStyle name="40% - Accent2 5 2 3 2" xfId="1085"/>
    <cellStyle name="40% - Accent2 5 2 4" xfId="1086"/>
    <cellStyle name="40% - Accent2 5 3" xfId="1087"/>
    <cellStyle name="40% - Accent2 5 3 2" xfId="1088"/>
    <cellStyle name="40% - Accent2 5 3 2 2" xfId="1089"/>
    <cellStyle name="40% - Accent2 5 3 3" xfId="1090"/>
    <cellStyle name="40% - Accent2 5 4" xfId="1091"/>
    <cellStyle name="40% - Accent2 5 4 2" xfId="1092"/>
    <cellStyle name="40% - Accent2 5 5" xfId="1093"/>
    <cellStyle name="40% - Accent2 6" xfId="1094"/>
    <cellStyle name="40% - Accent2 6 2" xfId="1095"/>
    <cellStyle name="40% - Accent2 6 2 2" xfId="1096"/>
    <cellStyle name="40% - Accent2 6 2 2 2" xfId="1097"/>
    <cellStyle name="40% - Accent2 6 2 2 2 2" xfId="1098"/>
    <cellStyle name="40% - Accent2 6 2 2 3" xfId="1099"/>
    <cellStyle name="40% - Accent2 6 2 3" xfId="1100"/>
    <cellStyle name="40% - Accent2 6 2 3 2" xfId="1101"/>
    <cellStyle name="40% - Accent2 6 2 4" xfId="1102"/>
    <cellStyle name="40% - Accent2 6 3" xfId="1103"/>
    <cellStyle name="40% - Accent2 6 3 2" xfId="1104"/>
    <cellStyle name="40% - Accent2 6 3 2 2" xfId="1105"/>
    <cellStyle name="40% - Accent2 6 3 3" xfId="1106"/>
    <cellStyle name="40% - Accent2 6 4" xfId="1107"/>
    <cellStyle name="40% - Accent2 6 4 2" xfId="1108"/>
    <cellStyle name="40% - Accent2 6 5" xfId="1109"/>
    <cellStyle name="40% - Accent2 7" xfId="1110"/>
    <cellStyle name="40% - Accent2 7 2" xfId="1111"/>
    <cellStyle name="40% - Accent2 7 2 2" xfId="1112"/>
    <cellStyle name="40% - Accent2 7 2 2 2" xfId="1113"/>
    <cellStyle name="40% - Accent2 7 2 2 2 2" xfId="1114"/>
    <cellStyle name="40% - Accent2 7 2 2 3" xfId="1115"/>
    <cellStyle name="40% - Accent2 7 2 3" xfId="1116"/>
    <cellStyle name="40% - Accent2 7 2 3 2" xfId="1117"/>
    <cellStyle name="40% - Accent2 7 2 4" xfId="1118"/>
    <cellStyle name="40% - Accent2 7 3" xfId="1119"/>
    <cellStyle name="40% - Accent2 7 3 2" xfId="1120"/>
    <cellStyle name="40% - Accent2 7 3 2 2" xfId="1121"/>
    <cellStyle name="40% - Accent2 7 3 3" xfId="1122"/>
    <cellStyle name="40% - Accent2 7 4" xfId="1123"/>
    <cellStyle name="40% - Accent2 7 4 2" xfId="1124"/>
    <cellStyle name="40% - Accent2 7 5" xfId="1125"/>
    <cellStyle name="40% - Accent2 8" xfId="1126"/>
    <cellStyle name="40% - Accent2 8 2" xfId="1127"/>
    <cellStyle name="40% - Accent2 8 2 2" xfId="1128"/>
    <cellStyle name="40% - Accent2 8 2 2 2" xfId="1129"/>
    <cellStyle name="40% - Accent2 8 2 2 2 2" xfId="1130"/>
    <cellStyle name="40% - Accent2 8 2 2 3" xfId="1131"/>
    <cellStyle name="40% - Accent2 8 2 3" xfId="1132"/>
    <cellStyle name="40% - Accent2 8 2 3 2" xfId="1133"/>
    <cellStyle name="40% - Accent2 8 2 4" xfId="1134"/>
    <cellStyle name="40% - Accent2 8 3" xfId="1135"/>
    <cellStyle name="40% - Accent2 8 3 2" xfId="1136"/>
    <cellStyle name="40% - Accent2 8 3 2 2" xfId="1137"/>
    <cellStyle name="40% - Accent2 8 3 3" xfId="1138"/>
    <cellStyle name="40% - Accent2 8 4" xfId="1139"/>
    <cellStyle name="40% - Accent2 8 4 2" xfId="1140"/>
    <cellStyle name="40% - Accent2 8 5" xfId="1141"/>
    <cellStyle name="40% - Accent2 9" xfId="1142"/>
    <cellStyle name="40% - Accent2 9 2" xfId="1143"/>
    <cellStyle name="40% - Accent2 9 2 2" xfId="1144"/>
    <cellStyle name="40% - Accent2 9 2 2 2" xfId="1145"/>
    <cellStyle name="40% - Accent2 9 2 3" xfId="1146"/>
    <cellStyle name="40% - Accent2 9 3" xfId="1147"/>
    <cellStyle name="40% - Accent2 9 3 2" xfId="1148"/>
    <cellStyle name="40% - Accent2 9 4" xfId="1149"/>
    <cellStyle name="40% - Accent3 10" xfId="1150"/>
    <cellStyle name="40% - Accent3 10 2" xfId="1151"/>
    <cellStyle name="40% - Accent3 10 2 2" xfId="1152"/>
    <cellStyle name="40% - Accent3 10 3" xfId="1153"/>
    <cellStyle name="40% - Accent3 11" xfId="1154"/>
    <cellStyle name="40% - Accent3 11 2" xfId="1155"/>
    <cellStyle name="40% - Accent3 12" xfId="1156"/>
    <cellStyle name="40% - Accent3 2" xfId="1157"/>
    <cellStyle name="40% - Accent3 2 2" xfId="1158"/>
    <cellStyle name="40% - Accent3 2 2 2" xfId="1159"/>
    <cellStyle name="40% - Accent3 2 2 2 2" xfId="1160"/>
    <cellStyle name="40% - Accent3 2 2 2 2 2" xfId="1161"/>
    <cellStyle name="40% - Accent3 2 2 2 2 2 2" xfId="1162"/>
    <cellStyle name="40% - Accent3 2 2 2 2 3" xfId="1163"/>
    <cellStyle name="40% - Accent3 2 2 2 3" xfId="1164"/>
    <cellStyle name="40% - Accent3 2 2 2 3 2" xfId="1165"/>
    <cellStyle name="40% - Accent3 2 2 2 4" xfId="1166"/>
    <cellStyle name="40% - Accent3 2 2 3" xfId="1167"/>
    <cellStyle name="40% - Accent3 2 2 3 2" xfId="1168"/>
    <cellStyle name="40% - Accent3 2 2 3 2 2" xfId="1169"/>
    <cellStyle name="40% - Accent3 2 2 3 3" xfId="1170"/>
    <cellStyle name="40% - Accent3 2 2 4" xfId="1171"/>
    <cellStyle name="40% - Accent3 2 2 4 2" xfId="1172"/>
    <cellStyle name="40% - Accent3 2 2 5" xfId="1173"/>
    <cellStyle name="40% - Accent3 2 3" xfId="1174"/>
    <cellStyle name="40% - Accent3 2 3 2" xfId="1175"/>
    <cellStyle name="40% - Accent3 2 3 2 2" xfId="1176"/>
    <cellStyle name="40% - Accent3 2 3 2 2 2" xfId="1177"/>
    <cellStyle name="40% - Accent3 2 3 2 3" xfId="1178"/>
    <cellStyle name="40% - Accent3 2 3 3" xfId="1179"/>
    <cellStyle name="40% - Accent3 2 3 3 2" xfId="1180"/>
    <cellStyle name="40% - Accent3 2 3 4" xfId="1181"/>
    <cellStyle name="40% - Accent3 2 4" xfId="1182"/>
    <cellStyle name="40% - Accent3 2 4 2" xfId="1183"/>
    <cellStyle name="40% - Accent3 2 4 2 2" xfId="1184"/>
    <cellStyle name="40% - Accent3 2 4 3" xfId="1185"/>
    <cellStyle name="40% - Accent3 2 5" xfId="1186"/>
    <cellStyle name="40% - Accent3 2 5 2" xfId="1187"/>
    <cellStyle name="40% - Accent3 2 6" xfId="1188"/>
    <cellStyle name="40% - Accent3 3" xfId="1189"/>
    <cellStyle name="40% - Accent3 3 2" xfId="1190"/>
    <cellStyle name="40% - Accent3 3 2 2" xfId="1191"/>
    <cellStyle name="40% - Accent3 3 2 2 2" xfId="1192"/>
    <cellStyle name="40% - Accent3 3 2 2 2 2" xfId="1193"/>
    <cellStyle name="40% - Accent3 3 2 2 3" xfId="1194"/>
    <cellStyle name="40% - Accent3 3 2 3" xfId="1195"/>
    <cellStyle name="40% - Accent3 3 2 3 2" xfId="1196"/>
    <cellStyle name="40% - Accent3 3 2 4" xfId="1197"/>
    <cellStyle name="40% - Accent3 3 3" xfId="1198"/>
    <cellStyle name="40% - Accent3 3 3 2" xfId="1199"/>
    <cellStyle name="40% - Accent3 3 3 2 2" xfId="1200"/>
    <cellStyle name="40% - Accent3 3 3 3" xfId="1201"/>
    <cellStyle name="40% - Accent3 3 4" xfId="1202"/>
    <cellStyle name="40% - Accent3 3 4 2" xfId="1203"/>
    <cellStyle name="40% - Accent3 3 5" xfId="1204"/>
    <cellStyle name="40% - Accent3 4" xfId="1205"/>
    <cellStyle name="40% - Accent3 4 2" xfId="1206"/>
    <cellStyle name="40% - Accent3 4 2 2" xfId="1207"/>
    <cellStyle name="40% - Accent3 4 2 2 2" xfId="1208"/>
    <cellStyle name="40% - Accent3 4 2 2 2 2" xfId="1209"/>
    <cellStyle name="40% - Accent3 4 2 2 3" xfId="1210"/>
    <cellStyle name="40% - Accent3 4 2 3" xfId="1211"/>
    <cellStyle name="40% - Accent3 4 2 3 2" xfId="1212"/>
    <cellStyle name="40% - Accent3 4 2 4" xfId="1213"/>
    <cellStyle name="40% - Accent3 4 3" xfId="1214"/>
    <cellStyle name="40% - Accent3 4 3 2" xfId="1215"/>
    <cellStyle name="40% - Accent3 4 3 2 2" xfId="1216"/>
    <cellStyle name="40% - Accent3 4 3 3" xfId="1217"/>
    <cellStyle name="40% - Accent3 4 4" xfId="1218"/>
    <cellStyle name="40% - Accent3 4 4 2" xfId="1219"/>
    <cellStyle name="40% - Accent3 4 5" xfId="1220"/>
    <cellStyle name="40% - Accent3 5" xfId="1221"/>
    <cellStyle name="40% - Accent3 5 2" xfId="1222"/>
    <cellStyle name="40% - Accent3 5 2 2" xfId="1223"/>
    <cellStyle name="40% - Accent3 5 2 2 2" xfId="1224"/>
    <cellStyle name="40% - Accent3 5 2 2 2 2" xfId="1225"/>
    <cellStyle name="40% - Accent3 5 2 2 3" xfId="1226"/>
    <cellStyle name="40% - Accent3 5 2 3" xfId="1227"/>
    <cellStyle name="40% - Accent3 5 2 3 2" xfId="1228"/>
    <cellStyle name="40% - Accent3 5 2 4" xfId="1229"/>
    <cellStyle name="40% - Accent3 5 3" xfId="1230"/>
    <cellStyle name="40% - Accent3 5 3 2" xfId="1231"/>
    <cellStyle name="40% - Accent3 5 3 2 2" xfId="1232"/>
    <cellStyle name="40% - Accent3 5 3 3" xfId="1233"/>
    <cellStyle name="40% - Accent3 5 4" xfId="1234"/>
    <cellStyle name="40% - Accent3 5 4 2" xfId="1235"/>
    <cellStyle name="40% - Accent3 5 5" xfId="1236"/>
    <cellStyle name="40% - Accent3 6" xfId="1237"/>
    <cellStyle name="40% - Accent3 6 2" xfId="1238"/>
    <cellStyle name="40% - Accent3 6 2 2" xfId="1239"/>
    <cellStyle name="40% - Accent3 6 2 2 2" xfId="1240"/>
    <cellStyle name="40% - Accent3 6 2 2 2 2" xfId="1241"/>
    <cellStyle name="40% - Accent3 6 2 2 3" xfId="1242"/>
    <cellStyle name="40% - Accent3 6 2 3" xfId="1243"/>
    <cellStyle name="40% - Accent3 6 2 3 2" xfId="1244"/>
    <cellStyle name="40% - Accent3 6 2 4" xfId="1245"/>
    <cellStyle name="40% - Accent3 6 3" xfId="1246"/>
    <cellStyle name="40% - Accent3 6 3 2" xfId="1247"/>
    <cellStyle name="40% - Accent3 6 3 2 2" xfId="1248"/>
    <cellStyle name="40% - Accent3 6 3 3" xfId="1249"/>
    <cellStyle name="40% - Accent3 6 4" xfId="1250"/>
    <cellStyle name="40% - Accent3 6 4 2" xfId="1251"/>
    <cellStyle name="40% - Accent3 6 5" xfId="1252"/>
    <cellStyle name="40% - Accent3 7" xfId="1253"/>
    <cellStyle name="40% - Accent3 7 2" xfId="1254"/>
    <cellStyle name="40% - Accent3 7 2 2" xfId="1255"/>
    <cellStyle name="40% - Accent3 7 2 2 2" xfId="1256"/>
    <cellStyle name="40% - Accent3 7 2 2 2 2" xfId="1257"/>
    <cellStyle name="40% - Accent3 7 2 2 3" xfId="1258"/>
    <cellStyle name="40% - Accent3 7 2 3" xfId="1259"/>
    <cellStyle name="40% - Accent3 7 2 3 2" xfId="1260"/>
    <cellStyle name="40% - Accent3 7 2 4" xfId="1261"/>
    <cellStyle name="40% - Accent3 7 3" xfId="1262"/>
    <cellStyle name="40% - Accent3 7 3 2" xfId="1263"/>
    <cellStyle name="40% - Accent3 7 3 2 2" xfId="1264"/>
    <cellStyle name="40% - Accent3 7 3 3" xfId="1265"/>
    <cellStyle name="40% - Accent3 7 4" xfId="1266"/>
    <cellStyle name="40% - Accent3 7 4 2" xfId="1267"/>
    <cellStyle name="40% - Accent3 7 5" xfId="1268"/>
    <cellStyle name="40% - Accent3 8" xfId="1269"/>
    <cellStyle name="40% - Accent3 8 2" xfId="1270"/>
    <cellStyle name="40% - Accent3 8 2 2" xfId="1271"/>
    <cellStyle name="40% - Accent3 8 2 2 2" xfId="1272"/>
    <cellStyle name="40% - Accent3 8 2 2 2 2" xfId="1273"/>
    <cellStyle name="40% - Accent3 8 2 2 3" xfId="1274"/>
    <cellStyle name="40% - Accent3 8 2 3" xfId="1275"/>
    <cellStyle name="40% - Accent3 8 2 3 2" xfId="1276"/>
    <cellStyle name="40% - Accent3 8 2 4" xfId="1277"/>
    <cellStyle name="40% - Accent3 8 3" xfId="1278"/>
    <cellStyle name="40% - Accent3 8 3 2" xfId="1279"/>
    <cellStyle name="40% - Accent3 8 3 2 2" xfId="1280"/>
    <cellStyle name="40% - Accent3 8 3 3" xfId="1281"/>
    <cellStyle name="40% - Accent3 8 4" xfId="1282"/>
    <cellStyle name="40% - Accent3 8 4 2" xfId="1283"/>
    <cellStyle name="40% - Accent3 8 5" xfId="1284"/>
    <cellStyle name="40% - Accent3 9" xfId="1285"/>
    <cellStyle name="40% - Accent3 9 2" xfId="1286"/>
    <cellStyle name="40% - Accent3 9 2 2" xfId="1287"/>
    <cellStyle name="40% - Accent3 9 2 2 2" xfId="1288"/>
    <cellStyle name="40% - Accent3 9 2 3" xfId="1289"/>
    <cellStyle name="40% - Accent3 9 3" xfId="1290"/>
    <cellStyle name="40% - Accent3 9 3 2" xfId="1291"/>
    <cellStyle name="40% - Accent3 9 4" xfId="1292"/>
    <cellStyle name="40% - Accent4 10" xfId="1293"/>
    <cellStyle name="40% - Accent4 10 2" xfId="1294"/>
    <cellStyle name="40% - Accent4 10 2 2" xfId="1295"/>
    <cellStyle name="40% - Accent4 10 3" xfId="1296"/>
    <cellStyle name="40% - Accent4 11" xfId="1297"/>
    <cellStyle name="40% - Accent4 11 2" xfId="1298"/>
    <cellStyle name="40% - Accent4 12" xfId="1299"/>
    <cellStyle name="40% - Accent4 2" xfId="1300"/>
    <cellStyle name="40% - Accent4 2 2" xfId="1301"/>
    <cellStyle name="40% - Accent4 2 2 2" xfId="1302"/>
    <cellStyle name="40% - Accent4 2 2 2 2" xfId="1303"/>
    <cellStyle name="40% - Accent4 2 2 2 2 2" xfId="1304"/>
    <cellStyle name="40% - Accent4 2 2 2 2 2 2" xfId="1305"/>
    <cellStyle name="40% - Accent4 2 2 2 2 3" xfId="1306"/>
    <cellStyle name="40% - Accent4 2 2 2 3" xfId="1307"/>
    <cellStyle name="40% - Accent4 2 2 2 3 2" xfId="1308"/>
    <cellStyle name="40% - Accent4 2 2 2 4" xfId="1309"/>
    <cellStyle name="40% - Accent4 2 2 3" xfId="1310"/>
    <cellStyle name="40% - Accent4 2 2 3 2" xfId="1311"/>
    <cellStyle name="40% - Accent4 2 2 3 2 2" xfId="1312"/>
    <cellStyle name="40% - Accent4 2 2 3 3" xfId="1313"/>
    <cellStyle name="40% - Accent4 2 2 4" xfId="1314"/>
    <cellStyle name="40% - Accent4 2 2 4 2" xfId="1315"/>
    <cellStyle name="40% - Accent4 2 2 5" xfId="1316"/>
    <cellStyle name="40% - Accent4 2 3" xfId="1317"/>
    <cellStyle name="40% - Accent4 2 3 2" xfId="1318"/>
    <cellStyle name="40% - Accent4 2 3 2 2" xfId="1319"/>
    <cellStyle name="40% - Accent4 2 3 2 2 2" xfId="1320"/>
    <cellStyle name="40% - Accent4 2 3 2 3" xfId="1321"/>
    <cellStyle name="40% - Accent4 2 3 3" xfId="1322"/>
    <cellStyle name="40% - Accent4 2 3 3 2" xfId="1323"/>
    <cellStyle name="40% - Accent4 2 3 4" xfId="1324"/>
    <cellStyle name="40% - Accent4 2 4" xfId="1325"/>
    <cellStyle name="40% - Accent4 2 4 2" xfId="1326"/>
    <cellStyle name="40% - Accent4 2 4 2 2" xfId="1327"/>
    <cellStyle name="40% - Accent4 2 4 3" xfId="1328"/>
    <cellStyle name="40% - Accent4 2 5" xfId="1329"/>
    <cellStyle name="40% - Accent4 2 5 2" xfId="1330"/>
    <cellStyle name="40% - Accent4 2 6" xfId="1331"/>
    <cellStyle name="40% - Accent4 3" xfId="1332"/>
    <cellStyle name="40% - Accent4 3 2" xfId="1333"/>
    <cellStyle name="40% - Accent4 3 2 2" xfId="1334"/>
    <cellStyle name="40% - Accent4 3 2 2 2" xfId="1335"/>
    <cellStyle name="40% - Accent4 3 2 2 2 2" xfId="1336"/>
    <cellStyle name="40% - Accent4 3 2 2 3" xfId="1337"/>
    <cellStyle name="40% - Accent4 3 2 3" xfId="1338"/>
    <cellStyle name="40% - Accent4 3 2 3 2" xfId="1339"/>
    <cellStyle name="40% - Accent4 3 2 4" xfId="1340"/>
    <cellStyle name="40% - Accent4 3 3" xfId="1341"/>
    <cellStyle name="40% - Accent4 3 3 2" xfId="1342"/>
    <cellStyle name="40% - Accent4 3 3 2 2" xfId="1343"/>
    <cellStyle name="40% - Accent4 3 3 3" xfId="1344"/>
    <cellStyle name="40% - Accent4 3 4" xfId="1345"/>
    <cellStyle name="40% - Accent4 3 4 2" xfId="1346"/>
    <cellStyle name="40% - Accent4 3 5" xfId="1347"/>
    <cellStyle name="40% - Accent4 4" xfId="1348"/>
    <cellStyle name="40% - Accent4 4 2" xfId="1349"/>
    <cellStyle name="40% - Accent4 4 2 2" xfId="1350"/>
    <cellStyle name="40% - Accent4 4 2 2 2" xfId="1351"/>
    <cellStyle name="40% - Accent4 4 2 2 2 2" xfId="1352"/>
    <cellStyle name="40% - Accent4 4 2 2 3" xfId="1353"/>
    <cellStyle name="40% - Accent4 4 2 3" xfId="1354"/>
    <cellStyle name="40% - Accent4 4 2 3 2" xfId="1355"/>
    <cellStyle name="40% - Accent4 4 2 4" xfId="1356"/>
    <cellStyle name="40% - Accent4 4 3" xfId="1357"/>
    <cellStyle name="40% - Accent4 4 3 2" xfId="1358"/>
    <cellStyle name="40% - Accent4 4 3 2 2" xfId="1359"/>
    <cellStyle name="40% - Accent4 4 3 3" xfId="1360"/>
    <cellStyle name="40% - Accent4 4 4" xfId="1361"/>
    <cellStyle name="40% - Accent4 4 4 2" xfId="1362"/>
    <cellStyle name="40% - Accent4 4 5" xfId="1363"/>
    <cellStyle name="40% - Accent4 5" xfId="1364"/>
    <cellStyle name="40% - Accent4 5 2" xfId="1365"/>
    <cellStyle name="40% - Accent4 5 2 2" xfId="1366"/>
    <cellStyle name="40% - Accent4 5 2 2 2" xfId="1367"/>
    <cellStyle name="40% - Accent4 5 2 2 2 2" xfId="1368"/>
    <cellStyle name="40% - Accent4 5 2 2 3" xfId="1369"/>
    <cellStyle name="40% - Accent4 5 2 3" xfId="1370"/>
    <cellStyle name="40% - Accent4 5 2 3 2" xfId="1371"/>
    <cellStyle name="40% - Accent4 5 2 4" xfId="1372"/>
    <cellStyle name="40% - Accent4 5 3" xfId="1373"/>
    <cellStyle name="40% - Accent4 5 3 2" xfId="1374"/>
    <cellStyle name="40% - Accent4 5 3 2 2" xfId="1375"/>
    <cellStyle name="40% - Accent4 5 3 3" xfId="1376"/>
    <cellStyle name="40% - Accent4 5 4" xfId="1377"/>
    <cellStyle name="40% - Accent4 5 4 2" xfId="1378"/>
    <cellStyle name="40% - Accent4 5 5" xfId="1379"/>
    <cellStyle name="40% - Accent4 6" xfId="1380"/>
    <cellStyle name="40% - Accent4 6 2" xfId="1381"/>
    <cellStyle name="40% - Accent4 6 2 2" xfId="1382"/>
    <cellStyle name="40% - Accent4 6 2 2 2" xfId="1383"/>
    <cellStyle name="40% - Accent4 6 2 2 2 2" xfId="1384"/>
    <cellStyle name="40% - Accent4 6 2 2 3" xfId="1385"/>
    <cellStyle name="40% - Accent4 6 2 3" xfId="1386"/>
    <cellStyle name="40% - Accent4 6 2 3 2" xfId="1387"/>
    <cellStyle name="40% - Accent4 6 2 4" xfId="1388"/>
    <cellStyle name="40% - Accent4 6 3" xfId="1389"/>
    <cellStyle name="40% - Accent4 6 3 2" xfId="1390"/>
    <cellStyle name="40% - Accent4 6 3 2 2" xfId="1391"/>
    <cellStyle name="40% - Accent4 6 3 3" xfId="1392"/>
    <cellStyle name="40% - Accent4 6 4" xfId="1393"/>
    <cellStyle name="40% - Accent4 6 4 2" xfId="1394"/>
    <cellStyle name="40% - Accent4 6 5" xfId="1395"/>
    <cellStyle name="40% - Accent4 7" xfId="1396"/>
    <cellStyle name="40% - Accent4 7 2" xfId="1397"/>
    <cellStyle name="40% - Accent4 7 2 2" xfId="1398"/>
    <cellStyle name="40% - Accent4 7 2 2 2" xfId="1399"/>
    <cellStyle name="40% - Accent4 7 2 2 2 2" xfId="1400"/>
    <cellStyle name="40% - Accent4 7 2 2 3" xfId="1401"/>
    <cellStyle name="40% - Accent4 7 2 3" xfId="1402"/>
    <cellStyle name="40% - Accent4 7 2 3 2" xfId="1403"/>
    <cellStyle name="40% - Accent4 7 2 4" xfId="1404"/>
    <cellStyle name="40% - Accent4 7 3" xfId="1405"/>
    <cellStyle name="40% - Accent4 7 3 2" xfId="1406"/>
    <cellStyle name="40% - Accent4 7 3 2 2" xfId="1407"/>
    <cellStyle name="40% - Accent4 7 3 3" xfId="1408"/>
    <cellStyle name="40% - Accent4 7 4" xfId="1409"/>
    <cellStyle name="40% - Accent4 7 4 2" xfId="1410"/>
    <cellStyle name="40% - Accent4 7 5" xfId="1411"/>
    <cellStyle name="40% - Accent4 8" xfId="1412"/>
    <cellStyle name="40% - Accent4 8 2" xfId="1413"/>
    <cellStyle name="40% - Accent4 8 2 2" xfId="1414"/>
    <cellStyle name="40% - Accent4 8 2 2 2" xfId="1415"/>
    <cellStyle name="40% - Accent4 8 2 2 2 2" xfId="1416"/>
    <cellStyle name="40% - Accent4 8 2 2 3" xfId="1417"/>
    <cellStyle name="40% - Accent4 8 2 3" xfId="1418"/>
    <cellStyle name="40% - Accent4 8 2 3 2" xfId="1419"/>
    <cellStyle name="40% - Accent4 8 2 4" xfId="1420"/>
    <cellStyle name="40% - Accent4 8 3" xfId="1421"/>
    <cellStyle name="40% - Accent4 8 3 2" xfId="1422"/>
    <cellStyle name="40% - Accent4 8 3 2 2" xfId="1423"/>
    <cellStyle name="40% - Accent4 8 3 3" xfId="1424"/>
    <cellStyle name="40% - Accent4 8 4" xfId="1425"/>
    <cellStyle name="40% - Accent4 8 4 2" xfId="1426"/>
    <cellStyle name="40% - Accent4 8 5" xfId="1427"/>
    <cellStyle name="40% - Accent4 9" xfId="1428"/>
    <cellStyle name="40% - Accent4 9 2" xfId="1429"/>
    <cellStyle name="40% - Accent4 9 2 2" xfId="1430"/>
    <cellStyle name="40% - Accent4 9 2 2 2" xfId="1431"/>
    <cellStyle name="40% - Accent4 9 2 3" xfId="1432"/>
    <cellStyle name="40% - Accent4 9 3" xfId="1433"/>
    <cellStyle name="40% - Accent4 9 3 2" xfId="1434"/>
    <cellStyle name="40% - Accent4 9 4" xfId="1435"/>
    <cellStyle name="40% - Accent5 10" xfId="1436"/>
    <cellStyle name="40% - Accent5 10 2" xfId="1437"/>
    <cellStyle name="40% - Accent5 10 2 2" xfId="1438"/>
    <cellStyle name="40% - Accent5 10 3" xfId="1439"/>
    <cellStyle name="40% - Accent5 11" xfId="1440"/>
    <cellStyle name="40% - Accent5 11 2" xfId="1441"/>
    <cellStyle name="40% - Accent5 12" xfId="1442"/>
    <cellStyle name="40% - Accent5 2" xfId="1443"/>
    <cellStyle name="40% - Accent5 2 2" xfId="1444"/>
    <cellStyle name="40% - Accent5 2 2 2" xfId="1445"/>
    <cellStyle name="40% - Accent5 2 2 2 2" xfId="1446"/>
    <cellStyle name="40% - Accent5 2 2 2 2 2" xfId="1447"/>
    <cellStyle name="40% - Accent5 2 2 2 2 2 2" xfId="1448"/>
    <cellStyle name="40% - Accent5 2 2 2 2 3" xfId="1449"/>
    <cellStyle name="40% - Accent5 2 2 2 3" xfId="1450"/>
    <cellStyle name="40% - Accent5 2 2 2 3 2" xfId="1451"/>
    <cellStyle name="40% - Accent5 2 2 2 4" xfId="1452"/>
    <cellStyle name="40% - Accent5 2 2 3" xfId="1453"/>
    <cellStyle name="40% - Accent5 2 2 3 2" xfId="1454"/>
    <cellStyle name="40% - Accent5 2 2 3 2 2" xfId="1455"/>
    <cellStyle name="40% - Accent5 2 2 3 3" xfId="1456"/>
    <cellStyle name="40% - Accent5 2 2 4" xfId="1457"/>
    <cellStyle name="40% - Accent5 2 2 4 2" xfId="1458"/>
    <cellStyle name="40% - Accent5 2 2 5" xfId="1459"/>
    <cellStyle name="40% - Accent5 2 3" xfId="1460"/>
    <cellStyle name="40% - Accent5 2 3 2" xfId="1461"/>
    <cellStyle name="40% - Accent5 2 3 2 2" xfId="1462"/>
    <cellStyle name="40% - Accent5 2 3 2 2 2" xfId="1463"/>
    <cellStyle name="40% - Accent5 2 3 2 3" xfId="1464"/>
    <cellStyle name="40% - Accent5 2 3 3" xfId="1465"/>
    <cellStyle name="40% - Accent5 2 3 3 2" xfId="1466"/>
    <cellStyle name="40% - Accent5 2 3 4" xfId="1467"/>
    <cellStyle name="40% - Accent5 2 4" xfId="1468"/>
    <cellStyle name="40% - Accent5 2 4 2" xfId="1469"/>
    <cellStyle name="40% - Accent5 2 4 2 2" xfId="1470"/>
    <cellStyle name="40% - Accent5 2 4 3" xfId="1471"/>
    <cellStyle name="40% - Accent5 2 5" xfId="1472"/>
    <cellStyle name="40% - Accent5 2 5 2" xfId="1473"/>
    <cellStyle name="40% - Accent5 2 6" xfId="1474"/>
    <cellStyle name="40% - Accent5 3" xfId="1475"/>
    <cellStyle name="40% - Accent5 3 2" xfId="1476"/>
    <cellStyle name="40% - Accent5 3 2 2" xfId="1477"/>
    <cellStyle name="40% - Accent5 3 2 2 2" xfId="1478"/>
    <cellStyle name="40% - Accent5 3 2 2 2 2" xfId="1479"/>
    <cellStyle name="40% - Accent5 3 2 2 3" xfId="1480"/>
    <cellStyle name="40% - Accent5 3 2 3" xfId="1481"/>
    <cellStyle name="40% - Accent5 3 2 3 2" xfId="1482"/>
    <cellStyle name="40% - Accent5 3 2 4" xfId="1483"/>
    <cellStyle name="40% - Accent5 3 3" xfId="1484"/>
    <cellStyle name="40% - Accent5 3 3 2" xfId="1485"/>
    <cellStyle name="40% - Accent5 3 3 2 2" xfId="1486"/>
    <cellStyle name="40% - Accent5 3 3 3" xfId="1487"/>
    <cellStyle name="40% - Accent5 3 4" xfId="1488"/>
    <cellStyle name="40% - Accent5 3 4 2" xfId="1489"/>
    <cellStyle name="40% - Accent5 3 5" xfId="1490"/>
    <cellStyle name="40% - Accent5 4" xfId="1491"/>
    <cellStyle name="40% - Accent5 4 2" xfId="1492"/>
    <cellStyle name="40% - Accent5 4 2 2" xfId="1493"/>
    <cellStyle name="40% - Accent5 4 2 2 2" xfId="1494"/>
    <cellStyle name="40% - Accent5 4 2 2 2 2" xfId="1495"/>
    <cellStyle name="40% - Accent5 4 2 2 3" xfId="1496"/>
    <cellStyle name="40% - Accent5 4 2 3" xfId="1497"/>
    <cellStyle name="40% - Accent5 4 2 3 2" xfId="1498"/>
    <cellStyle name="40% - Accent5 4 2 4" xfId="1499"/>
    <cellStyle name="40% - Accent5 4 3" xfId="1500"/>
    <cellStyle name="40% - Accent5 4 3 2" xfId="1501"/>
    <cellStyle name="40% - Accent5 4 3 2 2" xfId="1502"/>
    <cellStyle name="40% - Accent5 4 3 3" xfId="1503"/>
    <cellStyle name="40% - Accent5 4 4" xfId="1504"/>
    <cellStyle name="40% - Accent5 4 4 2" xfId="1505"/>
    <cellStyle name="40% - Accent5 4 5" xfId="1506"/>
    <cellStyle name="40% - Accent5 5" xfId="1507"/>
    <cellStyle name="40% - Accent5 5 2" xfId="1508"/>
    <cellStyle name="40% - Accent5 5 2 2" xfId="1509"/>
    <cellStyle name="40% - Accent5 5 2 2 2" xfId="1510"/>
    <cellStyle name="40% - Accent5 5 2 2 2 2" xfId="1511"/>
    <cellStyle name="40% - Accent5 5 2 2 3" xfId="1512"/>
    <cellStyle name="40% - Accent5 5 2 3" xfId="1513"/>
    <cellStyle name="40% - Accent5 5 2 3 2" xfId="1514"/>
    <cellStyle name="40% - Accent5 5 2 4" xfId="1515"/>
    <cellStyle name="40% - Accent5 5 3" xfId="1516"/>
    <cellStyle name="40% - Accent5 5 3 2" xfId="1517"/>
    <cellStyle name="40% - Accent5 5 3 2 2" xfId="1518"/>
    <cellStyle name="40% - Accent5 5 3 3" xfId="1519"/>
    <cellStyle name="40% - Accent5 5 4" xfId="1520"/>
    <cellStyle name="40% - Accent5 5 4 2" xfId="1521"/>
    <cellStyle name="40% - Accent5 5 5" xfId="1522"/>
    <cellStyle name="40% - Accent5 6" xfId="1523"/>
    <cellStyle name="40% - Accent5 6 2" xfId="1524"/>
    <cellStyle name="40% - Accent5 6 2 2" xfId="1525"/>
    <cellStyle name="40% - Accent5 6 2 2 2" xfId="1526"/>
    <cellStyle name="40% - Accent5 6 2 2 2 2" xfId="1527"/>
    <cellStyle name="40% - Accent5 6 2 2 3" xfId="1528"/>
    <cellStyle name="40% - Accent5 6 2 3" xfId="1529"/>
    <cellStyle name="40% - Accent5 6 2 3 2" xfId="1530"/>
    <cellStyle name="40% - Accent5 6 2 4" xfId="1531"/>
    <cellStyle name="40% - Accent5 6 3" xfId="1532"/>
    <cellStyle name="40% - Accent5 6 3 2" xfId="1533"/>
    <cellStyle name="40% - Accent5 6 3 2 2" xfId="1534"/>
    <cellStyle name="40% - Accent5 6 3 3" xfId="1535"/>
    <cellStyle name="40% - Accent5 6 4" xfId="1536"/>
    <cellStyle name="40% - Accent5 6 4 2" xfId="1537"/>
    <cellStyle name="40% - Accent5 6 5" xfId="1538"/>
    <cellStyle name="40% - Accent5 7" xfId="1539"/>
    <cellStyle name="40% - Accent5 7 2" xfId="1540"/>
    <cellStyle name="40% - Accent5 7 2 2" xfId="1541"/>
    <cellStyle name="40% - Accent5 7 2 2 2" xfId="1542"/>
    <cellStyle name="40% - Accent5 7 2 2 2 2" xfId="1543"/>
    <cellStyle name="40% - Accent5 7 2 2 3" xfId="1544"/>
    <cellStyle name="40% - Accent5 7 2 3" xfId="1545"/>
    <cellStyle name="40% - Accent5 7 2 3 2" xfId="1546"/>
    <cellStyle name="40% - Accent5 7 2 4" xfId="1547"/>
    <cellStyle name="40% - Accent5 7 3" xfId="1548"/>
    <cellStyle name="40% - Accent5 7 3 2" xfId="1549"/>
    <cellStyle name="40% - Accent5 7 3 2 2" xfId="1550"/>
    <cellStyle name="40% - Accent5 7 3 3" xfId="1551"/>
    <cellStyle name="40% - Accent5 7 4" xfId="1552"/>
    <cellStyle name="40% - Accent5 7 4 2" xfId="1553"/>
    <cellStyle name="40% - Accent5 7 5" xfId="1554"/>
    <cellStyle name="40% - Accent5 8" xfId="1555"/>
    <cellStyle name="40% - Accent5 8 2" xfId="1556"/>
    <cellStyle name="40% - Accent5 8 2 2" xfId="1557"/>
    <cellStyle name="40% - Accent5 8 2 2 2" xfId="1558"/>
    <cellStyle name="40% - Accent5 8 2 2 2 2" xfId="1559"/>
    <cellStyle name="40% - Accent5 8 2 2 3" xfId="1560"/>
    <cellStyle name="40% - Accent5 8 2 3" xfId="1561"/>
    <cellStyle name="40% - Accent5 8 2 3 2" xfId="1562"/>
    <cellStyle name="40% - Accent5 8 2 4" xfId="1563"/>
    <cellStyle name="40% - Accent5 8 3" xfId="1564"/>
    <cellStyle name="40% - Accent5 8 3 2" xfId="1565"/>
    <cellStyle name="40% - Accent5 8 3 2 2" xfId="1566"/>
    <cellStyle name="40% - Accent5 8 3 3" xfId="1567"/>
    <cellStyle name="40% - Accent5 8 4" xfId="1568"/>
    <cellStyle name="40% - Accent5 8 4 2" xfId="1569"/>
    <cellStyle name="40% - Accent5 8 5" xfId="1570"/>
    <cellStyle name="40% - Accent5 9" xfId="1571"/>
    <cellStyle name="40% - Accent5 9 2" xfId="1572"/>
    <cellStyle name="40% - Accent5 9 2 2" xfId="1573"/>
    <cellStyle name="40% - Accent5 9 2 2 2" xfId="1574"/>
    <cellStyle name="40% - Accent5 9 2 3" xfId="1575"/>
    <cellStyle name="40% - Accent5 9 3" xfId="1576"/>
    <cellStyle name="40% - Accent5 9 3 2" xfId="1577"/>
    <cellStyle name="40% - Accent5 9 4" xfId="1578"/>
    <cellStyle name="40% - Accent6 10" xfId="1579"/>
    <cellStyle name="40% - Accent6 10 2" xfId="1580"/>
    <cellStyle name="40% - Accent6 10 2 2" xfId="1581"/>
    <cellStyle name="40% - Accent6 10 3" xfId="1582"/>
    <cellStyle name="40% - Accent6 11" xfId="1583"/>
    <cellStyle name="40% - Accent6 11 2" xfId="1584"/>
    <cellStyle name="40% - Accent6 12" xfId="1585"/>
    <cellStyle name="40% - Accent6 2" xfId="1586"/>
    <cellStyle name="40% - Accent6 2 2" xfId="1587"/>
    <cellStyle name="40% - Accent6 2 2 2" xfId="1588"/>
    <cellStyle name="40% - Accent6 2 2 2 2" xfId="1589"/>
    <cellStyle name="40% - Accent6 2 2 2 2 2" xfId="1590"/>
    <cellStyle name="40% - Accent6 2 2 2 2 2 2" xfId="1591"/>
    <cellStyle name="40% - Accent6 2 2 2 2 3" xfId="1592"/>
    <cellStyle name="40% - Accent6 2 2 2 3" xfId="1593"/>
    <cellStyle name="40% - Accent6 2 2 2 3 2" xfId="1594"/>
    <cellStyle name="40% - Accent6 2 2 2 4" xfId="1595"/>
    <cellStyle name="40% - Accent6 2 2 3" xfId="1596"/>
    <cellStyle name="40% - Accent6 2 2 3 2" xfId="1597"/>
    <cellStyle name="40% - Accent6 2 2 3 2 2" xfId="1598"/>
    <cellStyle name="40% - Accent6 2 2 3 3" xfId="1599"/>
    <cellStyle name="40% - Accent6 2 2 4" xfId="1600"/>
    <cellStyle name="40% - Accent6 2 2 4 2" xfId="1601"/>
    <cellStyle name="40% - Accent6 2 2 5" xfId="1602"/>
    <cellStyle name="40% - Accent6 2 3" xfId="1603"/>
    <cellStyle name="40% - Accent6 2 3 2" xfId="1604"/>
    <cellStyle name="40% - Accent6 2 3 2 2" xfId="1605"/>
    <cellStyle name="40% - Accent6 2 3 2 2 2" xfId="1606"/>
    <cellStyle name="40% - Accent6 2 3 2 3" xfId="1607"/>
    <cellStyle name="40% - Accent6 2 3 3" xfId="1608"/>
    <cellStyle name="40% - Accent6 2 3 3 2" xfId="1609"/>
    <cellStyle name="40% - Accent6 2 3 4" xfId="1610"/>
    <cellStyle name="40% - Accent6 2 4" xfId="1611"/>
    <cellStyle name="40% - Accent6 2 4 2" xfId="1612"/>
    <cellStyle name="40% - Accent6 2 4 2 2" xfId="1613"/>
    <cellStyle name="40% - Accent6 2 4 3" xfId="1614"/>
    <cellStyle name="40% - Accent6 2 5" xfId="1615"/>
    <cellStyle name="40% - Accent6 2 5 2" xfId="1616"/>
    <cellStyle name="40% - Accent6 2 6" xfId="1617"/>
    <cellStyle name="40% - Accent6 3" xfId="1618"/>
    <cellStyle name="40% - Accent6 3 2" xfId="1619"/>
    <cellStyle name="40% - Accent6 3 2 2" xfId="1620"/>
    <cellStyle name="40% - Accent6 3 2 2 2" xfId="1621"/>
    <cellStyle name="40% - Accent6 3 2 2 2 2" xfId="1622"/>
    <cellStyle name="40% - Accent6 3 2 2 3" xfId="1623"/>
    <cellStyle name="40% - Accent6 3 2 3" xfId="1624"/>
    <cellStyle name="40% - Accent6 3 2 3 2" xfId="1625"/>
    <cellStyle name="40% - Accent6 3 2 4" xfId="1626"/>
    <cellStyle name="40% - Accent6 3 3" xfId="1627"/>
    <cellStyle name="40% - Accent6 3 3 2" xfId="1628"/>
    <cellStyle name="40% - Accent6 3 3 2 2" xfId="1629"/>
    <cellStyle name="40% - Accent6 3 3 3" xfId="1630"/>
    <cellStyle name="40% - Accent6 3 4" xfId="1631"/>
    <cellStyle name="40% - Accent6 3 4 2" xfId="1632"/>
    <cellStyle name="40% - Accent6 3 5" xfId="1633"/>
    <cellStyle name="40% - Accent6 4" xfId="1634"/>
    <cellStyle name="40% - Accent6 4 2" xfId="1635"/>
    <cellStyle name="40% - Accent6 4 2 2" xfId="1636"/>
    <cellStyle name="40% - Accent6 4 2 2 2" xfId="1637"/>
    <cellStyle name="40% - Accent6 4 2 2 2 2" xfId="1638"/>
    <cellStyle name="40% - Accent6 4 2 2 3" xfId="1639"/>
    <cellStyle name="40% - Accent6 4 2 3" xfId="1640"/>
    <cellStyle name="40% - Accent6 4 2 3 2" xfId="1641"/>
    <cellStyle name="40% - Accent6 4 2 4" xfId="1642"/>
    <cellStyle name="40% - Accent6 4 3" xfId="1643"/>
    <cellStyle name="40% - Accent6 4 3 2" xfId="1644"/>
    <cellStyle name="40% - Accent6 4 3 2 2" xfId="1645"/>
    <cellStyle name="40% - Accent6 4 3 3" xfId="1646"/>
    <cellStyle name="40% - Accent6 4 4" xfId="1647"/>
    <cellStyle name="40% - Accent6 4 4 2" xfId="1648"/>
    <cellStyle name="40% - Accent6 4 5" xfId="1649"/>
    <cellStyle name="40% - Accent6 5" xfId="1650"/>
    <cellStyle name="40% - Accent6 5 2" xfId="1651"/>
    <cellStyle name="40% - Accent6 5 2 2" xfId="1652"/>
    <cellStyle name="40% - Accent6 5 2 2 2" xfId="1653"/>
    <cellStyle name="40% - Accent6 5 2 2 2 2" xfId="1654"/>
    <cellStyle name="40% - Accent6 5 2 2 3" xfId="1655"/>
    <cellStyle name="40% - Accent6 5 2 3" xfId="1656"/>
    <cellStyle name="40% - Accent6 5 2 3 2" xfId="1657"/>
    <cellStyle name="40% - Accent6 5 2 4" xfId="1658"/>
    <cellStyle name="40% - Accent6 5 3" xfId="1659"/>
    <cellStyle name="40% - Accent6 5 3 2" xfId="1660"/>
    <cellStyle name="40% - Accent6 5 3 2 2" xfId="1661"/>
    <cellStyle name="40% - Accent6 5 3 3" xfId="1662"/>
    <cellStyle name="40% - Accent6 5 4" xfId="1663"/>
    <cellStyle name="40% - Accent6 5 4 2" xfId="1664"/>
    <cellStyle name="40% - Accent6 5 5" xfId="1665"/>
    <cellStyle name="40% - Accent6 6" xfId="1666"/>
    <cellStyle name="40% - Accent6 6 2" xfId="1667"/>
    <cellStyle name="40% - Accent6 6 2 2" xfId="1668"/>
    <cellStyle name="40% - Accent6 6 2 2 2" xfId="1669"/>
    <cellStyle name="40% - Accent6 6 2 2 2 2" xfId="1670"/>
    <cellStyle name="40% - Accent6 6 2 2 3" xfId="1671"/>
    <cellStyle name="40% - Accent6 6 2 3" xfId="1672"/>
    <cellStyle name="40% - Accent6 6 2 3 2" xfId="1673"/>
    <cellStyle name="40% - Accent6 6 2 4" xfId="1674"/>
    <cellStyle name="40% - Accent6 6 3" xfId="1675"/>
    <cellStyle name="40% - Accent6 6 3 2" xfId="1676"/>
    <cellStyle name="40% - Accent6 6 3 2 2" xfId="1677"/>
    <cellStyle name="40% - Accent6 6 3 3" xfId="1678"/>
    <cellStyle name="40% - Accent6 6 4" xfId="1679"/>
    <cellStyle name="40% - Accent6 6 4 2" xfId="1680"/>
    <cellStyle name="40% - Accent6 6 5" xfId="1681"/>
    <cellStyle name="40% - Accent6 7" xfId="1682"/>
    <cellStyle name="40% - Accent6 7 2" xfId="1683"/>
    <cellStyle name="40% - Accent6 7 2 2" xfId="1684"/>
    <cellStyle name="40% - Accent6 7 2 2 2" xfId="1685"/>
    <cellStyle name="40% - Accent6 7 2 2 2 2" xfId="1686"/>
    <cellStyle name="40% - Accent6 7 2 2 3" xfId="1687"/>
    <cellStyle name="40% - Accent6 7 2 3" xfId="1688"/>
    <cellStyle name="40% - Accent6 7 2 3 2" xfId="1689"/>
    <cellStyle name="40% - Accent6 7 2 4" xfId="1690"/>
    <cellStyle name="40% - Accent6 7 3" xfId="1691"/>
    <cellStyle name="40% - Accent6 7 3 2" xfId="1692"/>
    <cellStyle name="40% - Accent6 7 3 2 2" xfId="1693"/>
    <cellStyle name="40% - Accent6 7 3 3" xfId="1694"/>
    <cellStyle name="40% - Accent6 7 4" xfId="1695"/>
    <cellStyle name="40% - Accent6 7 4 2" xfId="1696"/>
    <cellStyle name="40% - Accent6 7 5" xfId="1697"/>
    <cellStyle name="40% - Accent6 8" xfId="1698"/>
    <cellStyle name="40% - Accent6 8 2" xfId="1699"/>
    <cellStyle name="40% - Accent6 8 2 2" xfId="1700"/>
    <cellStyle name="40% - Accent6 8 2 2 2" xfId="1701"/>
    <cellStyle name="40% - Accent6 8 2 2 2 2" xfId="1702"/>
    <cellStyle name="40% - Accent6 8 2 2 3" xfId="1703"/>
    <cellStyle name="40% - Accent6 8 2 3" xfId="1704"/>
    <cellStyle name="40% - Accent6 8 2 3 2" xfId="1705"/>
    <cellStyle name="40% - Accent6 8 2 4" xfId="1706"/>
    <cellStyle name="40% - Accent6 8 3" xfId="1707"/>
    <cellStyle name="40% - Accent6 8 3 2" xfId="1708"/>
    <cellStyle name="40% - Accent6 8 3 2 2" xfId="1709"/>
    <cellStyle name="40% - Accent6 8 3 3" xfId="1710"/>
    <cellStyle name="40% - Accent6 8 4" xfId="1711"/>
    <cellStyle name="40% - Accent6 8 4 2" xfId="1712"/>
    <cellStyle name="40% - Accent6 8 5" xfId="1713"/>
    <cellStyle name="40% - Accent6 9" xfId="1714"/>
    <cellStyle name="40% - Accent6 9 2" xfId="1715"/>
    <cellStyle name="40% - Accent6 9 2 2" xfId="1716"/>
    <cellStyle name="40% - Accent6 9 2 2 2" xfId="1717"/>
    <cellStyle name="40% - Accent6 9 2 3" xfId="1718"/>
    <cellStyle name="40% - Accent6 9 3" xfId="1719"/>
    <cellStyle name="40% - Accent6 9 3 2" xfId="1720"/>
    <cellStyle name="40% - Accent6 9 4" xfId="1721"/>
    <cellStyle name="Comma" xfId="1" builtinId="3"/>
    <cellStyle name="Comma [0] 2" xfId="1722"/>
    <cellStyle name="Comma [0] 2 2" xfId="1723"/>
    <cellStyle name="Comma 10" xfId="1724"/>
    <cellStyle name="Comma 11" xfId="1725"/>
    <cellStyle name="Comma 12" xfId="1726"/>
    <cellStyle name="Comma 13" xfId="1727"/>
    <cellStyle name="Comma 14" xfId="1728"/>
    <cellStyle name="Comma 15" xfId="1729"/>
    <cellStyle name="Comma 16" xfId="1730"/>
    <cellStyle name="Comma 17" xfId="1731"/>
    <cellStyle name="Comma 18" xfId="1732"/>
    <cellStyle name="Comma 19" xfId="1733"/>
    <cellStyle name="Comma 2" xfId="1734"/>
    <cellStyle name="Comma 2 2" xfId="1735"/>
    <cellStyle name="Comma 2 2 2" xfId="1736"/>
    <cellStyle name="Comma 2 2 2 2" xfId="1737"/>
    <cellStyle name="Comma 2 2 2 2 2" xfId="1738"/>
    <cellStyle name="Comma 2 2 2 3" xfId="1739"/>
    <cellStyle name="Comma 2 2 3" xfId="1740"/>
    <cellStyle name="Comma 2 2 3 2" xfId="1741"/>
    <cellStyle name="Comma 2 2 4" xfId="1742"/>
    <cellStyle name="Comma 2 3" xfId="1743"/>
    <cellStyle name="Comma 2 3 2" xfId="1744"/>
    <cellStyle name="Comma 2 3 2 2" xfId="1745"/>
    <cellStyle name="Comma 2 3 3" xfId="1746"/>
    <cellStyle name="Comma 2 4" xfId="1747"/>
    <cellStyle name="Comma 2 4 2" xfId="1748"/>
    <cellStyle name="Comma 2 5" xfId="1749"/>
    <cellStyle name="Comma 20" xfId="1750"/>
    <cellStyle name="Comma 21" xfId="1751"/>
    <cellStyle name="Comma 22" xfId="1752"/>
    <cellStyle name="Comma 23" xfId="1753"/>
    <cellStyle name="Comma 24" xfId="1754"/>
    <cellStyle name="Comma 25" xfId="1755"/>
    <cellStyle name="Comma 3" xfId="1756"/>
    <cellStyle name="Comma 3 2" xfId="1757"/>
    <cellStyle name="Comma 3 2 2" xfId="1758"/>
    <cellStyle name="Comma 3 3" xfId="1759"/>
    <cellStyle name="Comma 4" xfId="1760"/>
    <cellStyle name="Comma 4 2" xfId="1761"/>
    <cellStyle name="Comma 5" xfId="1762"/>
    <cellStyle name="Comma 5 2" xfId="1763"/>
    <cellStyle name="Comma 6" xfId="1764"/>
    <cellStyle name="Comma 6 2" xfId="1765"/>
    <cellStyle name="Comma 7" xfId="1766"/>
    <cellStyle name="Comma 7 2" xfId="1767"/>
    <cellStyle name="Comma 8" xfId="1768"/>
    <cellStyle name="Comma 8 2" xfId="1769"/>
    <cellStyle name="Comma 9" xfId="1770"/>
    <cellStyle name="Comma0" xfId="1771"/>
    <cellStyle name="Comma0 2" xfId="1772"/>
    <cellStyle name="Comma0 2 2" xfId="1773"/>
    <cellStyle name="Comma0 3" xfId="1774"/>
    <cellStyle name="Hyperlink" xfId="2297" builtinId="8"/>
    <cellStyle name="Hyperlink 2" xfId="1775"/>
    <cellStyle name="Normal" xfId="0" builtinId="0"/>
    <cellStyle name="Normal 10" xfId="1776"/>
    <cellStyle name="Normal 10 2" xfId="1777"/>
    <cellStyle name="Normal 10 2 2" xfId="1778"/>
    <cellStyle name="Normal 10 2 2 2" xfId="1779"/>
    <cellStyle name="Normal 10 2 2 2 2" xfId="1780"/>
    <cellStyle name="Normal 10 2 2 3" xfId="1781"/>
    <cellStyle name="Normal 10 2 2 4" xfId="1782"/>
    <cellStyle name="Normal 10 2 3" xfId="1783"/>
    <cellStyle name="Normal 10 2 3 2" xfId="1784"/>
    <cellStyle name="Normal 10 2 4" xfId="1785"/>
    <cellStyle name="Normal 10 3" xfId="1786"/>
    <cellStyle name="Normal 10 3 2" xfId="1787"/>
    <cellStyle name="Normal 10 3 2 2" xfId="1788"/>
    <cellStyle name="Normal 10 3 3" xfId="1789"/>
    <cellStyle name="Normal 10 4" xfId="1790"/>
    <cellStyle name="Normal 10 4 2" xfId="1791"/>
    <cellStyle name="Normal 10 5" xfId="1792"/>
    <cellStyle name="Normal 11" xfId="1793"/>
    <cellStyle name="Normal 11 2" xfId="1794"/>
    <cellStyle name="Normal 11 2 2" xfId="1795"/>
    <cellStyle name="Normal 11 2 2 2" xfId="1796"/>
    <cellStyle name="Normal 11 2 3" xfId="1797"/>
    <cellStyle name="Normal 11 3" xfId="1798"/>
    <cellStyle name="Normal 11 3 2" xfId="1799"/>
    <cellStyle name="Normal 11 4" xfId="1800"/>
    <cellStyle name="Normal 12" xfId="4"/>
    <cellStyle name="Normal 12 2" xfId="1801"/>
    <cellStyle name="Normal 13" xfId="1802"/>
    <cellStyle name="Normal 13 2" xfId="1803"/>
    <cellStyle name="Normal 13 2 2" xfId="1804"/>
    <cellStyle name="Normal 13 3" xfId="1805"/>
    <cellStyle name="Normal 13 4" xfId="1806"/>
    <cellStyle name="Normal 14" xfId="1807"/>
    <cellStyle name="Normal 14 2" xfId="1808"/>
    <cellStyle name="Normal 14 3" xfId="1809"/>
    <cellStyle name="Normal 15" xfId="1810"/>
    <cellStyle name="Normal 16" xfId="1811"/>
    <cellStyle name="Normal 16 2" xfId="1812"/>
    <cellStyle name="Normal 17" xfId="1813"/>
    <cellStyle name="Normal 17 2" xfId="1814"/>
    <cellStyle name="Normal 18" xfId="1815"/>
    <cellStyle name="Normal 19" xfId="2298"/>
    <cellStyle name="Normal 2" xfId="3"/>
    <cellStyle name="Normal 2 2" xfId="1816"/>
    <cellStyle name="Normal 2 2 2" xfId="1817"/>
    <cellStyle name="Normal 2 2 3" xfId="1818"/>
    <cellStyle name="Normal 2 3" xfId="1819"/>
    <cellStyle name="Normal 2 3 2" xfId="1820"/>
    <cellStyle name="Normal 2 3 2 2" xfId="1821"/>
    <cellStyle name="Normal 2 3 2 2 2" xfId="1822"/>
    <cellStyle name="Normal 2 3 2 2 2 2" xfId="1823"/>
    <cellStyle name="Normal 2 3 2 2 3" xfId="1824"/>
    <cellStyle name="Normal 2 3 2 3" xfId="1825"/>
    <cellStyle name="Normal 2 3 2 3 2" xfId="1826"/>
    <cellStyle name="Normal 2 3 2 4" xfId="1827"/>
    <cellStyle name="Normal 2 3 3" xfId="1828"/>
    <cellStyle name="Normal 2 3 3 2" xfId="1829"/>
    <cellStyle name="Normal 2 3 3 2 2" xfId="1830"/>
    <cellStyle name="Normal 2 3 3 3" xfId="1831"/>
    <cellStyle name="Normal 2 3 4" xfId="1832"/>
    <cellStyle name="Normal 2 3 4 2" xfId="1833"/>
    <cellStyle name="Normal 2 3 5" xfId="1834"/>
    <cellStyle name="Normal 2 3 6" xfId="1835"/>
    <cellStyle name="Normal 2 4" xfId="1836"/>
    <cellStyle name="Normal 2 5" xfId="1837"/>
    <cellStyle name="Normal 2 6" xfId="1838"/>
    <cellStyle name="Normal 20" xfId="2300"/>
    <cellStyle name="Normal 20 2" xfId="2303"/>
    <cellStyle name="Normal 21" xfId="2301"/>
    <cellStyle name="Normal 22" xfId="2304"/>
    <cellStyle name="Normal 3" xfId="1839"/>
    <cellStyle name="Normal 3 2" xfId="1840"/>
    <cellStyle name="Normal 3 2 2" xfId="1841"/>
    <cellStyle name="Normal 3 3" xfId="1842"/>
    <cellStyle name="Normal 3 4" xfId="1843"/>
    <cellStyle name="Normal 3 5" xfId="1844"/>
    <cellStyle name="Normal 4" xfId="1845"/>
    <cellStyle name="Normal 4 10" xfId="1846"/>
    <cellStyle name="Normal 4 2" xfId="1847"/>
    <cellStyle name="Normal 4 2 2" xfId="1848"/>
    <cellStyle name="Normal 4 2 2 2" xfId="1849"/>
    <cellStyle name="Normal 4 2 2 2 2" xfId="1850"/>
    <cellStyle name="Normal 4 2 2 2 2 2" xfId="1851"/>
    <cellStyle name="Normal 4 2 2 2 2 2 2" xfId="1852"/>
    <cellStyle name="Normal 4 2 2 2 2 3" xfId="1853"/>
    <cellStyle name="Normal 4 2 2 2 3" xfId="1854"/>
    <cellStyle name="Normal 4 2 2 2 3 2" xfId="1855"/>
    <cellStyle name="Normal 4 2 2 2 4" xfId="1856"/>
    <cellStyle name="Normal 4 2 2 3" xfId="1857"/>
    <cellStyle name="Normal 4 2 2 3 2" xfId="1858"/>
    <cellStyle name="Normal 4 2 2 3 2 2" xfId="1859"/>
    <cellStyle name="Normal 4 2 2 3 3" xfId="1860"/>
    <cellStyle name="Normal 4 2 2 4" xfId="1861"/>
    <cellStyle name="Normal 4 2 2 4 2" xfId="1862"/>
    <cellStyle name="Normal 4 2 2 5" xfId="1863"/>
    <cellStyle name="Normal 4 2 3" xfId="1864"/>
    <cellStyle name="Normal 4 2 4" xfId="1865"/>
    <cellStyle name="Normal 4 2 4 2" xfId="1866"/>
    <cellStyle name="Normal 4 2 4 2 2" xfId="1867"/>
    <cellStyle name="Normal 4 2 4 2 2 2" xfId="1868"/>
    <cellStyle name="Normal 4 2 4 2 3" xfId="1869"/>
    <cellStyle name="Normal 4 2 4 3" xfId="1870"/>
    <cellStyle name="Normal 4 2 4 3 2" xfId="1871"/>
    <cellStyle name="Normal 4 2 4 4" xfId="1872"/>
    <cellStyle name="Normal 4 2 5" xfId="1873"/>
    <cellStyle name="Normal 4 2 5 2" xfId="1874"/>
    <cellStyle name="Normal 4 2 5 2 2" xfId="1875"/>
    <cellStyle name="Normal 4 2 5 3" xfId="1876"/>
    <cellStyle name="Normal 4 2 6" xfId="1877"/>
    <cellStyle name="Normal 4 2 6 2" xfId="1878"/>
    <cellStyle name="Normal 4 2 7" xfId="1879"/>
    <cellStyle name="Normal 4 3" xfId="1880"/>
    <cellStyle name="Normal 4 3 2" xfId="1881"/>
    <cellStyle name="Normal 4 3 2 2" xfId="1882"/>
    <cellStyle name="Normal 4 3 2 2 2" xfId="1883"/>
    <cellStyle name="Normal 4 3 2 2 2 2" xfId="1884"/>
    <cellStyle name="Normal 4 3 2 2 3" xfId="1885"/>
    <cellStyle name="Normal 4 3 2 3" xfId="1886"/>
    <cellStyle name="Normal 4 3 2 3 2" xfId="1887"/>
    <cellStyle name="Normal 4 3 2 4" xfId="1888"/>
    <cellStyle name="Normal 4 3 3" xfId="1889"/>
    <cellStyle name="Normal 4 3 3 2" xfId="1890"/>
    <cellStyle name="Normal 4 3 3 2 2" xfId="1891"/>
    <cellStyle name="Normal 4 3 3 3" xfId="1892"/>
    <cellStyle name="Normal 4 3 4" xfId="1893"/>
    <cellStyle name="Normal 4 3 4 2" xfId="1894"/>
    <cellStyle name="Normal 4 3 5" xfId="1895"/>
    <cellStyle name="Normal 4 4" xfId="1896"/>
    <cellStyle name="Normal 4 4 2" xfId="1897"/>
    <cellStyle name="Normal 4 4 2 2" xfId="1898"/>
    <cellStyle name="Normal 4 4 2 2 2" xfId="1899"/>
    <cellStyle name="Normal 4 4 2 2 2 2" xfId="1900"/>
    <cellStyle name="Normal 4 4 2 2 3" xfId="1901"/>
    <cellStyle name="Normal 4 4 2 3" xfId="1902"/>
    <cellStyle name="Normal 4 4 2 3 2" xfId="1903"/>
    <cellStyle name="Normal 4 4 2 4" xfId="1904"/>
    <cellStyle name="Normal 4 4 3" xfId="1905"/>
    <cellStyle name="Normal 4 4 3 2" xfId="1906"/>
    <cellStyle name="Normal 4 4 3 2 2" xfId="1907"/>
    <cellStyle name="Normal 4 4 3 3" xfId="1908"/>
    <cellStyle name="Normal 4 4 4" xfId="1909"/>
    <cellStyle name="Normal 4 4 4 2" xfId="1910"/>
    <cellStyle name="Normal 4 4 5" xfId="1911"/>
    <cellStyle name="Normal 4 5" xfId="1912"/>
    <cellStyle name="Normal 4 6" xfId="1913"/>
    <cellStyle name="Normal 4 6 2" xfId="1914"/>
    <cellStyle name="Normal 4 6 2 2" xfId="1915"/>
    <cellStyle name="Normal 4 6 2 2 2" xfId="1916"/>
    <cellStyle name="Normal 4 6 2 3" xfId="1917"/>
    <cellStyle name="Normal 4 6 3" xfId="1918"/>
    <cellStyle name="Normal 4 6 3 2" xfId="1919"/>
    <cellStyle name="Normal 4 6 4" xfId="1920"/>
    <cellStyle name="Normal 4 7" xfId="1921"/>
    <cellStyle name="Normal 4 7 2" xfId="1922"/>
    <cellStyle name="Normal 4 8" xfId="1923"/>
    <cellStyle name="Normal 4 8 2" xfId="1924"/>
    <cellStyle name="Normal 4 8 2 2" xfId="1925"/>
    <cellStyle name="Normal 4 8 3" xfId="1926"/>
    <cellStyle name="Normal 4 9" xfId="1927"/>
    <cellStyle name="Normal 4 9 2" xfId="1928"/>
    <cellStyle name="Normal 5" xfId="1929"/>
    <cellStyle name="Normal 5 2" xfId="1930"/>
    <cellStyle name="Normal 5 2 2" xfId="1931"/>
    <cellStyle name="Normal 5 2 2 2" xfId="1932"/>
    <cellStyle name="Normal 5 2 2 2 2" xfId="1933"/>
    <cellStyle name="Normal 5 2 2 2 2 2" xfId="1934"/>
    <cellStyle name="Normal 5 2 2 2 2 2 2" xfId="1935"/>
    <cellStyle name="Normal 5 2 2 2 2 3" xfId="1936"/>
    <cellStyle name="Normal 5 2 2 2 3" xfId="1937"/>
    <cellStyle name="Normal 5 2 2 2 3 2" xfId="1938"/>
    <cellStyle name="Normal 5 2 2 2 4" xfId="1939"/>
    <cellStyle name="Normal 5 2 2 3" xfId="1940"/>
    <cellStyle name="Normal 5 2 2 3 2" xfId="1941"/>
    <cellStyle name="Normal 5 2 2 3 2 2" xfId="1942"/>
    <cellStyle name="Normal 5 2 2 3 3" xfId="1943"/>
    <cellStyle name="Normal 5 2 2 4" xfId="1944"/>
    <cellStyle name="Normal 5 2 2 4 2" xfId="1945"/>
    <cellStyle name="Normal 5 2 2 5" xfId="1946"/>
    <cellStyle name="Normal 5 2 3" xfId="1947"/>
    <cellStyle name="Normal 5 2 3 2" xfId="1948"/>
    <cellStyle name="Normal 5 2 3 2 2" xfId="1949"/>
    <cellStyle name="Normal 5 2 3 2 2 2" xfId="1950"/>
    <cellStyle name="Normal 5 2 3 2 3" xfId="1951"/>
    <cellStyle name="Normal 5 2 3 3" xfId="1952"/>
    <cellStyle name="Normal 5 2 3 3 2" xfId="1953"/>
    <cellStyle name="Normal 5 2 3 4" xfId="1954"/>
    <cellStyle name="Normal 5 2 4" xfId="1955"/>
    <cellStyle name="Normal 5 2 4 2" xfId="1956"/>
    <cellStyle name="Normal 5 2 4 2 2" xfId="1957"/>
    <cellStyle name="Normal 5 2 4 3" xfId="1958"/>
    <cellStyle name="Normal 5 2 5" xfId="1959"/>
    <cellStyle name="Normal 5 2 5 2" xfId="1960"/>
    <cellStyle name="Normal 5 2 6" xfId="1961"/>
    <cellStyle name="Normal 5 3" xfId="1962"/>
    <cellStyle name="Normal 5 3 2" xfId="1963"/>
    <cellStyle name="Normal 5 3 2 2" xfId="1964"/>
    <cellStyle name="Normal 5 3 2 2 2" xfId="1965"/>
    <cellStyle name="Normal 5 3 2 2 2 2" xfId="1966"/>
    <cellStyle name="Normal 5 3 2 2 3" xfId="1967"/>
    <cellStyle name="Normal 5 3 2 3" xfId="1968"/>
    <cellStyle name="Normal 5 3 2 3 2" xfId="1969"/>
    <cellStyle name="Normal 5 3 2 4" xfId="1970"/>
    <cellStyle name="Normal 5 3 3" xfId="1971"/>
    <cellStyle name="Normal 5 3 3 2" xfId="1972"/>
    <cellStyle name="Normal 5 3 3 2 2" xfId="1973"/>
    <cellStyle name="Normal 5 3 3 3" xfId="1974"/>
    <cellStyle name="Normal 5 3 4" xfId="1975"/>
    <cellStyle name="Normal 5 3 4 2" xfId="1976"/>
    <cellStyle name="Normal 5 3 5" xfId="1977"/>
    <cellStyle name="Normal 5 4" xfId="1978"/>
    <cellStyle name="Normal 5 4 2" xfId="1979"/>
    <cellStyle name="Normal 5 4 2 2" xfId="1980"/>
    <cellStyle name="Normal 5 4 2 2 2" xfId="1981"/>
    <cellStyle name="Normal 5 4 2 2 2 2" xfId="1982"/>
    <cellStyle name="Normal 5 4 2 2 3" xfId="1983"/>
    <cellStyle name="Normal 5 4 2 3" xfId="1984"/>
    <cellStyle name="Normal 5 4 2 3 2" xfId="1985"/>
    <cellStyle name="Normal 5 4 2 4" xfId="1986"/>
    <cellStyle name="Normal 5 4 3" xfId="1987"/>
    <cellStyle name="Normal 5 4 3 2" xfId="1988"/>
    <cellStyle name="Normal 5 4 3 2 2" xfId="1989"/>
    <cellStyle name="Normal 5 4 3 3" xfId="1990"/>
    <cellStyle name="Normal 5 4 4" xfId="1991"/>
    <cellStyle name="Normal 5 4 4 2" xfId="1992"/>
    <cellStyle name="Normal 5 4 5" xfId="1993"/>
    <cellStyle name="Normal 5 5" xfId="1994"/>
    <cellStyle name="Normal 5 5 2" xfId="1995"/>
    <cellStyle name="Normal 5 6" xfId="1996"/>
    <cellStyle name="Normal 5 6 2" xfId="1997"/>
    <cellStyle name="Normal 5 6 2 2" xfId="1998"/>
    <cellStyle name="Normal 5 6 2 2 2" xfId="1999"/>
    <cellStyle name="Normal 5 6 2 3" xfId="2000"/>
    <cellStyle name="Normal 5 6 3" xfId="2001"/>
    <cellStyle name="Normal 5 6 3 2" xfId="2002"/>
    <cellStyle name="Normal 5 6 4" xfId="2003"/>
    <cellStyle name="Normal 5 7" xfId="2004"/>
    <cellStyle name="Normal 5 7 2" xfId="2005"/>
    <cellStyle name="Normal 5 7 2 2" xfId="2006"/>
    <cellStyle name="Normal 5 7 3" xfId="2007"/>
    <cellStyle name="Normal 5 8" xfId="2008"/>
    <cellStyle name="Normal 5 8 2" xfId="2009"/>
    <cellStyle name="Normal 5 9" xfId="2010"/>
    <cellStyle name="Normal 6" xfId="2011"/>
    <cellStyle name="Normal 6 2" xfId="2012"/>
    <cellStyle name="Normal 6 2 2" xfId="2013"/>
    <cellStyle name="Normal 6 2 2 2" xfId="2014"/>
    <cellStyle name="Normal 6 2 2 2 2" xfId="2015"/>
    <cellStyle name="Normal 6 2 2 2 2 2" xfId="2016"/>
    <cellStyle name="Normal 6 2 2 2 3" xfId="2017"/>
    <cellStyle name="Normal 6 2 2 3" xfId="2018"/>
    <cellStyle name="Normal 6 2 2 3 2" xfId="2019"/>
    <cellStyle name="Normal 6 2 2 4" xfId="2020"/>
    <cellStyle name="Normal 6 2 3" xfId="2021"/>
    <cellStyle name="Normal 6 2 3 2" xfId="2022"/>
    <cellStyle name="Normal 6 2 3 2 2" xfId="2023"/>
    <cellStyle name="Normal 6 2 3 3" xfId="2024"/>
    <cellStyle name="Normal 6 2 4" xfId="2025"/>
    <cellStyle name="Normal 6 2 4 2" xfId="2026"/>
    <cellStyle name="Normal 6 2 5" xfId="2027"/>
    <cellStyle name="Normal 6 3" xfId="2028"/>
    <cellStyle name="Normal 6 3 2" xfId="2029"/>
    <cellStyle name="Normal 6 3 2 2" xfId="2030"/>
    <cellStyle name="Normal 6 3 3" xfId="2031"/>
    <cellStyle name="Normal 6 4" xfId="2032"/>
    <cellStyle name="Normal 6 4 2" xfId="2033"/>
    <cellStyle name="Normal 6 4 2 2" xfId="2034"/>
    <cellStyle name="Normal 6 4 2 2 2" xfId="2035"/>
    <cellStyle name="Normal 6 4 2 3" xfId="2036"/>
    <cellStyle name="Normal 6 4 3" xfId="2037"/>
    <cellStyle name="Normal 6 4 3 2" xfId="2038"/>
    <cellStyle name="Normal 6 4 4" xfId="2039"/>
    <cellStyle name="Normal 6 5" xfId="2040"/>
    <cellStyle name="Normal 6 5 2" xfId="2041"/>
    <cellStyle name="Normal 6 5 2 2" xfId="2042"/>
    <cellStyle name="Normal 6 5 3" xfId="2043"/>
    <cellStyle name="Normal 6 6" xfId="2044"/>
    <cellStyle name="Normal 6 6 2" xfId="2045"/>
    <cellStyle name="Normal 6 7" xfId="2046"/>
    <cellStyle name="Normal 7" xfId="2047"/>
    <cellStyle name="Normal 7 2" xfId="2048"/>
    <cellStyle name="Normal 7 2 2" xfId="2049"/>
    <cellStyle name="Normal 7 2 2 2" xfId="2050"/>
    <cellStyle name="Normal 7 2 2 2 2" xfId="2051"/>
    <cellStyle name="Normal 7 2 2 2 2 2" xfId="2052"/>
    <cellStyle name="Normal 7 2 2 2 3" xfId="2053"/>
    <cellStyle name="Normal 7 2 2 3" xfId="2054"/>
    <cellStyle name="Normal 7 2 2 3 2" xfId="2055"/>
    <cellStyle name="Normal 7 2 2 4" xfId="2056"/>
    <cellStyle name="Normal 7 2 3" xfId="2057"/>
    <cellStyle name="Normal 7 2 3 2" xfId="2058"/>
    <cellStyle name="Normal 7 2 3 2 2" xfId="2059"/>
    <cellStyle name="Normal 7 2 3 3" xfId="2060"/>
    <cellStyle name="Normal 7 2 4" xfId="2061"/>
    <cellStyle name="Normal 7 2 4 2" xfId="2062"/>
    <cellStyle name="Normal 7 2 5" xfId="2063"/>
    <cellStyle name="Normal 7 3" xfId="2064"/>
    <cellStyle name="Normal 7 3 2" xfId="2065"/>
    <cellStyle name="Normal 7 3 2 2" xfId="2066"/>
    <cellStyle name="Normal 7 3 2 2 2" xfId="2067"/>
    <cellStyle name="Normal 7 3 2 3" xfId="2068"/>
    <cellStyle name="Normal 7 3 3" xfId="2069"/>
    <cellStyle name="Normal 7 3 3 2" xfId="2070"/>
    <cellStyle name="Normal 7 3 4" xfId="2071"/>
    <cellStyle name="Normal 7 4" xfId="2072"/>
    <cellStyle name="Normal 7 4 2" xfId="2073"/>
    <cellStyle name="Normal 7 4 2 2" xfId="2074"/>
    <cellStyle name="Normal 7 4 3" xfId="2075"/>
    <cellStyle name="Normal 7 5" xfId="2076"/>
    <cellStyle name="Normal 7 5 2" xfId="2077"/>
    <cellStyle name="Normal 7 6" xfId="2078"/>
    <cellStyle name="Normal 8" xfId="2079"/>
    <cellStyle name="Normal 8 2" xfId="2080"/>
    <cellStyle name="Normal 8 2 2" xfId="2081"/>
    <cellStyle name="Normal 8 2 2 2" xfId="2082"/>
    <cellStyle name="Normal 8 2 2 2 2" xfId="2083"/>
    <cellStyle name="Normal 8 2 2 3" xfId="2084"/>
    <cellStyle name="Normal 8 2 3" xfId="2085"/>
    <cellStyle name="Normal 8 2 3 2" xfId="2086"/>
    <cellStyle name="Normal 8 2 4" xfId="2087"/>
    <cellStyle name="Normal 8 3" xfId="2088"/>
    <cellStyle name="Normal 8 3 2" xfId="2089"/>
    <cellStyle name="Normal 8 3 2 2" xfId="2090"/>
    <cellStyle name="Normal 8 3 3" xfId="2091"/>
    <cellStyle name="Normal 8 4" xfId="2092"/>
    <cellStyle name="Normal 8 4 2" xfId="2093"/>
    <cellStyle name="Normal 8 5" xfId="2094"/>
    <cellStyle name="Normal 8 6" xfId="2095"/>
    <cellStyle name="Normal 9" xfId="2096"/>
    <cellStyle name="Normal 9 2" xfId="2097"/>
    <cellStyle name="Normal 9 2 2" xfId="2098"/>
    <cellStyle name="Normal 9 2 2 2" xfId="2099"/>
    <cellStyle name="Normal 9 2 2 2 2" xfId="2100"/>
    <cellStyle name="Normal 9 2 2 3" xfId="2101"/>
    <cellStyle name="Normal 9 2 3" xfId="2102"/>
    <cellStyle name="Normal 9 2 3 2" xfId="2103"/>
    <cellStyle name="Normal 9 2 4" xfId="2104"/>
    <cellStyle name="Normal 9 3" xfId="2105"/>
    <cellStyle name="Normal 9 3 2" xfId="2106"/>
    <cellStyle name="Normal 9 3 2 2" xfId="2107"/>
    <cellStyle name="Normal 9 3 3" xfId="2108"/>
    <cellStyle name="Normal 9 4" xfId="2109"/>
    <cellStyle name="Normal 9 4 2" xfId="2110"/>
    <cellStyle name="Normal 9 5" xfId="2111"/>
    <cellStyle name="Note 2" xfId="2112"/>
    <cellStyle name="Note 2 2" xfId="2113"/>
    <cellStyle name="Note 2 2 2" xfId="2114"/>
    <cellStyle name="Note 2 2 2 2" xfId="2115"/>
    <cellStyle name="Note 2 2 2 2 2" xfId="2116"/>
    <cellStyle name="Note 2 2 2 2 2 2" xfId="2117"/>
    <cellStyle name="Note 2 2 2 2 2 2 2" xfId="2118"/>
    <cellStyle name="Note 2 2 2 2 2 3" xfId="2119"/>
    <cellStyle name="Note 2 2 2 2 3" xfId="2120"/>
    <cellStyle name="Note 2 2 2 2 3 2" xfId="2121"/>
    <cellStyle name="Note 2 2 2 2 4" xfId="2122"/>
    <cellStyle name="Note 2 2 2 3" xfId="2123"/>
    <cellStyle name="Note 2 2 2 3 2" xfId="2124"/>
    <cellStyle name="Note 2 2 2 3 2 2" xfId="2125"/>
    <cellStyle name="Note 2 2 2 3 3" xfId="2126"/>
    <cellStyle name="Note 2 2 2 4" xfId="2127"/>
    <cellStyle name="Note 2 2 2 4 2" xfId="2128"/>
    <cellStyle name="Note 2 2 2 5" xfId="2129"/>
    <cellStyle name="Note 2 2 3" xfId="2130"/>
    <cellStyle name="Note 2 2 3 2" xfId="2131"/>
    <cellStyle name="Note 2 2 3 2 2" xfId="2132"/>
    <cellStyle name="Note 2 2 3 2 2 2" xfId="2133"/>
    <cellStyle name="Note 2 2 3 2 3" xfId="2134"/>
    <cellStyle name="Note 2 2 3 3" xfId="2135"/>
    <cellStyle name="Note 2 2 3 3 2" xfId="2136"/>
    <cellStyle name="Note 2 2 3 4" xfId="2137"/>
    <cellStyle name="Note 2 2 4" xfId="2138"/>
    <cellStyle name="Note 2 2 4 2" xfId="2139"/>
    <cellStyle name="Note 2 2 4 2 2" xfId="2140"/>
    <cellStyle name="Note 2 2 4 3" xfId="2141"/>
    <cellStyle name="Note 2 2 5" xfId="2142"/>
    <cellStyle name="Note 2 2 5 2" xfId="2143"/>
    <cellStyle name="Note 2 2 6" xfId="2144"/>
    <cellStyle name="Note 2 3" xfId="2145"/>
    <cellStyle name="Note 2 3 2" xfId="2146"/>
    <cellStyle name="Note 2 3 2 2" xfId="2147"/>
    <cellStyle name="Note 2 3 2 2 2" xfId="2148"/>
    <cellStyle name="Note 2 3 2 2 2 2" xfId="2149"/>
    <cellStyle name="Note 2 3 2 2 3" xfId="2150"/>
    <cellStyle name="Note 2 3 2 3" xfId="2151"/>
    <cellStyle name="Note 2 3 2 3 2" xfId="2152"/>
    <cellStyle name="Note 2 3 2 4" xfId="2153"/>
    <cellStyle name="Note 2 3 3" xfId="2154"/>
    <cellStyle name="Note 2 3 3 2" xfId="2155"/>
    <cellStyle name="Note 2 3 3 2 2" xfId="2156"/>
    <cellStyle name="Note 2 3 3 3" xfId="2157"/>
    <cellStyle name="Note 2 3 4" xfId="2158"/>
    <cellStyle name="Note 2 3 4 2" xfId="2159"/>
    <cellStyle name="Note 2 3 5" xfId="2160"/>
    <cellStyle name="Note 2 4" xfId="2161"/>
    <cellStyle name="Note 2 4 2" xfId="2162"/>
    <cellStyle name="Note 2 4 2 2" xfId="2163"/>
    <cellStyle name="Note 2 4 2 2 2" xfId="2164"/>
    <cellStyle name="Note 2 4 2 2 2 2" xfId="2165"/>
    <cellStyle name="Note 2 4 2 2 3" xfId="2166"/>
    <cellStyle name="Note 2 4 2 3" xfId="2167"/>
    <cellStyle name="Note 2 4 2 3 2" xfId="2168"/>
    <cellStyle name="Note 2 4 2 4" xfId="2169"/>
    <cellStyle name="Note 2 4 3" xfId="2170"/>
    <cellStyle name="Note 2 4 3 2" xfId="2171"/>
    <cellStyle name="Note 2 4 3 2 2" xfId="2172"/>
    <cellStyle name="Note 2 4 3 3" xfId="2173"/>
    <cellStyle name="Note 2 4 4" xfId="2174"/>
    <cellStyle name="Note 2 4 4 2" xfId="2175"/>
    <cellStyle name="Note 2 4 5" xfId="2176"/>
    <cellStyle name="Note 2 5" xfId="2177"/>
    <cellStyle name="Note 2 5 2" xfId="2178"/>
    <cellStyle name="Note 2 5 2 2" xfId="2179"/>
    <cellStyle name="Note 2 5 2 2 2" xfId="2180"/>
    <cellStyle name="Note 2 5 2 3" xfId="2181"/>
    <cellStyle name="Note 2 5 3" xfId="2182"/>
    <cellStyle name="Note 2 5 3 2" xfId="2183"/>
    <cellStyle name="Note 2 5 4" xfId="2184"/>
    <cellStyle name="Note 2 6" xfId="2185"/>
    <cellStyle name="Note 2 6 2" xfId="2186"/>
    <cellStyle name="Note 2 6 2 2" xfId="2187"/>
    <cellStyle name="Note 2 6 3" xfId="2188"/>
    <cellStyle name="Note 2 7" xfId="2189"/>
    <cellStyle name="Note 2 7 2" xfId="2190"/>
    <cellStyle name="Note 2 8" xfId="2191"/>
    <cellStyle name="Note 3" xfId="2192"/>
    <cellStyle name="Note 3 2" xfId="2193"/>
    <cellStyle name="Note 3 2 2" xfId="2194"/>
    <cellStyle name="Note 3 2 2 2" xfId="2195"/>
    <cellStyle name="Note 3 2 2 2 2" xfId="2196"/>
    <cellStyle name="Note 3 2 2 3" xfId="2197"/>
    <cellStyle name="Note 3 2 3" xfId="2198"/>
    <cellStyle name="Note 3 2 3 2" xfId="2199"/>
    <cellStyle name="Note 3 2 4" xfId="2200"/>
    <cellStyle name="Note 3 3" xfId="2201"/>
    <cellStyle name="Note 3 3 2" xfId="2202"/>
    <cellStyle name="Note 3 3 2 2" xfId="2203"/>
    <cellStyle name="Note 3 3 3" xfId="2204"/>
    <cellStyle name="Note 3 4" xfId="2205"/>
    <cellStyle name="Note 3 4 2" xfId="2206"/>
    <cellStyle name="Note 3 5" xfId="2207"/>
    <cellStyle name="Note 4" xfId="2208"/>
    <cellStyle name="Note 4 2" xfId="2209"/>
    <cellStyle name="Note 4 2 2" xfId="2210"/>
    <cellStyle name="Note 4 2 2 2" xfId="2211"/>
    <cellStyle name="Note 4 2 2 2 2" xfId="2212"/>
    <cellStyle name="Note 4 2 2 3" xfId="2213"/>
    <cellStyle name="Note 4 2 3" xfId="2214"/>
    <cellStyle name="Note 4 2 3 2" xfId="2215"/>
    <cellStyle name="Note 4 2 4" xfId="2216"/>
    <cellStyle name="Note 4 3" xfId="2217"/>
    <cellStyle name="Note 4 3 2" xfId="2218"/>
    <cellStyle name="Note 4 3 2 2" xfId="2219"/>
    <cellStyle name="Note 4 3 3" xfId="2220"/>
    <cellStyle name="Note 4 4" xfId="2221"/>
    <cellStyle name="Note 4 4 2" xfId="2222"/>
    <cellStyle name="Note 4 5" xfId="2223"/>
    <cellStyle name="Note 5" xfId="2224"/>
    <cellStyle name="Note 5 2" xfId="2225"/>
    <cellStyle name="Note 5 2 2" xfId="2226"/>
    <cellStyle name="Note 5 2 2 2" xfId="2227"/>
    <cellStyle name="Note 5 2 2 2 2" xfId="2228"/>
    <cellStyle name="Note 5 2 2 3" xfId="2229"/>
    <cellStyle name="Note 5 2 3" xfId="2230"/>
    <cellStyle name="Note 5 2 3 2" xfId="2231"/>
    <cellStyle name="Note 5 2 4" xfId="2232"/>
    <cellStyle name="Note 5 3" xfId="2233"/>
    <cellStyle name="Note 5 3 2" xfId="2234"/>
    <cellStyle name="Note 5 3 2 2" xfId="2235"/>
    <cellStyle name="Note 5 3 3" xfId="2236"/>
    <cellStyle name="Note 5 4" xfId="2237"/>
    <cellStyle name="Note 5 4 2" xfId="2238"/>
    <cellStyle name="Note 5 5" xfId="2239"/>
    <cellStyle name="Note 6" xfId="2240"/>
    <cellStyle name="Note 6 2" xfId="2241"/>
    <cellStyle name="Note 6 2 2" xfId="2242"/>
    <cellStyle name="Note 6 2 2 2" xfId="2243"/>
    <cellStyle name="Note 6 2 2 2 2" xfId="2244"/>
    <cellStyle name="Note 6 2 2 3" xfId="2245"/>
    <cellStyle name="Note 6 2 3" xfId="2246"/>
    <cellStyle name="Note 6 2 3 2" xfId="2247"/>
    <cellStyle name="Note 6 2 4" xfId="2248"/>
    <cellStyle name="Note 6 3" xfId="2249"/>
    <cellStyle name="Note 6 3 2" xfId="2250"/>
    <cellStyle name="Note 6 3 2 2" xfId="2251"/>
    <cellStyle name="Note 6 3 3" xfId="2252"/>
    <cellStyle name="Note 6 4" xfId="2253"/>
    <cellStyle name="Note 6 4 2" xfId="2254"/>
    <cellStyle name="Note 6 5" xfId="2255"/>
    <cellStyle name="Note 7" xfId="2256"/>
    <cellStyle name="Note 7 2" xfId="2257"/>
    <cellStyle name="Note 7 2 2" xfId="2258"/>
    <cellStyle name="Note 7 2 2 2" xfId="2259"/>
    <cellStyle name="Note 7 2 3" xfId="2260"/>
    <cellStyle name="Note 7 3" xfId="2261"/>
    <cellStyle name="Note 7 3 2" xfId="2262"/>
    <cellStyle name="Note 7 4" xfId="2263"/>
    <cellStyle name="Note 8" xfId="2264"/>
    <cellStyle name="Note 8 2" xfId="2265"/>
    <cellStyle name="Note 8 2 2" xfId="2266"/>
    <cellStyle name="Note 8 3" xfId="2267"/>
    <cellStyle name="Note 9" xfId="2268"/>
    <cellStyle name="Note 9 2" xfId="2269"/>
    <cellStyle name="Percent" xfId="2" builtinId="5"/>
    <cellStyle name="Percent 10" xfId="2302"/>
    <cellStyle name="Percent 2" xfId="5"/>
    <cellStyle name="Percent 2 2" xfId="2270"/>
    <cellStyle name="Percent 3" xfId="2271"/>
    <cellStyle name="Percent 3 2" xfId="2272"/>
    <cellStyle name="Percent 3 2 2" xfId="2273"/>
    <cellStyle name="Percent 3 2 2 2" xfId="2274"/>
    <cellStyle name="Percent 3 2 2 2 2" xfId="2275"/>
    <cellStyle name="Percent 3 2 2 3" xfId="2276"/>
    <cellStyle name="Percent 3 2 3" xfId="2277"/>
    <cellStyle name="Percent 3 2 3 2" xfId="2278"/>
    <cellStyle name="Percent 3 2 4" xfId="2279"/>
    <cellStyle name="Percent 3 3" xfId="2280"/>
    <cellStyle name="Percent 3 3 2" xfId="2281"/>
    <cellStyle name="Percent 3 3 2 2" xfId="2282"/>
    <cellStyle name="Percent 3 3 3" xfId="2283"/>
    <cellStyle name="Percent 3 4" xfId="2284"/>
    <cellStyle name="Percent 3 4 2" xfId="2285"/>
    <cellStyle name="Percent 3 5" xfId="2286"/>
    <cellStyle name="Percent 4" xfId="2287"/>
    <cellStyle name="Percent 4 2" xfId="2288"/>
    <cellStyle name="Percent 4 2 2" xfId="2289"/>
    <cellStyle name="Percent 4 3" xfId="2290"/>
    <cellStyle name="Percent 5" xfId="2291"/>
    <cellStyle name="Percent 5 2" xfId="2292"/>
    <cellStyle name="Percent 6" xfId="2293"/>
    <cellStyle name="Percent 6 2" xfId="2294"/>
    <cellStyle name="Percent 7" xfId="2295"/>
    <cellStyle name="Percent 8" xfId="2296"/>
    <cellStyle name="Percent 9" xfId="2299"/>
  </cellStyles>
  <dxfs count="36">
    <dxf>
      <font>
        <color theme="0"/>
      </font>
    </dxf>
    <dxf>
      <fill>
        <patternFill>
          <bgColor rgb="FFFF7171"/>
        </patternFill>
      </fill>
    </dxf>
    <dxf>
      <fill>
        <patternFill>
          <bgColor rgb="FFFFFF79"/>
        </patternFill>
      </fill>
    </dxf>
    <dxf>
      <fill>
        <patternFill>
          <bgColor rgb="FF92D050"/>
        </patternFill>
      </fill>
    </dxf>
    <dxf>
      <numFmt numFmtId="1" formatCode="0"/>
    </dxf>
    <dxf>
      <font>
        <b val="0"/>
        <i val="0"/>
      </font>
      <numFmt numFmtId="1" formatCode="0"/>
    </dxf>
    <dxf>
      <font>
        <b val="0"/>
        <i val="0"/>
      </font>
      <numFmt numFmtId="1" formatCode="0"/>
    </dxf>
    <dxf>
      <fill>
        <patternFill>
          <bgColor rgb="FFFF7171"/>
        </patternFill>
      </fill>
    </dxf>
    <dxf>
      <fill>
        <patternFill>
          <bgColor rgb="FFFFFF79"/>
        </patternFill>
      </fill>
    </dxf>
    <dxf>
      <fill>
        <patternFill>
          <bgColor rgb="FF92D050"/>
        </patternFill>
      </fill>
    </dxf>
    <dxf>
      <fill>
        <patternFill>
          <bgColor rgb="FFFF7171"/>
        </patternFill>
      </fill>
    </dxf>
    <dxf>
      <fill>
        <patternFill>
          <bgColor rgb="FFFFFF79"/>
        </patternFill>
      </fill>
    </dxf>
    <dxf>
      <fill>
        <patternFill>
          <bgColor rgb="FF92D050"/>
        </patternFill>
      </fill>
    </dxf>
    <dxf>
      <fill>
        <patternFill>
          <bgColor rgb="FFFF7171"/>
        </patternFill>
      </fill>
    </dxf>
    <dxf>
      <fill>
        <patternFill>
          <bgColor rgb="FFFFFF79"/>
        </patternFill>
      </fill>
    </dxf>
    <dxf>
      <fill>
        <patternFill>
          <bgColor rgb="FF92D050"/>
        </patternFill>
      </fill>
    </dxf>
    <dxf>
      <fill>
        <patternFill>
          <bgColor rgb="FFFF7171"/>
        </patternFill>
      </fill>
    </dxf>
    <dxf>
      <fill>
        <patternFill>
          <bgColor rgb="FFFFFF79"/>
        </patternFill>
      </fill>
    </dxf>
    <dxf>
      <fill>
        <patternFill>
          <bgColor rgb="FF92D050"/>
        </patternFill>
      </fill>
    </dxf>
    <dxf>
      <font>
        <b val="0"/>
        <i val="0"/>
      </font>
      <numFmt numFmtId="1" formatCode="0"/>
    </dxf>
    <dxf>
      <font>
        <b val="0"/>
        <i val="0"/>
      </font>
      <numFmt numFmtId="1" formatCode="0"/>
    </dxf>
    <dxf>
      <font>
        <b val="0"/>
        <i val="0"/>
      </font>
      <numFmt numFmtId="1" formatCode="0"/>
    </dxf>
    <dxf>
      <font>
        <b val="0"/>
        <i val="0"/>
      </font>
      <numFmt numFmtId="1" formatCode="0"/>
    </dxf>
    <dxf>
      <font>
        <b val="0"/>
        <i val="0"/>
      </font>
      <numFmt numFmtId="1" formatCode="0"/>
    </dxf>
    <dxf>
      <font>
        <b val="0"/>
        <i val="0"/>
      </font>
      <numFmt numFmtId="1" formatCode="0"/>
    </dxf>
    <dxf>
      <font>
        <b val="0"/>
        <i val="0"/>
      </font>
      <numFmt numFmtId="1" formatCode="0"/>
    </dxf>
    <dxf>
      <font>
        <b val="0"/>
        <i val="0"/>
      </font>
      <numFmt numFmtId="1" formatCode="0"/>
    </dxf>
    <dxf>
      <font>
        <b val="0"/>
        <i val="0"/>
      </font>
      <numFmt numFmtId="1" formatCode="0"/>
    </dxf>
    <dxf>
      <font>
        <b val="0"/>
        <i val="0"/>
      </font>
      <numFmt numFmtId="1" formatCode="0"/>
    </dxf>
    <dxf>
      <font>
        <b val="0"/>
        <i val="0"/>
      </font>
      <numFmt numFmtId="1" formatCode="0"/>
    </dxf>
    <dxf>
      <font>
        <b val="0"/>
        <i val="0"/>
      </font>
      <numFmt numFmtId="1" formatCode="0"/>
    </dxf>
    <dxf>
      <font>
        <b val="0"/>
        <i val="0"/>
      </font>
      <numFmt numFmtId="1" formatCode="0"/>
    </dxf>
    <dxf>
      <font>
        <b val="0"/>
        <i val="0"/>
      </font>
      <numFmt numFmtId="1" formatCode="0"/>
    </dxf>
    <dxf>
      <fill>
        <patternFill>
          <bgColor rgb="FFFF7171"/>
        </patternFill>
      </fill>
    </dxf>
    <dxf>
      <fill>
        <patternFill>
          <bgColor rgb="FFFFFF79"/>
        </patternFill>
      </fill>
    </dxf>
    <dxf>
      <fill>
        <patternFill>
          <bgColor rgb="FF92D050"/>
        </patternFill>
      </fill>
    </dxf>
  </dxfs>
  <tableStyles count="0" defaultTableStyle="TableStyleMedium2" defaultPivotStyle="PivotStyleLight16"/>
  <colors>
    <mruColors>
      <color rgb="FF008600"/>
      <color rgb="FFFEE5A8"/>
      <color rgb="FFFEFB89"/>
      <color rgb="FFFFDDFF"/>
      <color rgb="FFFDDB87"/>
      <color rgb="FFFDD777"/>
      <color rgb="FFFFB3B3"/>
      <color rgb="FFFF7979"/>
      <color rgb="FF21FF21"/>
      <color rgb="FF85FF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98931531196396E-2"/>
          <c:y val="6.2816239312371541E-2"/>
          <c:w val="0.92878118089569517"/>
          <c:h val="0.87105319128716741"/>
        </c:manualLayout>
      </c:layout>
      <c:scatterChart>
        <c:scatterStyle val="lineMarker"/>
        <c:varyColors val="0"/>
        <c:ser>
          <c:idx val="0"/>
          <c:order val="0"/>
          <c:tx>
            <c:v>Coastwide</c:v>
          </c:tx>
          <c:spPr>
            <a:ln w="38100">
              <a:solidFill>
                <a:schemeClr val="tx1"/>
              </a:solidFill>
            </a:ln>
          </c:spPr>
          <c:marker>
            <c:symbol val="none"/>
          </c:marker>
          <c:xVal>
            <c:numLit>
              <c:formatCode>General</c:formatCode>
              <c:ptCount val="5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numLit>
          </c:xVal>
          <c:yVal>
            <c:numLit>
              <c:formatCode>General</c:formatCode>
              <c:ptCount val="58"/>
              <c:pt idx="0">
                <c:v>10</c:v>
              </c:pt>
              <c:pt idx="1">
                <c:v>7.9791820644540081</c:v>
              </c:pt>
              <c:pt idx="2">
                <c:v>7.7210749200163047</c:v>
              </c:pt>
              <c:pt idx="3">
                <c:v>6.8724729626825791</c:v>
              </c:pt>
              <c:pt idx="4">
                <c:v>5.9379084181508226</c:v>
              </c:pt>
              <c:pt idx="5">
                <c:v>5.8335058237551936</c:v>
              </c:pt>
              <c:pt idx="6">
                <c:v>5.5265835416341691</c:v>
              </c:pt>
              <c:pt idx="7">
                <c:v>5.3987825345360223</c:v>
              </c:pt>
              <c:pt idx="8">
                <c:v>5.3578298577030559</c:v>
              </c:pt>
              <c:pt idx="9">
                <c:v>5.0878140748767589</c:v>
              </c:pt>
              <c:pt idx="10">
                <c:v>5.059955424123399</c:v>
              </c:pt>
              <c:pt idx="11">
                <c:v>4.7859450117659197</c:v>
              </c:pt>
              <c:pt idx="12">
                <c:v>4.7533114128713461</c:v>
              </c:pt>
              <c:pt idx="13">
                <c:v>4.7498231289127073</c:v>
              </c:pt>
              <c:pt idx="14">
                <c:v>4.7383635766439287</c:v>
              </c:pt>
              <c:pt idx="15">
                <c:v>4.6742995983450726</c:v>
              </c:pt>
              <c:pt idx="16">
                <c:v>4.6735333334555804</c:v>
              </c:pt>
              <c:pt idx="17">
                <c:v>4.401968420842854</c:v>
              </c:pt>
              <c:pt idx="18">
                <c:v>4.35395251820532</c:v>
              </c:pt>
              <c:pt idx="19">
                <c:v>4.3264466126746637</c:v>
              </c:pt>
              <c:pt idx="20">
                <c:v>4.2845587250595694</c:v>
              </c:pt>
              <c:pt idx="22">
                <c:v>4.244786923549249</c:v>
              </c:pt>
              <c:pt idx="23">
                <c:v>4.174170453283053</c:v>
              </c:pt>
              <c:pt idx="24">
                <c:v>4.0120706786162863</c:v>
              </c:pt>
              <c:pt idx="25">
                <c:v>3.8830701561769274</c:v>
              </c:pt>
              <c:pt idx="26">
                <c:v>3.8711069276579941</c:v>
              </c:pt>
              <c:pt idx="27">
                <c:v>3.7557771802008171</c:v>
              </c:pt>
              <c:pt idx="28">
                <c:v>3.7190755922858258</c:v>
              </c:pt>
              <c:pt idx="29">
                <c:v>3.6778129223178357</c:v>
              </c:pt>
              <c:pt idx="30">
                <c:v>3.6171436657748144</c:v>
              </c:pt>
              <c:pt idx="31">
                <c:v>3.4296947669106341</c:v>
              </c:pt>
              <c:pt idx="32">
                <c:v>3.4274045421823831</c:v>
              </c:pt>
              <c:pt idx="33">
                <c:v>3.3178106800204499</c:v>
              </c:pt>
              <c:pt idx="34">
                <c:v>3.3162889220843721</c:v>
              </c:pt>
              <c:pt idx="35">
                <c:v>3.1582864230994567</c:v>
              </c:pt>
              <c:pt idx="36">
                <c:v>3.1552353209729138</c:v>
              </c:pt>
              <c:pt idx="37">
                <c:v>3.1517075094904023</c:v>
              </c:pt>
              <c:pt idx="38">
                <c:v>2.9800225885292586</c:v>
              </c:pt>
              <c:pt idx="39">
                <c:v>2.9113115496699917</c:v>
              </c:pt>
              <c:pt idx="40">
                <c:v>2.9067277637860327</c:v>
              </c:pt>
              <c:pt idx="41">
                <c:v>2.9012774773039651</c:v>
              </c:pt>
              <c:pt idx="42">
                <c:v>2.8506831011682627</c:v>
              </c:pt>
              <c:pt idx="43">
                <c:v>2.811271306501943</c:v>
              </c:pt>
              <c:pt idx="44">
                <c:v>2.7947869576497082</c:v>
              </c:pt>
              <c:pt idx="45">
                <c:v>2.4256354610380693</c:v>
              </c:pt>
              <c:pt idx="46">
                <c:v>2.3965652827768391</c:v>
              </c:pt>
              <c:pt idx="47">
                <c:v>2.3874268019373166</c:v>
              </c:pt>
              <c:pt idx="48">
                <c:v>2.276643375303276</c:v>
              </c:pt>
              <c:pt idx="49">
                <c:v>2.2483139290393344</c:v>
              </c:pt>
              <c:pt idx="50">
                <c:v>2.2372053734890263</c:v>
              </c:pt>
              <c:pt idx="51">
                <c:v>2.1755362076303761</c:v>
              </c:pt>
              <c:pt idx="52">
                <c:v>1.8718457318874886</c:v>
              </c:pt>
              <c:pt idx="53">
                <c:v>1.7768447720240825</c:v>
              </c:pt>
              <c:pt idx="54">
                <c:v>1.6390384364861064</c:v>
              </c:pt>
              <c:pt idx="55">
                <c:v>1.3939761314332069</c:v>
              </c:pt>
              <c:pt idx="56">
                <c:v>1.3622294501279946</c:v>
              </c:pt>
              <c:pt idx="57">
                <c:v>0.91111344611929779</c:v>
              </c:pt>
            </c:numLit>
          </c:yVal>
          <c:smooth val="0"/>
          <c:extLst xmlns:c16r2="http://schemas.microsoft.com/office/drawing/2015/06/chart">
            <c:ext xmlns:c16="http://schemas.microsoft.com/office/drawing/2014/chart" uri="{C3380CC4-5D6E-409C-BE32-E72D297353CC}">
              <c16:uniqueId val="{00000000-84E2-4249-9988-32BF93516979}"/>
            </c:ext>
          </c:extLst>
        </c:ser>
        <c:ser>
          <c:idx val="1"/>
          <c:order val="1"/>
          <c:tx>
            <c:v>California</c:v>
          </c:tx>
          <c:spPr>
            <a:ln w="41275">
              <a:solidFill>
                <a:srgbClr val="000099"/>
              </a:solidFill>
              <a:prstDash val="sysDot"/>
            </a:ln>
          </c:spPr>
          <c:marker>
            <c:symbol val="none"/>
          </c:marker>
          <c:xVal>
            <c:numLit>
              <c:formatCode>General</c:formatCode>
              <c:ptCount val="5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numLit>
          </c:xVal>
          <c:yVal>
            <c:numLit>
              <c:formatCode>General</c:formatCode>
              <c:ptCount val="58"/>
              <c:pt idx="0">
                <c:v>10</c:v>
              </c:pt>
              <c:pt idx="1">
                <c:v>7.8430096281036361</c:v>
              </c:pt>
              <c:pt idx="2">
                <c:v>7.6331583721156653</c:v>
              </c:pt>
              <c:pt idx="3">
                <c:v>7.1185592587412945</c:v>
              </c:pt>
              <c:pt idx="4">
                <c:v>6.2063086483432048</c:v>
              </c:pt>
              <c:pt idx="5">
                <c:v>5.9244438328572047</c:v>
              </c:pt>
              <c:pt idx="6">
                <c:v>5.7638065924964836</c:v>
              </c:pt>
              <c:pt idx="7">
                <c:v>5.7330700195124322</c:v>
              </c:pt>
              <c:pt idx="8">
                <c:v>5.6766820971709988</c:v>
              </c:pt>
              <c:pt idx="9">
                <c:v>5.59633671038186</c:v>
              </c:pt>
              <c:pt idx="10">
                <c:v>5.2681943797056645</c:v>
              </c:pt>
              <c:pt idx="11">
                <c:v>5.2289352117347008</c:v>
              </c:pt>
              <c:pt idx="12">
                <c:v>5.2120755425568692</c:v>
              </c:pt>
              <c:pt idx="13">
                <c:v>5.06139200613441</c:v>
              </c:pt>
              <c:pt idx="14">
                <c:v>4.9464236690752994</c:v>
              </c:pt>
              <c:pt idx="15">
                <c:v>4.7231313365250083</c:v>
              </c:pt>
              <c:pt idx="16">
                <c:v>4.4778538618086072</c:v>
              </c:pt>
              <c:pt idx="17">
                <c:v>4.4343828339573026</c:v>
              </c:pt>
              <c:pt idx="18">
                <c:v>4.2810765814831209</c:v>
              </c:pt>
              <c:pt idx="19">
                <c:v>4.1932532893672185</c:v>
              </c:pt>
              <c:pt idx="20">
                <c:v>4.0956784171229152</c:v>
              </c:pt>
              <c:pt idx="22">
                <c:v>3.8804608127272733</c:v>
              </c:pt>
              <c:pt idx="23">
                <c:v>3.816265196248974</c:v>
              </c:pt>
              <c:pt idx="24">
                <c:v>3.7983636141938839</c:v>
              </c:pt>
              <c:pt idx="25">
                <c:v>3.7760324974311477</c:v>
              </c:pt>
              <c:pt idx="26">
                <c:v>3.5885107400229317</c:v>
              </c:pt>
              <c:pt idx="27">
                <c:v>3.5141915546471303</c:v>
              </c:pt>
              <c:pt idx="28">
                <c:v>3.5108873402460175</c:v>
              </c:pt>
              <c:pt idx="29">
                <c:v>3.3628518007613173</c:v>
              </c:pt>
              <c:pt idx="30">
                <c:v>3.340221330870544</c:v>
              </c:pt>
              <c:pt idx="31">
                <c:v>3.3274421139737669</c:v>
              </c:pt>
              <c:pt idx="32">
                <c:v>3.1856768541098397</c:v>
              </c:pt>
              <c:pt idx="33">
                <c:v>3.1369251909169535</c:v>
              </c:pt>
              <c:pt idx="34">
                <c:v>2.9844886054442528</c:v>
              </c:pt>
              <c:pt idx="35">
                <c:v>2.9688411648266597</c:v>
              </c:pt>
              <c:pt idx="36">
                <c:v>2.9159950026839998</c:v>
              </c:pt>
              <c:pt idx="37">
                <c:v>2.9125506911448626</c:v>
              </c:pt>
              <c:pt idx="38">
                <c:v>2.904177571033844</c:v>
              </c:pt>
              <c:pt idx="39">
                <c:v>2.8960110230484952</c:v>
              </c:pt>
              <c:pt idx="40">
                <c:v>2.8708978451076046</c:v>
              </c:pt>
              <c:pt idx="41">
                <c:v>2.8510711895497161</c:v>
              </c:pt>
              <c:pt idx="42">
                <c:v>2.7495845507030472</c:v>
              </c:pt>
              <c:pt idx="43">
                <c:v>2.7267701341500215</c:v>
              </c:pt>
              <c:pt idx="44">
                <c:v>2.6066528872160157</c:v>
              </c:pt>
              <c:pt idx="45">
                <c:v>2.4864935790572043</c:v>
              </c:pt>
              <c:pt idx="46">
                <c:v>2.4511988706037893</c:v>
              </c:pt>
              <c:pt idx="47">
                <c:v>2.2428418336543809</c:v>
              </c:pt>
              <c:pt idx="48">
                <c:v>2.1285213021359204</c:v>
              </c:pt>
              <c:pt idx="49">
                <c:v>1.9465856872216296</c:v>
              </c:pt>
              <c:pt idx="50">
                <c:v>1.6692748025982824</c:v>
              </c:pt>
              <c:pt idx="51">
                <c:v>1.6320875753065323</c:v>
              </c:pt>
              <c:pt idx="52">
                <c:v>1.4459880377776522</c:v>
              </c:pt>
              <c:pt idx="53">
                <c:v>1.1685522835315478</c:v>
              </c:pt>
              <c:pt idx="54">
                <c:v>1.154958888171514</c:v>
              </c:pt>
              <c:pt idx="55">
                <c:v>1.0917126818602096</c:v>
              </c:pt>
              <c:pt idx="56">
                <c:v>1.0353466354236063</c:v>
              </c:pt>
              <c:pt idx="57">
                <c:v>0.98868144191812335</c:v>
              </c:pt>
            </c:numLit>
          </c:yVal>
          <c:smooth val="0"/>
          <c:extLst xmlns:c16r2="http://schemas.microsoft.com/office/drawing/2015/06/chart">
            <c:ext xmlns:c16="http://schemas.microsoft.com/office/drawing/2014/chart" uri="{C3380CC4-5D6E-409C-BE32-E72D297353CC}">
              <c16:uniqueId val="{00000001-84E2-4249-9988-32BF93516979}"/>
            </c:ext>
          </c:extLst>
        </c:ser>
        <c:ser>
          <c:idx val="2"/>
          <c:order val="2"/>
          <c:tx>
            <c:v>Oregon</c:v>
          </c:tx>
          <c:spPr>
            <a:ln w="41275">
              <a:solidFill>
                <a:srgbClr val="FF8205"/>
              </a:solidFill>
              <a:prstDash val="sysDot"/>
            </a:ln>
          </c:spPr>
          <c:marker>
            <c:symbol val="none"/>
          </c:marker>
          <c:xVal>
            <c:numLit>
              <c:formatCode>General</c:formatCode>
              <c:ptCount val="5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numLit>
          </c:xVal>
          <c:yVal>
            <c:numLit>
              <c:formatCode>General</c:formatCode>
              <c:ptCount val="58"/>
              <c:pt idx="0">
                <c:v>10</c:v>
              </c:pt>
              <c:pt idx="1">
                <c:v>8.5067408910974009</c:v>
              </c:pt>
              <c:pt idx="2">
                <c:v>8.3042063437320408</c:v>
              </c:pt>
              <c:pt idx="3">
                <c:v>6.4304417962009834</c:v>
              </c:pt>
              <c:pt idx="4">
                <c:v>6.0970287436779946</c:v>
              </c:pt>
              <c:pt idx="5">
                <c:v>5.9674136846689887</c:v>
              </c:pt>
              <c:pt idx="6">
                <c:v>5.8115764798357246</c:v>
              </c:pt>
              <c:pt idx="7">
                <c:v>5.797773846477094</c:v>
              </c:pt>
              <c:pt idx="8">
                <c:v>5.6611201717015884</c:v>
              </c:pt>
              <c:pt idx="9">
                <c:v>5.4279033043374776</c:v>
              </c:pt>
              <c:pt idx="10">
                <c:v>5.2152356335137107</c:v>
              </c:pt>
              <c:pt idx="11">
                <c:v>5.1873745300075598</c:v>
              </c:pt>
              <c:pt idx="12">
                <c:v>5.0163042241147702</c:v>
              </c:pt>
              <c:pt idx="13">
                <c:v>4.6448705638345293</c:v>
              </c:pt>
              <c:pt idx="14">
                <c:v>4.6005033410376042</c:v>
              </c:pt>
              <c:pt idx="15">
                <c:v>4.3868135790504894</c:v>
              </c:pt>
              <c:pt idx="16">
                <c:v>4.304478502722251</c:v>
              </c:pt>
              <c:pt idx="17">
                <c:v>4.2791574439481916</c:v>
              </c:pt>
              <c:pt idx="18">
                <c:v>4.1377927105543826</c:v>
              </c:pt>
              <c:pt idx="19">
                <c:v>4.0332963324560671</c:v>
              </c:pt>
              <c:pt idx="20">
                <c:v>3.8381025866302152</c:v>
              </c:pt>
              <c:pt idx="22">
                <c:v>3.5873898683991818</c:v>
              </c:pt>
              <c:pt idx="23">
                <c:v>3.4028571961373428</c:v>
              </c:pt>
              <c:pt idx="24">
                <c:v>3.1593658241981211</c:v>
              </c:pt>
              <c:pt idx="25">
                <c:v>3.1215258586424888</c:v>
              </c:pt>
              <c:pt idx="26">
                <c:v>2.9178182875875054</c:v>
              </c:pt>
              <c:pt idx="27">
                <c:v>2.9142171092635225</c:v>
              </c:pt>
              <c:pt idx="28">
                <c:v>2.9020186984449667</c:v>
              </c:pt>
              <c:pt idx="29">
                <c:v>2.8416605026514752</c:v>
              </c:pt>
              <c:pt idx="30">
                <c:v>2.8215585230470275</c:v>
              </c:pt>
              <c:pt idx="31">
                <c:v>2.7111910340898713</c:v>
              </c:pt>
              <c:pt idx="32">
                <c:v>2.687571589534961</c:v>
              </c:pt>
              <c:pt idx="33">
                <c:v>2.5583050310854842</c:v>
              </c:pt>
              <c:pt idx="34">
                <c:v>2.4931919787657955</c:v>
              </c:pt>
              <c:pt idx="35">
                <c:v>2.3753003319908181</c:v>
              </c:pt>
              <c:pt idx="36">
                <c:v>2.3257312461589974</c:v>
              </c:pt>
              <c:pt idx="37">
                <c:v>2.0204737179954604</c:v>
              </c:pt>
              <c:pt idx="38">
                <c:v>1.935306194926232</c:v>
              </c:pt>
              <c:pt idx="39">
                <c:v>1.9097321361738542</c:v>
              </c:pt>
              <c:pt idx="40">
                <c:v>1.7680339408926202</c:v>
              </c:pt>
              <c:pt idx="41">
                <c:v>1.7256050344294975</c:v>
              </c:pt>
              <c:pt idx="42">
                <c:v>1.7102404223128944</c:v>
              </c:pt>
              <c:pt idx="43">
                <c:v>1.5346493519087385</c:v>
              </c:pt>
              <c:pt idx="44">
                <c:v>1.3186648073444576</c:v>
              </c:pt>
              <c:pt idx="45">
                <c:v>1.2677865278656717</c:v>
              </c:pt>
              <c:pt idx="46">
                <c:v>1.1947025739325354</c:v>
              </c:pt>
              <c:pt idx="47">
                <c:v>0.83416534885814086</c:v>
              </c:pt>
              <c:pt idx="48">
                <c:v>0.57371466029875029</c:v>
              </c:pt>
              <c:pt idx="49">
                <c:v>0</c:v>
              </c:pt>
              <c:pt idx="50">
                <c:v>0</c:v>
              </c:pt>
              <c:pt idx="51">
                <c:v>0</c:v>
              </c:pt>
              <c:pt idx="52">
                <c:v>0</c:v>
              </c:pt>
              <c:pt idx="53">
                <c:v>0</c:v>
              </c:pt>
              <c:pt idx="54">
                <c:v>0</c:v>
              </c:pt>
              <c:pt idx="55">
                <c:v>0</c:v>
              </c:pt>
              <c:pt idx="56">
                <c:v>0</c:v>
              </c:pt>
              <c:pt idx="57">
                <c:v>0</c:v>
              </c:pt>
            </c:numLit>
          </c:yVal>
          <c:smooth val="0"/>
          <c:extLst xmlns:c16r2="http://schemas.microsoft.com/office/drawing/2015/06/chart">
            <c:ext xmlns:c16="http://schemas.microsoft.com/office/drawing/2014/chart" uri="{C3380CC4-5D6E-409C-BE32-E72D297353CC}">
              <c16:uniqueId val="{00000002-84E2-4249-9988-32BF93516979}"/>
            </c:ext>
          </c:extLst>
        </c:ser>
        <c:ser>
          <c:idx val="3"/>
          <c:order val="3"/>
          <c:tx>
            <c:v>Washington</c:v>
          </c:tx>
          <c:spPr>
            <a:ln w="41275">
              <a:solidFill>
                <a:srgbClr val="008000"/>
              </a:solidFill>
              <a:prstDash val="sysDot"/>
            </a:ln>
          </c:spPr>
          <c:marker>
            <c:symbol val="none"/>
          </c:marker>
          <c:xVal>
            <c:numLit>
              <c:formatCode>General</c:formatCode>
              <c:ptCount val="5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numLit>
          </c:xVal>
          <c:yVal>
            <c:numLit>
              <c:formatCode>General</c:formatCode>
              <c:ptCount val="58"/>
              <c:pt idx="0">
                <c:v>10</c:v>
              </c:pt>
              <c:pt idx="1">
                <c:v>6.727237001681198</c:v>
              </c:pt>
              <c:pt idx="2">
                <c:v>6.4562101664294032</c:v>
              </c:pt>
              <c:pt idx="3">
                <c:v>6.0061559257245163</c:v>
              </c:pt>
              <c:pt idx="4">
                <c:v>5.6360728156193236</c:v>
              </c:pt>
              <c:pt idx="5">
                <c:v>5.3490532200124159</c:v>
              </c:pt>
              <c:pt idx="6">
                <c:v>4.7671674059781752</c:v>
              </c:pt>
              <c:pt idx="7">
                <c:v>4.5814508209440481</c:v>
              </c:pt>
              <c:pt idx="8">
                <c:v>4.3550028441837974</c:v>
              </c:pt>
              <c:pt idx="9">
                <c:v>4.3406738533374334</c:v>
              </c:pt>
              <c:pt idx="10">
                <c:v>4.3329073107450808</c:v>
              </c:pt>
              <c:pt idx="11">
                <c:v>4.2875601657826987</c:v>
              </c:pt>
              <c:pt idx="12">
                <c:v>4.2480856787110266</c:v>
              </c:pt>
              <c:pt idx="13">
                <c:v>4.0796350451751735</c:v>
              </c:pt>
              <c:pt idx="14">
                <c:v>3.6971630449088857</c:v>
              </c:pt>
              <c:pt idx="15">
                <c:v>3.6932894695795375</c:v>
              </c:pt>
              <c:pt idx="16">
                <c:v>3.2983411944285685</c:v>
              </c:pt>
              <c:pt idx="17">
                <c:v>3.2322640635055246</c:v>
              </c:pt>
              <c:pt idx="18">
                <c:v>3.0965394004266873</c:v>
              </c:pt>
              <c:pt idx="19">
                <c:v>2.9997631324092886</c:v>
              </c:pt>
              <c:pt idx="20">
                <c:v>2.8547644643023191</c:v>
              </c:pt>
              <c:pt idx="22">
                <c:v>2.6218336087441743</c:v>
              </c:pt>
              <c:pt idx="23">
                <c:v>2.3404706727014792</c:v>
              </c:pt>
              <c:pt idx="24">
                <c:v>2.0710023956484451</c:v>
              </c:pt>
              <c:pt idx="25">
                <c:v>1.9967268285615587</c:v>
              </c:pt>
              <c:pt idx="26">
                <c:v>1.9953305877832268</c:v>
              </c:pt>
              <c:pt idx="27">
                <c:v>1.9417259294835096</c:v>
              </c:pt>
              <c:pt idx="28">
                <c:v>1.9154092734659336</c:v>
              </c:pt>
              <c:pt idx="29">
                <c:v>1.8974907216551715</c:v>
              </c:pt>
              <c:pt idx="30">
                <c:v>1.6358298534710443</c:v>
              </c:pt>
              <c:pt idx="31">
                <c:v>1.4730942097380983</c:v>
              </c:pt>
              <c:pt idx="32">
                <c:v>1.3831117237538335</c:v>
              </c:pt>
              <c:pt idx="33">
                <c:v>1.2596089396393142</c:v>
              </c:pt>
              <c:pt idx="34">
                <c:v>0.83265672426271187</c:v>
              </c:pt>
              <c:pt idx="35">
                <c:v>0.74985179724292728</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numLit>
          </c:yVal>
          <c:smooth val="0"/>
          <c:extLst xmlns:c16r2="http://schemas.microsoft.com/office/drawing/2015/06/chart">
            <c:ext xmlns:c16="http://schemas.microsoft.com/office/drawing/2014/chart" uri="{C3380CC4-5D6E-409C-BE32-E72D297353CC}">
              <c16:uniqueId val="{00000003-84E2-4249-9988-32BF93516979}"/>
            </c:ext>
          </c:extLst>
        </c:ser>
        <c:ser>
          <c:idx val="4"/>
          <c:order val="4"/>
          <c:tx>
            <c:v>Trawl</c:v>
          </c:tx>
          <c:spPr>
            <a:ln w="28575">
              <a:solidFill>
                <a:srgbClr val="CC00FF"/>
              </a:solidFill>
              <a:prstDash val="dash"/>
            </a:ln>
          </c:spPr>
          <c:marker>
            <c:symbol val="none"/>
          </c:marker>
          <c:xVal>
            <c:numLit>
              <c:formatCode>General</c:formatCode>
              <c:ptCount val="5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numLit>
          </c:xVal>
          <c:yVal>
            <c:numLit>
              <c:formatCode>General</c:formatCode>
              <c:ptCount val="58"/>
              <c:pt idx="0">
                <c:v>10</c:v>
              </c:pt>
              <c:pt idx="1">
                <c:v>9.7727870709115976</c:v>
              </c:pt>
              <c:pt idx="2">
                <c:v>9.7685576094362521</c:v>
              </c:pt>
              <c:pt idx="3">
                <c:v>7.6320367290188011</c:v>
              </c:pt>
              <c:pt idx="4">
                <c:v>7.49141665388915</c:v>
              </c:pt>
              <c:pt idx="5">
                <c:v>6.8154267796700019</c:v>
              </c:pt>
              <c:pt idx="6">
                <c:v>6.6533489654286475</c:v>
              </c:pt>
              <c:pt idx="7">
                <c:v>6.5283340976645663</c:v>
              </c:pt>
              <c:pt idx="8">
                <c:v>6.3766932380263723</c:v>
              </c:pt>
              <c:pt idx="9">
                <c:v>6.3441125919299353</c:v>
              </c:pt>
              <c:pt idx="10">
                <c:v>5.9514193304651277</c:v>
              </c:pt>
              <c:pt idx="11">
                <c:v>5.9431962669138443</c:v>
              </c:pt>
              <c:pt idx="12">
                <c:v>5.8338587483733848</c:v>
              </c:pt>
              <c:pt idx="13">
                <c:v>5.3436710310631659</c:v>
              </c:pt>
              <c:pt idx="14">
                <c:v>5.1526254131635154</c:v>
              </c:pt>
              <c:pt idx="15">
                <c:v>4.7675711367511209</c:v>
              </c:pt>
              <c:pt idx="16">
                <c:v>4.5178178566782847</c:v>
              </c:pt>
              <c:pt idx="17">
                <c:v>4.4597173344333081</c:v>
              </c:pt>
              <c:pt idx="18">
                <c:v>4.2636944529680783</c:v>
              </c:pt>
              <c:pt idx="19">
                <c:v>4.2425120578494662</c:v>
              </c:pt>
              <c:pt idx="20">
                <c:v>4.218811821035211</c:v>
              </c:pt>
              <c:pt idx="22">
                <c:v>4.1426588260501438</c:v>
              </c:pt>
              <c:pt idx="23">
                <c:v>3.9426745634537426</c:v>
              </c:pt>
              <c:pt idx="24">
                <c:v>3.9301103388569105</c:v>
              </c:pt>
              <c:pt idx="25">
                <c:v>3.670229243419024</c:v>
              </c:pt>
              <c:pt idx="26">
                <c:v>3.5475281594844428</c:v>
              </c:pt>
              <c:pt idx="27">
                <c:v>3.4816654107868068</c:v>
              </c:pt>
              <c:pt idx="28">
                <c:v>3.4713019940623542</c:v>
              </c:pt>
              <c:pt idx="29">
                <c:v>3.4006573606950137</c:v>
              </c:pt>
              <c:pt idx="30">
                <c:v>3.0709810840276912</c:v>
              </c:pt>
              <c:pt idx="31">
                <c:v>3.0053928328913422</c:v>
              </c:pt>
              <c:pt idx="32">
                <c:v>2.9756005520596256</c:v>
              </c:pt>
              <c:pt idx="33">
                <c:v>2.8126498632237782</c:v>
              </c:pt>
              <c:pt idx="34">
                <c:v>1.8810169085074495</c:v>
              </c:pt>
              <c:pt idx="35">
                <c:v>1.7579081580502285</c:v>
              </c:pt>
              <c:pt idx="36">
                <c:v>1.7501121740526453</c:v>
              </c:pt>
              <c:pt idx="37">
                <c:v>1.7268314426047624</c:v>
              </c:pt>
              <c:pt idx="38">
                <c:v>1.6144209714629401</c:v>
              </c:pt>
              <c:pt idx="39">
                <c:v>1.493019079512067</c:v>
              </c:pt>
              <c:pt idx="40">
                <c:v>1.4584574437886162</c:v>
              </c:pt>
              <c:pt idx="41">
                <c:v>1.3956693689617357</c:v>
              </c:pt>
              <c:pt idx="42">
                <c:v>1.3551707642488029</c:v>
              </c:pt>
              <c:pt idx="43">
                <c:v>1.2706454207743401</c:v>
              </c:pt>
              <c:pt idx="44">
                <c:v>1.07717413744014</c:v>
              </c:pt>
              <c:pt idx="45">
                <c:v>0.70897101024961395</c:v>
              </c:pt>
              <c:pt idx="46">
                <c:v>0.67885358243630434</c:v>
              </c:pt>
              <c:pt idx="47">
                <c:v>0.64103483206827483</c:v>
              </c:pt>
              <c:pt idx="48">
                <c:v>0.58903354964660448</c:v>
              </c:pt>
              <c:pt idx="49">
                <c:v>0.56584336699334303</c:v>
              </c:pt>
              <c:pt idx="50">
                <c:v>0.49947163547621648</c:v>
              </c:pt>
              <c:pt idx="51">
                <c:v>0.44088510919705004</c:v>
              </c:pt>
              <c:pt idx="52">
                <c:v>0.44088510919705004</c:v>
              </c:pt>
              <c:pt idx="53">
                <c:v>0</c:v>
              </c:pt>
              <c:pt idx="54">
                <c:v>0</c:v>
              </c:pt>
              <c:pt idx="55">
                <c:v>0</c:v>
              </c:pt>
              <c:pt idx="56">
                <c:v>0</c:v>
              </c:pt>
              <c:pt idx="57">
                <c:v>0</c:v>
              </c:pt>
            </c:numLit>
          </c:yVal>
          <c:smooth val="0"/>
          <c:extLst xmlns:c16r2="http://schemas.microsoft.com/office/drawing/2015/06/chart">
            <c:ext xmlns:c16="http://schemas.microsoft.com/office/drawing/2014/chart" uri="{C3380CC4-5D6E-409C-BE32-E72D297353CC}">
              <c16:uniqueId val="{00000004-84E2-4249-9988-32BF93516979}"/>
            </c:ext>
          </c:extLst>
        </c:ser>
        <c:ser>
          <c:idx val="5"/>
          <c:order val="5"/>
          <c:tx>
            <c:v>Non-Trawl</c:v>
          </c:tx>
          <c:spPr>
            <a:ln>
              <a:solidFill>
                <a:srgbClr val="00D2CD"/>
              </a:solidFill>
              <a:prstDash val="dash"/>
            </a:ln>
          </c:spPr>
          <c:marker>
            <c:symbol val="none"/>
          </c:marker>
          <c:xVal>
            <c:numLit>
              <c:formatCode>General</c:formatCode>
              <c:ptCount val="5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numLit>
          </c:xVal>
          <c:yVal>
            <c:numLit>
              <c:formatCode>General</c:formatCode>
              <c:ptCount val="58"/>
              <c:pt idx="0">
                <c:v>10</c:v>
              </c:pt>
              <c:pt idx="1">
                <c:v>6.330817432152152</c:v>
              </c:pt>
              <c:pt idx="2">
                <c:v>5.633983495494185</c:v>
              </c:pt>
              <c:pt idx="3">
                <c:v>5.5402184627744111</c:v>
              </c:pt>
              <c:pt idx="4">
                <c:v>5.220864733518753</c:v>
              </c:pt>
              <c:pt idx="5">
                <c:v>4.9115407200242824</c:v>
              </c:pt>
              <c:pt idx="6">
                <c:v>4.8625908676940712</c:v>
              </c:pt>
              <c:pt idx="7">
                <c:v>4.517625311234565</c:v>
              </c:pt>
              <c:pt idx="8">
                <c:v>4.4649226146379224</c:v>
              </c:pt>
              <c:pt idx="9">
                <c:v>4.4404056765477131</c:v>
              </c:pt>
              <c:pt idx="10">
                <c:v>4.2787943153796517</c:v>
              </c:pt>
              <c:pt idx="11">
                <c:v>4.095298945944176</c:v>
              </c:pt>
              <c:pt idx="12">
                <c:v>3.8513206911587186</c:v>
              </c:pt>
              <c:pt idx="13">
                <c:v>3.8259683516354857</c:v>
              </c:pt>
              <c:pt idx="14">
                <c:v>3.8161251036776505</c:v>
              </c:pt>
              <c:pt idx="15">
                <c:v>3.5853999087022776</c:v>
              </c:pt>
              <c:pt idx="16">
                <c:v>3.4040355240868863</c:v>
              </c:pt>
              <c:pt idx="17">
                <c:v>3.3441464632173576</c:v>
              </c:pt>
              <c:pt idx="18">
                <c:v>3.3229930764013416</c:v>
              </c:pt>
              <c:pt idx="19">
                <c:v>3.2842064101780331</c:v>
              </c:pt>
              <c:pt idx="20">
                <c:v>3.2344499929471282</c:v>
              </c:pt>
              <c:pt idx="22">
                <c:v>3.1437925264074522</c:v>
              </c:pt>
              <c:pt idx="23">
                <c:v>3.0040949149543015</c:v>
              </c:pt>
              <c:pt idx="24">
                <c:v>2.9539741593327955</c:v>
              </c:pt>
              <c:pt idx="25">
                <c:v>2.9229593193383154</c:v>
              </c:pt>
              <c:pt idx="26">
                <c:v>2.7281001313929036</c:v>
              </c:pt>
              <c:pt idx="27">
                <c:v>2.7000803407020979</c:v>
              </c:pt>
              <c:pt idx="28">
                <c:v>2.6618992118962472</c:v>
              </c:pt>
              <c:pt idx="29">
                <c:v>2.5891979231327276</c:v>
              </c:pt>
              <c:pt idx="30">
                <c:v>2.5616513935007346</c:v>
              </c:pt>
              <c:pt idx="31">
                <c:v>2.4591354870958799</c:v>
              </c:pt>
              <c:pt idx="32">
                <c:v>2.4323255355698143</c:v>
              </c:pt>
              <c:pt idx="33">
                <c:v>2.336276291215706</c:v>
              </c:pt>
              <c:pt idx="34">
                <c:v>2.2870652093740627</c:v>
              </c:pt>
              <c:pt idx="35">
                <c:v>2.2327087428940993</c:v>
              </c:pt>
              <c:pt idx="36">
                <c:v>2.2269552411903382</c:v>
              </c:pt>
              <c:pt idx="37">
                <c:v>2.2029774561802928</c:v>
              </c:pt>
              <c:pt idx="38">
                <c:v>2.2001456864925686</c:v>
              </c:pt>
              <c:pt idx="39">
                <c:v>2.1326443876305361</c:v>
              </c:pt>
              <c:pt idx="40">
                <c:v>2.0356720821579772</c:v>
              </c:pt>
              <c:pt idx="41">
                <c:v>1.9266493489583176</c:v>
              </c:pt>
              <c:pt idx="42">
                <c:v>1.9209006443117165</c:v>
              </c:pt>
              <c:pt idx="43">
                <c:v>1.82307120757553</c:v>
              </c:pt>
              <c:pt idx="44">
                <c:v>1.7638792956842673</c:v>
              </c:pt>
              <c:pt idx="45">
                <c:v>1.7423551381307651</c:v>
              </c:pt>
              <c:pt idx="46">
                <c:v>1.654985605457336</c:v>
              </c:pt>
              <c:pt idx="47">
                <c:v>1.6398190025930521</c:v>
              </c:pt>
              <c:pt idx="48">
                <c:v>1.6136930119108874</c:v>
              </c:pt>
              <c:pt idx="49">
                <c:v>1.602355100317189</c:v>
              </c:pt>
              <c:pt idx="50">
                <c:v>1.5429751939972871</c:v>
              </c:pt>
              <c:pt idx="51">
                <c:v>1.512704507380165</c:v>
              </c:pt>
              <c:pt idx="52">
                <c:v>1.4865397196744019</c:v>
              </c:pt>
              <c:pt idx="53">
                <c:v>1.4742519752316432</c:v>
              </c:pt>
              <c:pt idx="54">
                <c:v>1.3978656955518727</c:v>
              </c:pt>
              <c:pt idx="55">
                <c:v>1.0807676085853397</c:v>
              </c:pt>
              <c:pt idx="56">
                <c:v>0.93513233229461412</c:v>
              </c:pt>
              <c:pt idx="57">
                <c:v>0.84687848555713874</c:v>
              </c:pt>
            </c:numLit>
          </c:yVal>
          <c:smooth val="0"/>
          <c:extLst xmlns:c16r2="http://schemas.microsoft.com/office/drawing/2015/06/chart">
            <c:ext xmlns:c16="http://schemas.microsoft.com/office/drawing/2014/chart" uri="{C3380CC4-5D6E-409C-BE32-E72D297353CC}">
              <c16:uniqueId val="{00000005-84E2-4249-9988-32BF93516979}"/>
            </c:ext>
          </c:extLst>
        </c:ser>
        <c:dLbls>
          <c:showLegendKey val="0"/>
          <c:showVal val="0"/>
          <c:showCatName val="0"/>
          <c:showSerName val="0"/>
          <c:showPercent val="0"/>
          <c:showBubbleSize val="0"/>
        </c:dLbls>
        <c:axId val="514739104"/>
        <c:axId val="514739888"/>
      </c:scatterChart>
      <c:valAx>
        <c:axId val="514739104"/>
        <c:scaling>
          <c:orientation val="minMax"/>
        </c:scaling>
        <c:delete val="0"/>
        <c:axPos val="b"/>
        <c:numFmt formatCode="General" sourceLinked="1"/>
        <c:majorTickMark val="out"/>
        <c:minorTickMark val="none"/>
        <c:tickLblPos val="nextTo"/>
        <c:crossAx val="514739888"/>
        <c:crosses val="autoZero"/>
        <c:crossBetween val="midCat"/>
      </c:valAx>
      <c:valAx>
        <c:axId val="514739888"/>
        <c:scaling>
          <c:orientation val="minMax"/>
          <c:max val="10"/>
        </c:scaling>
        <c:delete val="0"/>
        <c:axPos val="l"/>
        <c:majorGridlines/>
        <c:numFmt formatCode="0" sourceLinked="0"/>
        <c:majorTickMark val="out"/>
        <c:minorTickMark val="none"/>
        <c:tickLblPos val="nextTo"/>
        <c:crossAx val="514739104"/>
        <c:crosses val="autoZero"/>
        <c:crossBetween val="midCat"/>
      </c:valAx>
    </c:plotArea>
    <c:legend>
      <c:legendPos val="r"/>
      <c:layout>
        <c:manualLayout>
          <c:xMode val="edge"/>
          <c:yMode val="edge"/>
          <c:x val="0.63332640998615342"/>
          <c:y val="0.21207151060866197"/>
          <c:w val="0.28006382762015775"/>
          <c:h val="0.31612409822074233"/>
        </c:manualLayout>
      </c:layout>
      <c:overlay val="0"/>
      <c:spPr>
        <a:solidFill>
          <a:schemeClr val="bg1"/>
        </a:solidFill>
      </c:spPr>
      <c:txPr>
        <a:bodyPr/>
        <a:lstStyle/>
        <a:p>
          <a:pPr>
            <a:defRPr sz="1400"/>
          </a:pPr>
          <a:endParaRPr lang="en-US"/>
        </a:p>
      </c:txPr>
    </c:legend>
    <c:plotVisOnly val="1"/>
    <c:dispBlanksAs val="gap"/>
    <c:showDLblsOverMax val="0"/>
  </c:chart>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n-US" sz="2000"/>
              <a:t>Number of Stocks by Target Frequency - 2018</a:t>
            </a:r>
          </a:p>
        </c:rich>
      </c:tx>
      <c:layout>
        <c:manualLayout>
          <c:xMode val="edge"/>
          <c:yMode val="edge"/>
          <c:x val="0.1443086316028078"/>
          <c:y val="3.2000000000000001E-2"/>
        </c:manualLayout>
      </c:layout>
      <c:overlay val="0"/>
    </c:title>
    <c:autoTitleDeleted val="0"/>
    <c:plotArea>
      <c:layout/>
      <c:barChart>
        <c:barDir val="col"/>
        <c:grouping val="clustered"/>
        <c:varyColors val="0"/>
        <c:ser>
          <c:idx val="0"/>
          <c:order val="0"/>
          <c:tx>
            <c:strRef>
              <c:f>'Assess Freq'!$AB$8</c:f>
              <c:strCache>
                <c:ptCount val="1"/>
                <c:pt idx="0">
                  <c:v>Count</c:v>
                </c:pt>
              </c:strCache>
            </c:strRef>
          </c:tx>
          <c:spPr>
            <a:solidFill>
              <a:srgbClr val="00B050"/>
            </a:solidFill>
          </c:spPr>
          <c:invertIfNegative val="0"/>
          <c:cat>
            <c:numRef>
              <c:f>'Assess Freq'!$AA$9:$AA$13</c:f>
              <c:numCache>
                <c:formatCode>General</c:formatCode>
                <c:ptCount val="5"/>
                <c:pt idx="0">
                  <c:v>2</c:v>
                </c:pt>
                <c:pt idx="1">
                  <c:v>4</c:v>
                </c:pt>
                <c:pt idx="2">
                  <c:v>6</c:v>
                </c:pt>
                <c:pt idx="3">
                  <c:v>8</c:v>
                </c:pt>
                <c:pt idx="4">
                  <c:v>10</c:v>
                </c:pt>
              </c:numCache>
            </c:numRef>
          </c:cat>
          <c:val>
            <c:numRef>
              <c:f>'Assess Freq'!$AB$9:$AB$13</c:f>
              <c:numCache>
                <c:formatCode>General</c:formatCode>
                <c:ptCount val="5"/>
                <c:pt idx="0">
                  <c:v>0</c:v>
                </c:pt>
                <c:pt idx="1">
                  <c:v>6</c:v>
                </c:pt>
                <c:pt idx="2">
                  <c:v>12</c:v>
                </c:pt>
                <c:pt idx="3">
                  <c:v>5</c:v>
                </c:pt>
                <c:pt idx="4">
                  <c:v>10</c:v>
                </c:pt>
              </c:numCache>
            </c:numRef>
          </c:val>
          <c:extLst xmlns:c16r2="http://schemas.microsoft.com/office/drawing/2015/06/chart">
            <c:ext xmlns:c16="http://schemas.microsoft.com/office/drawing/2014/chart" uri="{C3380CC4-5D6E-409C-BE32-E72D297353CC}">
              <c16:uniqueId val="{00000000-358E-4975-9B24-B31DBAD3ACB3}"/>
            </c:ext>
          </c:extLst>
        </c:ser>
        <c:dLbls>
          <c:showLegendKey val="0"/>
          <c:showVal val="0"/>
          <c:showCatName val="0"/>
          <c:showSerName val="0"/>
          <c:showPercent val="0"/>
          <c:showBubbleSize val="0"/>
        </c:dLbls>
        <c:gapWidth val="61"/>
        <c:overlap val="-2"/>
        <c:axId val="514740672"/>
        <c:axId val="514741064"/>
      </c:barChart>
      <c:catAx>
        <c:axId val="514740672"/>
        <c:scaling>
          <c:orientation val="minMax"/>
        </c:scaling>
        <c:delete val="0"/>
        <c:axPos val="b"/>
        <c:numFmt formatCode="General" sourceLinked="1"/>
        <c:majorTickMark val="out"/>
        <c:minorTickMark val="none"/>
        <c:tickLblPos val="nextTo"/>
        <c:txPr>
          <a:bodyPr/>
          <a:lstStyle/>
          <a:p>
            <a:pPr>
              <a:defRPr sz="1800" b="0"/>
            </a:pPr>
            <a:endParaRPr lang="en-US"/>
          </a:p>
        </c:txPr>
        <c:crossAx val="514741064"/>
        <c:crosses val="autoZero"/>
        <c:auto val="1"/>
        <c:lblAlgn val="ctr"/>
        <c:lblOffset val="100"/>
        <c:noMultiLvlLbl val="0"/>
      </c:catAx>
      <c:valAx>
        <c:axId val="514741064"/>
        <c:scaling>
          <c:orientation val="minMax"/>
          <c:max val="12"/>
          <c:min val="0"/>
        </c:scaling>
        <c:delete val="0"/>
        <c:axPos val="l"/>
        <c:majorGridlines/>
        <c:numFmt formatCode="General" sourceLinked="1"/>
        <c:majorTickMark val="out"/>
        <c:minorTickMark val="none"/>
        <c:tickLblPos val="nextTo"/>
        <c:txPr>
          <a:bodyPr/>
          <a:lstStyle/>
          <a:p>
            <a:pPr>
              <a:defRPr sz="1800" b="0"/>
            </a:pPr>
            <a:endParaRPr lang="en-US"/>
          </a:p>
        </c:txPr>
        <c:crossAx val="514740672"/>
        <c:crosses val="autoZero"/>
        <c:crossBetween val="between"/>
        <c:majorUnit val="2"/>
      </c:valAx>
    </c:plotArea>
    <c:plotVisOnly val="1"/>
    <c:dispBlanksAs val="gap"/>
    <c:showDLblsOverMax val="0"/>
  </c:chart>
  <c:txPr>
    <a:bodyPr/>
    <a:lstStyle/>
    <a:p>
      <a:pPr>
        <a:defRPr sz="16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n-US" sz="2000"/>
              <a:t>Number of Analyzed Stocks by Factor Score</a:t>
            </a:r>
          </a:p>
        </c:rich>
      </c:tx>
      <c:overlay val="0"/>
    </c:title>
    <c:autoTitleDeleted val="0"/>
    <c:plotArea>
      <c:layout/>
      <c:barChart>
        <c:barDir val="col"/>
        <c:grouping val="clustered"/>
        <c:varyColors val="0"/>
        <c:ser>
          <c:idx val="0"/>
          <c:order val="0"/>
          <c:tx>
            <c:strRef>
              <c:f>'Assess Freq'!$AB$25</c:f>
              <c:strCache>
                <c:ptCount val="1"/>
                <c:pt idx="0">
                  <c:v>Count</c:v>
                </c:pt>
              </c:strCache>
            </c:strRef>
          </c:tx>
          <c:spPr>
            <a:solidFill>
              <a:srgbClr val="00B050"/>
            </a:solidFill>
          </c:spPr>
          <c:invertIfNegative val="0"/>
          <c:cat>
            <c:numRef>
              <c:f>'Assess Freq'!$AA$26:$AA$35</c:f>
              <c:numCache>
                <c:formatCode>General</c:formatCode>
                <c:ptCount val="10"/>
                <c:pt idx="0">
                  <c:v>-2</c:v>
                </c:pt>
                <c:pt idx="1">
                  <c:v>0</c:v>
                </c:pt>
                <c:pt idx="2">
                  <c:v>2</c:v>
                </c:pt>
                <c:pt idx="3">
                  <c:v>3</c:v>
                </c:pt>
                <c:pt idx="4">
                  <c:v>4</c:v>
                </c:pt>
                <c:pt idx="5">
                  <c:v>5</c:v>
                </c:pt>
                <c:pt idx="6">
                  <c:v>6</c:v>
                </c:pt>
                <c:pt idx="7">
                  <c:v>7</c:v>
                </c:pt>
                <c:pt idx="8">
                  <c:v>8</c:v>
                </c:pt>
                <c:pt idx="9">
                  <c:v>10</c:v>
                </c:pt>
              </c:numCache>
            </c:numRef>
          </c:cat>
          <c:val>
            <c:numRef>
              <c:f>'Assess Freq'!$AB$26:$AB$35</c:f>
              <c:numCache>
                <c:formatCode>General</c:formatCode>
                <c:ptCount val="10"/>
                <c:pt idx="0">
                  <c:v>2</c:v>
                </c:pt>
                <c:pt idx="1">
                  <c:v>9</c:v>
                </c:pt>
                <c:pt idx="2">
                  <c:v>14</c:v>
                </c:pt>
                <c:pt idx="3">
                  <c:v>8</c:v>
                </c:pt>
                <c:pt idx="4">
                  <c:v>6</c:v>
                </c:pt>
                <c:pt idx="5">
                  <c:v>3</c:v>
                </c:pt>
                <c:pt idx="6">
                  <c:v>1</c:v>
                </c:pt>
                <c:pt idx="7">
                  <c:v>0</c:v>
                </c:pt>
                <c:pt idx="8">
                  <c:v>0</c:v>
                </c:pt>
                <c:pt idx="9">
                  <c:v>1</c:v>
                </c:pt>
              </c:numCache>
            </c:numRef>
          </c:val>
          <c:extLst xmlns:c16r2="http://schemas.microsoft.com/office/drawing/2015/06/chart">
            <c:ext xmlns:c16="http://schemas.microsoft.com/office/drawing/2014/chart" uri="{C3380CC4-5D6E-409C-BE32-E72D297353CC}">
              <c16:uniqueId val="{00000000-B4F5-430E-8DBE-D9FEB2129305}"/>
            </c:ext>
          </c:extLst>
        </c:ser>
        <c:dLbls>
          <c:showLegendKey val="0"/>
          <c:showVal val="0"/>
          <c:showCatName val="0"/>
          <c:showSerName val="0"/>
          <c:showPercent val="0"/>
          <c:showBubbleSize val="0"/>
        </c:dLbls>
        <c:gapWidth val="61"/>
        <c:overlap val="-2"/>
        <c:axId val="514741848"/>
        <c:axId val="514742240"/>
      </c:barChart>
      <c:catAx>
        <c:axId val="514741848"/>
        <c:scaling>
          <c:orientation val="minMax"/>
        </c:scaling>
        <c:delete val="0"/>
        <c:axPos val="b"/>
        <c:numFmt formatCode="General" sourceLinked="1"/>
        <c:majorTickMark val="out"/>
        <c:minorTickMark val="none"/>
        <c:tickLblPos val="nextTo"/>
        <c:crossAx val="514742240"/>
        <c:crosses val="autoZero"/>
        <c:auto val="1"/>
        <c:lblAlgn val="ctr"/>
        <c:lblOffset val="100"/>
        <c:noMultiLvlLbl val="0"/>
      </c:catAx>
      <c:valAx>
        <c:axId val="514742240"/>
        <c:scaling>
          <c:orientation val="minMax"/>
          <c:max val="12"/>
          <c:min val="0"/>
        </c:scaling>
        <c:delete val="0"/>
        <c:axPos val="l"/>
        <c:majorGridlines/>
        <c:numFmt formatCode="General" sourceLinked="1"/>
        <c:majorTickMark val="out"/>
        <c:minorTickMark val="none"/>
        <c:tickLblPos val="nextTo"/>
        <c:crossAx val="514741848"/>
        <c:crosses val="autoZero"/>
        <c:crossBetween val="between"/>
        <c:majorUnit val="2"/>
      </c:valAx>
    </c:plotArea>
    <c:plotVisOnly val="1"/>
    <c:dispBlanksAs val="gap"/>
    <c:showDLblsOverMax val="0"/>
  </c:chart>
  <c:txPr>
    <a:bodyPr/>
    <a:lstStyle/>
    <a:p>
      <a:pPr>
        <a:defRPr sz="1600"/>
      </a:pPr>
      <a:endParaRPr lang="en-US"/>
    </a:p>
  </c:txPr>
  <c:printSettings>
    <c:headerFooter/>
    <c:pageMargins b="0.75" l="0.7" r="0.7" t="0.75" header="0.3" footer="0.3"/>
    <c:pageSetup/>
  </c:printSettings>
</c:chartSpace>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_rels/drawing7.xml.rels><?xml version="1.0" encoding="UTF-8" standalone="yes"?>
<Relationships xmlns="http://schemas.openxmlformats.org/package/2006/relationships"><Relationship Id="rId1" Type="http://schemas.openxmlformats.org/officeDocument/2006/relationships/image" Target="../media/image3.emf"/></Relationships>
</file>

<file path=xl/drawings/_rels/drawing8.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26" Type="http://schemas.openxmlformats.org/officeDocument/2006/relationships/image" Target="../media/image29.png"/><Relationship Id="rId3" Type="http://schemas.openxmlformats.org/officeDocument/2006/relationships/image" Target="../media/image6.png"/><Relationship Id="rId21" Type="http://schemas.openxmlformats.org/officeDocument/2006/relationships/image" Target="../media/image24.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5" Type="http://schemas.openxmlformats.org/officeDocument/2006/relationships/image" Target="../media/image28.png"/><Relationship Id="rId2" Type="http://schemas.openxmlformats.org/officeDocument/2006/relationships/image" Target="../media/image5.png"/><Relationship Id="rId16" Type="http://schemas.openxmlformats.org/officeDocument/2006/relationships/image" Target="../media/image19.png"/><Relationship Id="rId20" Type="http://schemas.openxmlformats.org/officeDocument/2006/relationships/image" Target="../media/image23.png"/><Relationship Id="rId29" Type="http://schemas.openxmlformats.org/officeDocument/2006/relationships/image" Target="../media/image32.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24" Type="http://schemas.openxmlformats.org/officeDocument/2006/relationships/image" Target="../media/image27.png"/><Relationship Id="rId32" Type="http://schemas.openxmlformats.org/officeDocument/2006/relationships/image" Target="../media/image35.png"/><Relationship Id="rId5" Type="http://schemas.openxmlformats.org/officeDocument/2006/relationships/image" Target="../media/image8.png"/><Relationship Id="rId15" Type="http://schemas.openxmlformats.org/officeDocument/2006/relationships/image" Target="../media/image18.png"/><Relationship Id="rId23" Type="http://schemas.openxmlformats.org/officeDocument/2006/relationships/image" Target="../media/image26.png"/><Relationship Id="rId28" Type="http://schemas.openxmlformats.org/officeDocument/2006/relationships/image" Target="../media/image31.png"/><Relationship Id="rId10" Type="http://schemas.openxmlformats.org/officeDocument/2006/relationships/image" Target="../media/image13.png"/><Relationship Id="rId19" Type="http://schemas.openxmlformats.org/officeDocument/2006/relationships/image" Target="../media/image22.png"/><Relationship Id="rId31" Type="http://schemas.openxmlformats.org/officeDocument/2006/relationships/image" Target="../media/image34.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 Id="rId22" Type="http://schemas.openxmlformats.org/officeDocument/2006/relationships/image" Target="../media/image25.png"/><Relationship Id="rId27" Type="http://schemas.openxmlformats.org/officeDocument/2006/relationships/image" Target="../media/image30.png"/><Relationship Id="rId30"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xdr:from>
      <xdr:col>0</xdr:col>
      <xdr:colOff>780135</xdr:colOff>
      <xdr:row>20</xdr:row>
      <xdr:rowOff>32402</xdr:rowOff>
    </xdr:from>
    <xdr:to>
      <xdr:col>1</xdr:col>
      <xdr:colOff>86715</xdr:colOff>
      <xdr:row>20</xdr:row>
      <xdr:rowOff>348886</xdr:rowOff>
    </xdr:to>
    <xdr:sp macro="" textlink="">
      <xdr:nvSpPr>
        <xdr:cNvPr id="2" name="Down Arrow 1">
          <a:extLst>
            <a:ext uri="{FF2B5EF4-FFF2-40B4-BE49-F238E27FC236}">
              <a16:creationId xmlns="" xmlns:a16="http://schemas.microsoft.com/office/drawing/2014/main" id="{00000000-0008-0000-0000-000002000000}"/>
            </a:ext>
          </a:extLst>
        </xdr:cNvPr>
        <xdr:cNvSpPr/>
      </xdr:nvSpPr>
      <xdr:spPr>
        <a:xfrm rot="1874835">
          <a:off x="780135" y="4840622"/>
          <a:ext cx="220980" cy="316484"/>
        </a:xfrm>
        <a:prstGeom prst="downArrow">
          <a:avLst/>
        </a:prstGeom>
        <a:solidFill>
          <a:srgbClr val="33CC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87086</xdr:colOff>
      <xdr:row>10</xdr:row>
      <xdr:rowOff>152399</xdr:rowOff>
    </xdr:from>
    <xdr:to>
      <xdr:col>16</xdr:col>
      <xdr:colOff>266700</xdr:colOff>
      <xdr:row>13</xdr:row>
      <xdr:rowOff>171450</xdr:rowOff>
    </xdr:to>
    <xdr:sp macro="" textlink="">
      <xdr:nvSpPr>
        <xdr:cNvPr id="3" name="TextBox 2">
          <a:extLst>
            <a:ext uri="{FF2B5EF4-FFF2-40B4-BE49-F238E27FC236}">
              <a16:creationId xmlns="" xmlns:a16="http://schemas.microsoft.com/office/drawing/2014/main" id="{00000000-0008-0000-0000-000003000000}"/>
            </a:ext>
          </a:extLst>
        </xdr:cNvPr>
        <xdr:cNvSpPr txBox="1"/>
      </xdr:nvSpPr>
      <xdr:spPr>
        <a:xfrm>
          <a:off x="12831536" y="2343149"/>
          <a:ext cx="3722914" cy="1219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0 - Not in rebuilding</a:t>
          </a:r>
        </a:p>
        <a:p>
          <a:r>
            <a:rPr lang="en-US" sz="1200" b="1"/>
            <a:t>4 - Projected to rebuild in over 20 years</a:t>
          </a:r>
        </a:p>
        <a:p>
          <a:r>
            <a:rPr lang="en-US" sz="1200" b="1"/>
            <a:t>6 - Projected to rebuild within 20 years</a:t>
          </a:r>
        </a:p>
        <a:p>
          <a:r>
            <a:rPr lang="en-US" sz="1200" b="1"/>
            <a:t>9 - In rebuilding and projected to be rebuilt by next assessment</a:t>
          </a:r>
        </a:p>
        <a:p>
          <a:r>
            <a:rPr lang="en-US" sz="1200" b="1"/>
            <a:t>10 - In rebuilding, with declining biomass</a:t>
          </a:r>
        </a:p>
        <a:p>
          <a:endParaRPr lang="en-US" sz="1200" b="1"/>
        </a:p>
      </xdr:txBody>
    </xdr:sp>
    <xdr:clientData/>
  </xdr:twoCellAnchor>
  <xdr:twoCellAnchor>
    <xdr:from>
      <xdr:col>5</xdr:col>
      <xdr:colOff>65314</xdr:colOff>
      <xdr:row>13</xdr:row>
      <xdr:rowOff>83820</xdr:rowOff>
    </xdr:from>
    <xdr:to>
      <xdr:col>10</xdr:col>
      <xdr:colOff>50074</xdr:colOff>
      <xdr:row>13</xdr:row>
      <xdr:rowOff>83820</xdr:rowOff>
    </xdr:to>
    <xdr:cxnSp macro="">
      <xdr:nvCxnSpPr>
        <xdr:cNvPr id="4" name="Straight Arrow Connector 3">
          <a:extLst>
            <a:ext uri="{FF2B5EF4-FFF2-40B4-BE49-F238E27FC236}">
              <a16:creationId xmlns="" xmlns:a16="http://schemas.microsoft.com/office/drawing/2014/main" id="{00000000-0008-0000-0000-000004000000}"/>
            </a:ext>
          </a:extLst>
        </xdr:cNvPr>
        <xdr:cNvCxnSpPr/>
      </xdr:nvCxnSpPr>
      <xdr:spPr>
        <a:xfrm>
          <a:off x="6662057" y="3099163"/>
          <a:ext cx="6102531" cy="0"/>
        </a:xfrm>
        <a:prstGeom prst="straightConnector1">
          <a:avLst/>
        </a:prstGeom>
        <a:ln w="28575">
          <a:solidFill>
            <a:sysClr val="windowText" lastClr="0000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420007</xdr:colOff>
      <xdr:row>14</xdr:row>
      <xdr:rowOff>80554</xdr:rowOff>
    </xdr:from>
    <xdr:to>
      <xdr:col>19</xdr:col>
      <xdr:colOff>160020</xdr:colOff>
      <xdr:row>20</xdr:row>
      <xdr:rowOff>167640</xdr:rowOff>
    </xdr:to>
    <xdr:sp macro="" textlink="">
      <xdr:nvSpPr>
        <xdr:cNvPr id="5" name="TextBox 4">
          <a:extLst>
            <a:ext uri="{FF2B5EF4-FFF2-40B4-BE49-F238E27FC236}">
              <a16:creationId xmlns="" xmlns:a16="http://schemas.microsoft.com/office/drawing/2014/main" id="{00000000-0008-0000-0000-000005000000}"/>
            </a:ext>
          </a:extLst>
        </xdr:cNvPr>
        <xdr:cNvSpPr txBox="1"/>
      </xdr:nvSpPr>
      <xdr:spPr>
        <a:xfrm>
          <a:off x="12612007" y="3326674"/>
          <a:ext cx="5912213" cy="2601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1 - point = stock biomass is way above target (SBC &gt; 2 * SBMSY)</a:t>
          </a:r>
        </a:p>
        <a:p>
          <a:r>
            <a:rPr lang="en-US" sz="1200" b="1"/>
            <a:t>2 - points = stock biomass is above target ( 2 * SBMSY &gt;= SBC &gt; 1.5*SBMSY)</a:t>
          </a:r>
        </a:p>
        <a:p>
          <a:r>
            <a:rPr lang="en-US" sz="1200" b="1"/>
            <a:t>3 - points = stock biomass is above target ( 1.5 * SBMSY &gt;= SBC &gt; 1.1*SBMSY), </a:t>
          </a:r>
        </a:p>
        <a:p>
          <a:r>
            <a:rPr lang="en-US" sz="1200" b="1"/>
            <a:t>or SBC is unknown and Vulnerability is low (1.8 &gt; PSA)"</a:t>
          </a:r>
        </a:p>
        <a:p>
          <a:r>
            <a:rPr lang="en-US" sz="1200" b="1"/>
            <a:t>4 - points = stock biomass is near target ( 1.1 * SBMSY &gt;= SBC &gt; 0.9*SBMSY), </a:t>
          </a:r>
        </a:p>
        <a:p>
          <a:r>
            <a:rPr lang="en-US" sz="1200" b="1"/>
            <a:t>or SBC is unknown and Vulnerability is intermediate (2 &gt; PSA &gt;= 1.8)"</a:t>
          </a:r>
        </a:p>
        <a:p>
          <a:r>
            <a:rPr lang="en-US" sz="1200" b="1"/>
            <a:t>5 -  points = stock biomass is below target ( 0.9 * SBMSY &gt;= SBC &gt; MSST)) and not declining</a:t>
          </a:r>
        </a:p>
        <a:p>
          <a:r>
            <a:rPr lang="en-US" sz="1200" b="1"/>
            <a:t>6 -  points = SBC is unknown and Vulnerability is high (PSA &gt;= 2)</a:t>
          </a:r>
        </a:p>
        <a:p>
          <a:r>
            <a:rPr lang="en-US" sz="1200" b="1"/>
            <a:t>7 -  points = stock biomass is below target ( 0.9 * SBMSY &gt;= SBC &gt; MSST)) and </a:t>
          </a:r>
          <a:r>
            <a:rPr lang="en-US" sz="1100" b="1">
              <a:solidFill>
                <a:schemeClr val="dk1"/>
              </a:solidFill>
              <a:effectLst/>
              <a:latin typeface="+mn-lt"/>
              <a:ea typeface="+mn-ea"/>
              <a:cs typeface="+mn-cs"/>
            </a:rPr>
            <a:t>recent trend </a:t>
          </a:r>
          <a:r>
            <a:rPr lang="en-US" sz="1200" b="1"/>
            <a:t>is declining or unknown</a:t>
          </a:r>
        </a:p>
        <a:p>
          <a:r>
            <a:rPr lang="en-US" sz="1200" b="1"/>
            <a:t>8 -  points = stock is overfished (SBC ≤ MSST) and increasing</a:t>
          </a:r>
        </a:p>
        <a:p>
          <a:r>
            <a:rPr lang="en-US" sz="1200" b="1"/>
            <a:t>9 -  points = stock is overfished (SBC ≤ MSST) and stable</a:t>
          </a:r>
        </a:p>
        <a:p>
          <a:r>
            <a:rPr lang="en-US" sz="1200" b="1"/>
            <a:t>10 -  points = stock is overfished (SBC ≤ MSST) and declining</a:t>
          </a:r>
        </a:p>
        <a:p>
          <a:endParaRPr lang="en-US" sz="1200" b="1"/>
        </a:p>
      </xdr:txBody>
    </xdr:sp>
    <xdr:clientData/>
  </xdr:twoCellAnchor>
  <xdr:twoCellAnchor>
    <xdr:from>
      <xdr:col>5</xdr:col>
      <xdr:colOff>57695</xdr:colOff>
      <xdr:row>14</xdr:row>
      <xdr:rowOff>141514</xdr:rowOff>
    </xdr:from>
    <xdr:to>
      <xdr:col>9</xdr:col>
      <xdr:colOff>400595</xdr:colOff>
      <xdr:row>14</xdr:row>
      <xdr:rowOff>141514</xdr:rowOff>
    </xdr:to>
    <xdr:cxnSp macro="">
      <xdr:nvCxnSpPr>
        <xdr:cNvPr id="6" name="Straight Arrow Connector 5">
          <a:extLst>
            <a:ext uri="{FF2B5EF4-FFF2-40B4-BE49-F238E27FC236}">
              <a16:creationId xmlns="" xmlns:a16="http://schemas.microsoft.com/office/drawing/2014/main" id="{00000000-0008-0000-0000-000006000000}"/>
            </a:ext>
          </a:extLst>
        </xdr:cNvPr>
        <xdr:cNvCxnSpPr/>
      </xdr:nvCxnSpPr>
      <xdr:spPr>
        <a:xfrm>
          <a:off x="6654438" y="3385457"/>
          <a:ext cx="5774871" cy="0"/>
        </a:xfrm>
        <a:prstGeom prst="straightConnector1">
          <a:avLst/>
        </a:prstGeom>
        <a:ln w="28575">
          <a:solidFill>
            <a:sysClr val="windowText" lastClr="0000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173083</xdr:colOff>
      <xdr:row>15</xdr:row>
      <xdr:rowOff>66583</xdr:rowOff>
    </xdr:from>
    <xdr:to>
      <xdr:col>9</xdr:col>
      <xdr:colOff>386443</xdr:colOff>
      <xdr:row>19</xdr:row>
      <xdr:rowOff>333375</xdr:rowOff>
    </xdr:to>
    <xdr:sp macro="" textlink="">
      <xdr:nvSpPr>
        <xdr:cNvPr id="7" name="TextBox 6">
          <a:extLst>
            <a:ext uri="{FF2B5EF4-FFF2-40B4-BE49-F238E27FC236}">
              <a16:creationId xmlns="" xmlns:a16="http://schemas.microsoft.com/office/drawing/2014/main" id="{00000000-0008-0000-0000-000007000000}"/>
            </a:ext>
          </a:extLst>
        </xdr:cNvPr>
        <xdr:cNvSpPr txBox="1"/>
      </xdr:nvSpPr>
      <xdr:spPr>
        <a:xfrm>
          <a:off x="7402558" y="3933733"/>
          <a:ext cx="5061585" cy="21717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1 point = negligible fisheries impact on stock (F</a:t>
          </a:r>
          <a:r>
            <a:rPr lang="en-US" sz="1200" b="1" baseline="-25000">
              <a:solidFill>
                <a:schemeClr val="dk1"/>
              </a:solidFill>
              <a:effectLst/>
              <a:latin typeface="+mn-lt"/>
              <a:ea typeface="+mn-ea"/>
              <a:cs typeface="+mn-cs"/>
            </a:rPr>
            <a:t>C</a:t>
          </a:r>
          <a:r>
            <a:rPr lang="en-US" sz="1200" b="1">
              <a:solidFill>
                <a:schemeClr val="dk1"/>
              </a:solidFill>
              <a:effectLst/>
              <a:latin typeface="+mn-lt"/>
              <a:ea typeface="+mn-ea"/>
              <a:cs typeface="+mn-cs"/>
            </a:rPr>
            <a:t> ≤ 0.1*F</a:t>
          </a:r>
          <a:r>
            <a:rPr lang="en-US" sz="1200" b="1" baseline="-25000">
              <a:solidFill>
                <a:schemeClr val="dk1"/>
              </a:solidFill>
              <a:effectLst/>
              <a:latin typeface="+mn-lt"/>
              <a:ea typeface="+mn-ea"/>
              <a:cs typeface="+mn-cs"/>
            </a:rPr>
            <a:t>L</a:t>
          </a:r>
          <a:r>
            <a:rPr lang="en-US" sz="1200" b="1">
              <a:solidFill>
                <a:schemeClr val="dk1"/>
              </a:solidFill>
              <a:effectLst/>
              <a:latin typeface="+mn-lt"/>
              <a:ea typeface="+mn-ea"/>
              <a:cs typeface="+mn-cs"/>
            </a:rPr>
            <a:t>)</a:t>
          </a:r>
        </a:p>
        <a:p>
          <a:r>
            <a:rPr lang="en-US" sz="1200" b="1">
              <a:solidFill>
                <a:schemeClr val="dk1"/>
              </a:solidFill>
              <a:effectLst/>
              <a:latin typeface="+mn-lt"/>
              <a:ea typeface="+mn-ea"/>
              <a:cs typeface="+mn-cs"/>
            </a:rPr>
            <a:t>2 points = low fisheries impact on stock (0.1* F</a:t>
          </a:r>
          <a:r>
            <a:rPr lang="en-US" sz="1200" b="1" baseline="-25000">
              <a:solidFill>
                <a:schemeClr val="dk1"/>
              </a:solidFill>
              <a:effectLst/>
              <a:latin typeface="+mn-lt"/>
              <a:ea typeface="+mn-ea"/>
              <a:cs typeface="+mn-cs"/>
            </a:rPr>
            <a:t>L</a:t>
          </a:r>
          <a:r>
            <a:rPr lang="en-US" sz="1200" b="1">
              <a:solidFill>
                <a:schemeClr val="dk1"/>
              </a:solidFill>
              <a:effectLst/>
              <a:latin typeface="+mn-lt"/>
              <a:ea typeface="+mn-ea"/>
              <a:cs typeface="+mn-cs"/>
            </a:rPr>
            <a:t> &lt; F</a:t>
          </a:r>
          <a:r>
            <a:rPr lang="en-US" sz="1200" b="1" baseline="-25000">
              <a:solidFill>
                <a:schemeClr val="dk1"/>
              </a:solidFill>
              <a:effectLst/>
              <a:latin typeface="+mn-lt"/>
              <a:ea typeface="+mn-ea"/>
              <a:cs typeface="+mn-cs"/>
            </a:rPr>
            <a:t>C</a:t>
          </a:r>
          <a:r>
            <a:rPr lang="en-US" sz="1200" b="1">
              <a:solidFill>
                <a:schemeClr val="dk1"/>
              </a:solidFill>
              <a:effectLst/>
              <a:latin typeface="+mn-lt"/>
              <a:ea typeface="+mn-ea"/>
              <a:cs typeface="+mn-cs"/>
            </a:rPr>
            <a:t> ≤ 0.25* F</a:t>
          </a:r>
          <a:r>
            <a:rPr lang="en-US" sz="1200" b="1" baseline="-25000">
              <a:solidFill>
                <a:schemeClr val="dk1"/>
              </a:solidFill>
              <a:effectLst/>
              <a:latin typeface="+mn-lt"/>
              <a:ea typeface="+mn-ea"/>
              <a:cs typeface="+mn-cs"/>
            </a:rPr>
            <a:t>L</a:t>
          </a:r>
          <a:r>
            <a:rPr lang="en-US" sz="1200" b="1">
              <a:solidFill>
                <a:schemeClr val="dk1"/>
              </a:solidFill>
              <a:effectLst/>
              <a:latin typeface="+mn-lt"/>
              <a:ea typeface="+mn-ea"/>
              <a:cs typeface="+mn-cs"/>
            </a:rPr>
            <a:t>)</a:t>
          </a:r>
        </a:p>
        <a:p>
          <a:r>
            <a:rPr lang="en-US" sz="1200" b="1">
              <a:solidFill>
                <a:schemeClr val="dk1"/>
              </a:solidFill>
              <a:effectLst/>
              <a:latin typeface="+mn-lt"/>
              <a:ea typeface="+mn-ea"/>
              <a:cs typeface="+mn-cs"/>
            </a:rPr>
            <a:t>3 points = moderately low fisheries impact on stock (0.25* F</a:t>
          </a:r>
          <a:r>
            <a:rPr lang="en-US" sz="1200" b="1" baseline="-25000">
              <a:solidFill>
                <a:schemeClr val="dk1"/>
              </a:solidFill>
              <a:effectLst/>
              <a:latin typeface="+mn-lt"/>
              <a:ea typeface="+mn-ea"/>
              <a:cs typeface="+mn-cs"/>
            </a:rPr>
            <a:t>L</a:t>
          </a:r>
          <a:r>
            <a:rPr lang="en-US" sz="1200" b="1">
              <a:solidFill>
                <a:schemeClr val="dk1"/>
              </a:solidFill>
              <a:effectLst/>
              <a:latin typeface="+mn-lt"/>
              <a:ea typeface="+mn-ea"/>
              <a:cs typeface="+mn-cs"/>
            </a:rPr>
            <a:t> &lt; F</a:t>
          </a:r>
          <a:r>
            <a:rPr lang="en-US" sz="1200" b="1" baseline="-25000">
              <a:solidFill>
                <a:schemeClr val="dk1"/>
              </a:solidFill>
              <a:effectLst/>
              <a:latin typeface="+mn-lt"/>
              <a:ea typeface="+mn-ea"/>
              <a:cs typeface="+mn-cs"/>
            </a:rPr>
            <a:t>C</a:t>
          </a:r>
          <a:r>
            <a:rPr lang="en-US" sz="1200" b="1">
              <a:solidFill>
                <a:schemeClr val="dk1"/>
              </a:solidFill>
              <a:effectLst/>
              <a:latin typeface="+mn-lt"/>
              <a:ea typeface="+mn-ea"/>
              <a:cs typeface="+mn-cs"/>
            </a:rPr>
            <a:t> ≤ 0.5* F</a:t>
          </a:r>
          <a:r>
            <a:rPr lang="en-US" sz="1200" b="1" baseline="-25000">
              <a:solidFill>
                <a:schemeClr val="dk1"/>
              </a:solidFill>
              <a:effectLst/>
              <a:latin typeface="+mn-lt"/>
              <a:ea typeface="+mn-ea"/>
              <a:cs typeface="+mn-cs"/>
            </a:rPr>
            <a:t>L</a:t>
          </a:r>
          <a:r>
            <a:rPr lang="en-US" sz="1200" b="1">
              <a:solidFill>
                <a:schemeClr val="dk1"/>
              </a:solidFill>
              <a:effectLst/>
              <a:latin typeface="+mn-lt"/>
              <a:ea typeface="+mn-ea"/>
              <a:cs typeface="+mn-cs"/>
            </a:rPr>
            <a:t>)</a:t>
          </a:r>
        </a:p>
        <a:p>
          <a:r>
            <a:rPr lang="en-US" sz="1200" b="1">
              <a:solidFill>
                <a:schemeClr val="dk1"/>
              </a:solidFill>
              <a:effectLst/>
              <a:latin typeface="+mn-lt"/>
              <a:ea typeface="+mn-ea"/>
              <a:cs typeface="+mn-cs"/>
            </a:rPr>
            <a:t>4 points = caution - F</a:t>
          </a:r>
          <a:r>
            <a:rPr lang="en-US" sz="1200" b="1" baseline="-25000">
              <a:solidFill>
                <a:schemeClr val="dk1"/>
              </a:solidFill>
              <a:effectLst/>
              <a:latin typeface="+mn-lt"/>
              <a:ea typeface="+mn-ea"/>
              <a:cs typeface="+mn-cs"/>
            </a:rPr>
            <a:t>L</a:t>
          </a:r>
          <a:r>
            <a:rPr lang="en-US" sz="1200" b="1">
              <a:solidFill>
                <a:schemeClr val="dk1"/>
              </a:solidFill>
              <a:effectLst/>
              <a:latin typeface="+mn-lt"/>
              <a:ea typeface="+mn-ea"/>
              <a:cs typeface="+mn-cs"/>
            </a:rPr>
            <a:t> is unknown and F</a:t>
          </a:r>
          <a:r>
            <a:rPr lang="en-US" sz="1200" b="1" baseline="-25000">
              <a:solidFill>
                <a:schemeClr val="dk1"/>
              </a:solidFill>
              <a:effectLst/>
              <a:latin typeface="+mn-lt"/>
              <a:ea typeface="+mn-ea"/>
              <a:cs typeface="+mn-cs"/>
            </a:rPr>
            <a:t>C</a:t>
          </a:r>
          <a:r>
            <a:rPr lang="en-US" sz="1200" b="1">
              <a:solidFill>
                <a:schemeClr val="dk1"/>
              </a:solidFill>
              <a:effectLst/>
              <a:latin typeface="+mn-lt"/>
              <a:ea typeface="+mn-ea"/>
              <a:cs typeface="+mn-cs"/>
            </a:rPr>
            <a:t> &lt;= 5 mt</a:t>
          </a:r>
        </a:p>
        <a:p>
          <a:r>
            <a:rPr lang="en-US" sz="1200" b="1">
              <a:solidFill>
                <a:schemeClr val="dk1"/>
              </a:solidFill>
              <a:effectLst/>
              <a:latin typeface="+mn-lt"/>
              <a:ea typeface="+mn-ea"/>
              <a:cs typeface="+mn-cs"/>
            </a:rPr>
            <a:t>5 points = moderate fisheries impact on stock (0.5* F</a:t>
          </a:r>
          <a:r>
            <a:rPr lang="en-US" sz="1200" b="1" baseline="-25000">
              <a:solidFill>
                <a:schemeClr val="dk1"/>
              </a:solidFill>
              <a:effectLst/>
              <a:latin typeface="+mn-lt"/>
              <a:ea typeface="+mn-ea"/>
              <a:cs typeface="+mn-cs"/>
            </a:rPr>
            <a:t>L</a:t>
          </a:r>
          <a:r>
            <a:rPr lang="en-US" sz="1200" b="1">
              <a:solidFill>
                <a:schemeClr val="dk1"/>
              </a:solidFill>
              <a:effectLst/>
              <a:latin typeface="+mn-lt"/>
              <a:ea typeface="+mn-ea"/>
              <a:cs typeface="+mn-cs"/>
            </a:rPr>
            <a:t> &lt; F</a:t>
          </a:r>
          <a:r>
            <a:rPr lang="en-US" sz="1200" b="1" baseline="-25000">
              <a:solidFill>
                <a:schemeClr val="dk1"/>
              </a:solidFill>
              <a:effectLst/>
              <a:latin typeface="+mn-lt"/>
              <a:ea typeface="+mn-ea"/>
              <a:cs typeface="+mn-cs"/>
            </a:rPr>
            <a:t>C</a:t>
          </a:r>
          <a:r>
            <a:rPr lang="en-US" sz="1200" b="1">
              <a:solidFill>
                <a:schemeClr val="dk1"/>
              </a:solidFill>
              <a:effectLst/>
              <a:latin typeface="+mn-lt"/>
              <a:ea typeface="+mn-ea"/>
              <a:cs typeface="+mn-cs"/>
            </a:rPr>
            <a:t> ≤ 0.75* F</a:t>
          </a:r>
          <a:r>
            <a:rPr lang="en-US" sz="1200" b="1" baseline="-25000">
              <a:solidFill>
                <a:schemeClr val="dk1"/>
              </a:solidFill>
              <a:effectLst/>
              <a:latin typeface="+mn-lt"/>
              <a:ea typeface="+mn-ea"/>
              <a:cs typeface="+mn-cs"/>
            </a:rPr>
            <a:t>L</a:t>
          </a:r>
          <a:r>
            <a:rPr lang="en-US" sz="1200" b="1">
              <a:solidFill>
                <a:schemeClr val="dk1"/>
              </a:solidFill>
              <a:effectLst/>
              <a:latin typeface="+mn-lt"/>
              <a:ea typeface="+mn-ea"/>
              <a:cs typeface="+mn-cs"/>
            </a:rPr>
            <a:t>)</a:t>
          </a:r>
        </a:p>
        <a:p>
          <a:r>
            <a:rPr lang="en-US" sz="1200" b="1">
              <a:solidFill>
                <a:schemeClr val="dk1"/>
              </a:solidFill>
              <a:effectLst/>
              <a:latin typeface="+mn-lt"/>
              <a:ea typeface="+mn-ea"/>
              <a:cs typeface="+mn-cs"/>
            </a:rPr>
            <a:t>6 points = caution - F</a:t>
          </a:r>
          <a:r>
            <a:rPr lang="en-US" sz="1200" b="1" baseline="-25000">
              <a:solidFill>
                <a:schemeClr val="dk1"/>
              </a:solidFill>
              <a:effectLst/>
              <a:latin typeface="+mn-lt"/>
              <a:ea typeface="+mn-ea"/>
              <a:cs typeface="+mn-cs"/>
            </a:rPr>
            <a:t>C</a:t>
          </a:r>
          <a:r>
            <a:rPr lang="en-US" sz="1200" b="1">
              <a:solidFill>
                <a:schemeClr val="dk1"/>
              </a:solidFill>
              <a:effectLst/>
              <a:latin typeface="+mn-lt"/>
              <a:ea typeface="+mn-ea"/>
              <a:cs typeface="+mn-cs"/>
            </a:rPr>
            <a:t>  is unknown or F</a:t>
          </a:r>
          <a:r>
            <a:rPr lang="en-US" sz="1200" b="1" baseline="-25000">
              <a:solidFill>
                <a:schemeClr val="dk1"/>
              </a:solidFill>
              <a:effectLst/>
              <a:latin typeface="+mn-lt"/>
              <a:ea typeface="+mn-ea"/>
              <a:cs typeface="+mn-cs"/>
            </a:rPr>
            <a:t>L</a:t>
          </a:r>
          <a:r>
            <a:rPr lang="en-US" sz="1200" b="1">
              <a:solidFill>
                <a:schemeClr val="dk1"/>
              </a:solidFill>
              <a:effectLst/>
              <a:latin typeface="+mn-lt"/>
              <a:ea typeface="+mn-ea"/>
              <a:cs typeface="+mn-cs"/>
            </a:rPr>
            <a:t> is unknown and F</a:t>
          </a:r>
          <a:r>
            <a:rPr lang="en-US" sz="1200" b="1" baseline="-25000">
              <a:solidFill>
                <a:schemeClr val="dk1"/>
              </a:solidFill>
              <a:effectLst/>
              <a:latin typeface="+mn-lt"/>
              <a:ea typeface="+mn-ea"/>
              <a:cs typeface="+mn-cs"/>
            </a:rPr>
            <a:t>C</a:t>
          </a:r>
          <a:r>
            <a:rPr lang="en-US" sz="1200" b="1">
              <a:solidFill>
                <a:schemeClr val="dk1"/>
              </a:solidFill>
              <a:effectLst/>
              <a:latin typeface="+mn-lt"/>
              <a:ea typeface="+mn-ea"/>
              <a:cs typeface="+mn-cs"/>
            </a:rPr>
            <a:t> &gt; 5 mt</a:t>
          </a:r>
        </a:p>
        <a:p>
          <a:r>
            <a:rPr lang="en-US" sz="1200" b="1">
              <a:solidFill>
                <a:schemeClr val="dk1"/>
              </a:solidFill>
              <a:effectLst/>
              <a:latin typeface="+mn-lt"/>
              <a:ea typeface="+mn-ea"/>
              <a:cs typeface="+mn-cs"/>
            </a:rPr>
            <a:t>7 points = moderately high fisheries impact on stock (0.75* F</a:t>
          </a:r>
          <a:r>
            <a:rPr lang="en-US" sz="1200" b="1" baseline="-25000">
              <a:solidFill>
                <a:schemeClr val="dk1"/>
              </a:solidFill>
              <a:effectLst/>
              <a:latin typeface="+mn-lt"/>
              <a:ea typeface="+mn-ea"/>
              <a:cs typeface="+mn-cs"/>
            </a:rPr>
            <a:t>L</a:t>
          </a:r>
          <a:r>
            <a:rPr lang="en-US" sz="1200" b="1">
              <a:solidFill>
                <a:schemeClr val="dk1"/>
              </a:solidFill>
              <a:effectLst/>
              <a:latin typeface="+mn-lt"/>
              <a:ea typeface="+mn-ea"/>
              <a:cs typeface="+mn-cs"/>
            </a:rPr>
            <a:t> &lt; F</a:t>
          </a:r>
          <a:r>
            <a:rPr lang="en-US" sz="1200" b="1" baseline="-25000">
              <a:solidFill>
                <a:schemeClr val="dk1"/>
              </a:solidFill>
              <a:effectLst/>
              <a:latin typeface="+mn-lt"/>
              <a:ea typeface="+mn-ea"/>
              <a:cs typeface="+mn-cs"/>
            </a:rPr>
            <a:t>C</a:t>
          </a:r>
          <a:r>
            <a:rPr lang="en-US" sz="1200" b="1">
              <a:solidFill>
                <a:schemeClr val="dk1"/>
              </a:solidFill>
              <a:effectLst/>
              <a:latin typeface="+mn-lt"/>
              <a:ea typeface="+mn-ea"/>
              <a:cs typeface="+mn-cs"/>
            </a:rPr>
            <a:t> ≤ 0.9* F</a:t>
          </a:r>
          <a:r>
            <a:rPr lang="en-US" sz="1200" b="1" baseline="-25000">
              <a:solidFill>
                <a:schemeClr val="dk1"/>
              </a:solidFill>
              <a:effectLst/>
              <a:latin typeface="+mn-lt"/>
              <a:ea typeface="+mn-ea"/>
              <a:cs typeface="+mn-cs"/>
            </a:rPr>
            <a:t>L</a:t>
          </a:r>
          <a:r>
            <a:rPr lang="en-US" sz="1200" b="1">
              <a:solidFill>
                <a:schemeClr val="dk1"/>
              </a:solidFill>
              <a:effectLst/>
              <a:latin typeface="+mn-lt"/>
              <a:ea typeface="+mn-ea"/>
              <a:cs typeface="+mn-cs"/>
            </a:rPr>
            <a:t>)</a:t>
          </a:r>
        </a:p>
        <a:p>
          <a:r>
            <a:rPr lang="en-US" sz="1200" b="1">
              <a:solidFill>
                <a:schemeClr val="dk1"/>
              </a:solidFill>
              <a:effectLst/>
              <a:latin typeface="+mn-lt"/>
              <a:ea typeface="+mn-ea"/>
              <a:cs typeface="+mn-cs"/>
            </a:rPr>
            <a:t>8 points =high impact, potential for overfishing (0.9* F</a:t>
          </a:r>
          <a:r>
            <a:rPr lang="en-US" sz="1200" b="1" baseline="-25000">
              <a:solidFill>
                <a:schemeClr val="dk1"/>
              </a:solidFill>
              <a:effectLst/>
              <a:latin typeface="+mn-lt"/>
              <a:ea typeface="+mn-ea"/>
              <a:cs typeface="+mn-cs"/>
            </a:rPr>
            <a:t>L</a:t>
          </a:r>
          <a:r>
            <a:rPr lang="en-US" sz="1200" b="1">
              <a:solidFill>
                <a:schemeClr val="dk1"/>
              </a:solidFill>
              <a:effectLst/>
              <a:latin typeface="+mn-lt"/>
              <a:ea typeface="+mn-ea"/>
              <a:cs typeface="+mn-cs"/>
            </a:rPr>
            <a:t> &lt; F</a:t>
          </a:r>
          <a:r>
            <a:rPr lang="en-US" sz="1200" b="1" baseline="-25000">
              <a:solidFill>
                <a:schemeClr val="dk1"/>
              </a:solidFill>
              <a:effectLst/>
              <a:latin typeface="+mn-lt"/>
              <a:ea typeface="+mn-ea"/>
              <a:cs typeface="+mn-cs"/>
            </a:rPr>
            <a:t>C</a:t>
          </a:r>
          <a:r>
            <a:rPr lang="en-US" sz="1200" b="1">
              <a:solidFill>
                <a:schemeClr val="dk1"/>
              </a:solidFill>
              <a:effectLst/>
              <a:latin typeface="+mn-lt"/>
              <a:ea typeface="+mn-ea"/>
              <a:cs typeface="+mn-cs"/>
            </a:rPr>
            <a:t> ≤ F</a:t>
          </a:r>
          <a:r>
            <a:rPr lang="en-US" sz="1200" b="1" baseline="-25000">
              <a:solidFill>
                <a:schemeClr val="dk1"/>
              </a:solidFill>
              <a:effectLst/>
              <a:latin typeface="+mn-lt"/>
              <a:ea typeface="+mn-ea"/>
              <a:cs typeface="+mn-cs"/>
            </a:rPr>
            <a:t>L</a:t>
          </a:r>
          <a:r>
            <a:rPr lang="en-US" sz="1200" b="1">
              <a:solidFill>
                <a:schemeClr val="dk1"/>
              </a:solidFill>
              <a:effectLst/>
              <a:latin typeface="+mn-lt"/>
              <a:ea typeface="+mn-ea"/>
              <a:cs typeface="+mn-cs"/>
            </a:rPr>
            <a:t>)</a:t>
          </a:r>
        </a:p>
        <a:p>
          <a:r>
            <a:rPr lang="en-US" sz="1200" b="1">
              <a:solidFill>
                <a:schemeClr val="dk1"/>
              </a:solidFill>
              <a:effectLst/>
              <a:latin typeface="+mn-lt"/>
              <a:ea typeface="+mn-ea"/>
              <a:cs typeface="+mn-cs"/>
            </a:rPr>
            <a:t>9 points =slight overfishing (F</a:t>
          </a:r>
          <a:r>
            <a:rPr lang="en-US" sz="1200" b="1" baseline="-25000">
              <a:solidFill>
                <a:schemeClr val="dk1"/>
              </a:solidFill>
              <a:effectLst/>
              <a:latin typeface="+mn-lt"/>
              <a:ea typeface="+mn-ea"/>
              <a:cs typeface="+mn-cs"/>
            </a:rPr>
            <a:t>L</a:t>
          </a:r>
          <a:r>
            <a:rPr lang="en-US" sz="1200" b="1">
              <a:solidFill>
                <a:schemeClr val="dk1"/>
              </a:solidFill>
              <a:effectLst/>
              <a:latin typeface="+mn-lt"/>
              <a:ea typeface="+mn-ea"/>
              <a:cs typeface="+mn-cs"/>
            </a:rPr>
            <a:t> &lt; F</a:t>
          </a:r>
          <a:r>
            <a:rPr lang="en-US" sz="1200" b="1" baseline="-25000">
              <a:solidFill>
                <a:schemeClr val="dk1"/>
              </a:solidFill>
              <a:effectLst/>
              <a:latin typeface="+mn-lt"/>
              <a:ea typeface="+mn-ea"/>
              <a:cs typeface="+mn-cs"/>
            </a:rPr>
            <a:t>C</a:t>
          </a:r>
          <a:r>
            <a:rPr lang="en-US" sz="1200" b="1">
              <a:solidFill>
                <a:schemeClr val="dk1"/>
              </a:solidFill>
              <a:effectLst/>
              <a:latin typeface="+mn-lt"/>
              <a:ea typeface="+mn-ea"/>
              <a:cs typeface="+mn-cs"/>
            </a:rPr>
            <a:t> ≤ 1.1* F</a:t>
          </a:r>
          <a:r>
            <a:rPr lang="en-US" sz="1200" b="1" baseline="-25000">
              <a:solidFill>
                <a:schemeClr val="dk1"/>
              </a:solidFill>
              <a:effectLst/>
              <a:latin typeface="+mn-lt"/>
              <a:ea typeface="+mn-ea"/>
              <a:cs typeface="+mn-cs"/>
            </a:rPr>
            <a:t>L</a:t>
          </a:r>
          <a:r>
            <a:rPr lang="en-US" sz="1200" b="1">
              <a:solidFill>
                <a:schemeClr val="dk1"/>
              </a:solidFill>
              <a:effectLst/>
              <a:latin typeface="+mn-lt"/>
              <a:ea typeface="+mn-ea"/>
              <a:cs typeface="+mn-cs"/>
            </a:rPr>
            <a:t>)</a:t>
          </a:r>
        </a:p>
        <a:p>
          <a:r>
            <a:rPr lang="en-US" sz="1200" b="1">
              <a:solidFill>
                <a:schemeClr val="dk1"/>
              </a:solidFill>
              <a:effectLst/>
              <a:latin typeface="+mn-lt"/>
              <a:ea typeface="+mn-ea"/>
              <a:cs typeface="+mn-cs"/>
            </a:rPr>
            <a:t>10 points = significant overfishing (1.1* F</a:t>
          </a:r>
          <a:r>
            <a:rPr lang="en-US" sz="1200" b="1" baseline="-25000">
              <a:solidFill>
                <a:schemeClr val="dk1"/>
              </a:solidFill>
              <a:effectLst/>
              <a:latin typeface="+mn-lt"/>
              <a:ea typeface="+mn-ea"/>
              <a:cs typeface="+mn-cs"/>
            </a:rPr>
            <a:t>L</a:t>
          </a:r>
          <a:r>
            <a:rPr lang="en-US" sz="1200" b="1">
              <a:solidFill>
                <a:schemeClr val="dk1"/>
              </a:solidFill>
              <a:effectLst/>
              <a:latin typeface="+mn-lt"/>
              <a:ea typeface="+mn-ea"/>
              <a:cs typeface="+mn-cs"/>
            </a:rPr>
            <a:t> &lt; F</a:t>
          </a:r>
          <a:r>
            <a:rPr lang="en-US" sz="1200" b="1" baseline="-25000">
              <a:solidFill>
                <a:schemeClr val="dk1"/>
              </a:solidFill>
              <a:effectLst/>
              <a:latin typeface="+mn-lt"/>
              <a:ea typeface="+mn-ea"/>
              <a:cs typeface="+mn-cs"/>
            </a:rPr>
            <a:t>C</a:t>
          </a:r>
          <a:r>
            <a:rPr lang="en-US" sz="1200" b="1">
              <a:solidFill>
                <a:schemeClr val="dk1"/>
              </a:solidFill>
              <a:effectLst/>
              <a:latin typeface="+mn-lt"/>
              <a:ea typeface="+mn-ea"/>
              <a:cs typeface="+mn-cs"/>
            </a:rPr>
            <a:t>)</a:t>
          </a:r>
        </a:p>
      </xdr:txBody>
    </xdr:sp>
    <xdr:clientData/>
  </xdr:twoCellAnchor>
  <xdr:twoCellAnchor>
    <xdr:from>
      <xdr:col>5</xdr:col>
      <xdr:colOff>53340</xdr:colOff>
      <xdr:row>15</xdr:row>
      <xdr:rowOff>160020</xdr:rowOff>
    </xdr:from>
    <xdr:to>
      <xdr:col>6</xdr:col>
      <xdr:colOff>152400</xdr:colOff>
      <xdr:row>15</xdr:row>
      <xdr:rowOff>160020</xdr:rowOff>
    </xdr:to>
    <xdr:cxnSp macro="">
      <xdr:nvCxnSpPr>
        <xdr:cNvPr id="8" name="Straight Arrow Connector 7">
          <a:extLst>
            <a:ext uri="{FF2B5EF4-FFF2-40B4-BE49-F238E27FC236}">
              <a16:creationId xmlns="" xmlns:a16="http://schemas.microsoft.com/office/drawing/2014/main" id="{00000000-0008-0000-0000-000008000000}"/>
            </a:ext>
          </a:extLst>
        </xdr:cNvPr>
        <xdr:cNvCxnSpPr/>
      </xdr:nvCxnSpPr>
      <xdr:spPr>
        <a:xfrm>
          <a:off x="6873240" y="3139440"/>
          <a:ext cx="708660" cy="0"/>
        </a:xfrm>
        <a:prstGeom prst="straightConnector1">
          <a:avLst/>
        </a:prstGeom>
        <a:ln w="28575">
          <a:solidFill>
            <a:sysClr val="windowText" lastClr="00000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45721</xdr:colOff>
      <xdr:row>23</xdr:row>
      <xdr:rowOff>30481</xdr:rowOff>
    </xdr:from>
    <xdr:to>
      <xdr:col>6</xdr:col>
      <xdr:colOff>1515534</xdr:colOff>
      <xdr:row>24</xdr:row>
      <xdr:rowOff>458047</xdr:rowOff>
    </xdr:to>
    <xdr:sp macro="" textlink="">
      <xdr:nvSpPr>
        <xdr:cNvPr id="11" name="TextBox 10">
          <a:extLst>
            <a:ext uri="{FF2B5EF4-FFF2-40B4-BE49-F238E27FC236}">
              <a16:creationId xmlns="" xmlns:a16="http://schemas.microsoft.com/office/drawing/2014/main" id="{00000000-0008-0000-0000-00000B000000}"/>
            </a:ext>
          </a:extLst>
        </xdr:cNvPr>
        <xdr:cNvSpPr txBox="1"/>
      </xdr:nvSpPr>
      <xdr:spPr>
        <a:xfrm>
          <a:off x="6515101" y="6896101"/>
          <a:ext cx="2201333" cy="884766"/>
        </a:xfrm>
        <a:prstGeom prst="rect">
          <a:avLst/>
        </a:prstGeom>
        <a:solidFill>
          <a:srgbClr val="86FCBE"/>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dk1"/>
              </a:solidFill>
              <a:effectLst/>
              <a:latin typeface="+mn-lt"/>
              <a:ea typeface="+mn-ea"/>
              <a:cs typeface="+mn-cs"/>
            </a:rPr>
            <a:t>Species in the top third of each category receive a -1;</a:t>
          </a:r>
          <a:r>
            <a:rPr lang="en-US" sz="1200" b="1" baseline="0">
              <a:solidFill>
                <a:schemeClr val="dk1"/>
              </a:solidFill>
              <a:effectLst/>
              <a:latin typeface="+mn-lt"/>
              <a:ea typeface="+mn-ea"/>
              <a:cs typeface="+mn-cs"/>
            </a:rPr>
            <a:t> species in the bottom third receive a +1; others receive a 0.</a:t>
          </a:r>
          <a:endParaRPr lang="en-US" sz="1200" b="1">
            <a:solidFill>
              <a:schemeClr val="dk1"/>
            </a:solidFill>
            <a:effectLst/>
            <a:latin typeface="+mn-lt"/>
            <a:ea typeface="+mn-ea"/>
            <a:cs typeface="+mn-cs"/>
          </a:endParaRPr>
        </a:p>
      </xdr:txBody>
    </xdr:sp>
    <xdr:clientData/>
  </xdr:twoCellAnchor>
  <xdr:twoCellAnchor>
    <xdr:from>
      <xdr:col>4</xdr:col>
      <xdr:colOff>45720</xdr:colOff>
      <xdr:row>22</xdr:row>
      <xdr:rowOff>8466</xdr:rowOff>
    </xdr:from>
    <xdr:to>
      <xdr:col>7</xdr:col>
      <xdr:colOff>914400</xdr:colOff>
      <xdr:row>23</xdr:row>
      <xdr:rowOff>0</xdr:rowOff>
    </xdr:to>
    <xdr:sp macro="" textlink="">
      <xdr:nvSpPr>
        <xdr:cNvPr id="12" name="TextBox 11">
          <a:extLst>
            <a:ext uri="{FF2B5EF4-FFF2-40B4-BE49-F238E27FC236}">
              <a16:creationId xmlns="" xmlns:a16="http://schemas.microsoft.com/office/drawing/2014/main" id="{00000000-0008-0000-0000-00000C000000}"/>
            </a:ext>
          </a:extLst>
        </xdr:cNvPr>
        <xdr:cNvSpPr txBox="1"/>
      </xdr:nvSpPr>
      <xdr:spPr>
        <a:xfrm>
          <a:off x="6515100" y="6371166"/>
          <a:ext cx="3208020" cy="494454"/>
        </a:xfrm>
        <a:prstGeom prst="rect">
          <a:avLst/>
        </a:prstGeom>
        <a:solidFill>
          <a:srgbClr val="A5D4E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chemeClr val="dk1"/>
              </a:solidFill>
              <a:effectLst/>
              <a:latin typeface="+mn-lt"/>
              <a:ea typeface="+mn-ea"/>
              <a:cs typeface="+mn-cs"/>
            </a:rPr>
            <a:t>Species with Sigma-r &gt; 0.9 receive a -1;</a:t>
          </a:r>
          <a:r>
            <a:rPr lang="en-US" sz="1200" b="1" baseline="0">
              <a:solidFill>
                <a:schemeClr val="dk1"/>
              </a:solidFill>
              <a:effectLst/>
              <a:latin typeface="+mn-lt"/>
              <a:ea typeface="+mn-ea"/>
              <a:cs typeface="+mn-cs"/>
            </a:rPr>
            <a:t> species </a:t>
          </a:r>
          <a:r>
            <a:rPr lang="en-US" sz="1100" b="1">
              <a:solidFill>
                <a:schemeClr val="dk1"/>
              </a:solidFill>
              <a:effectLst/>
              <a:latin typeface="+mn-lt"/>
              <a:ea typeface="+mn-ea"/>
              <a:cs typeface="+mn-cs"/>
            </a:rPr>
            <a:t>Sigma-r &lt; 0.3 receive a </a:t>
          </a:r>
          <a:r>
            <a:rPr lang="en-US" sz="1200" b="1" baseline="0">
              <a:solidFill>
                <a:schemeClr val="dk1"/>
              </a:solidFill>
              <a:effectLst/>
              <a:latin typeface="+mn-lt"/>
              <a:ea typeface="+mn-ea"/>
              <a:cs typeface="+mn-cs"/>
            </a:rPr>
            <a:t>+1; others receive a 0.</a:t>
          </a:r>
          <a:endParaRPr lang="en-US" sz="1200" b="1">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112059</xdr:colOff>
      <xdr:row>28</xdr:row>
      <xdr:rowOff>22412</xdr:rowOff>
    </xdr:from>
    <xdr:to>
      <xdr:col>34</xdr:col>
      <xdr:colOff>291353</xdr:colOff>
      <xdr:row>36</xdr:row>
      <xdr:rowOff>123264</xdr:rowOff>
    </xdr:to>
    <xdr:sp macro="" textlink="">
      <xdr:nvSpPr>
        <xdr:cNvPr id="2" name="TextBox 1"/>
        <xdr:cNvSpPr txBox="1"/>
      </xdr:nvSpPr>
      <xdr:spPr>
        <a:xfrm>
          <a:off x="4650441" y="6465794"/>
          <a:ext cx="5266765" cy="18265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Recommended </a:t>
          </a:r>
          <a:r>
            <a:rPr lang="en-US"/>
            <a:t> </a:t>
          </a:r>
        </a:p>
        <a:p>
          <a:r>
            <a:rPr lang="en-US" sz="1100" b="1" i="0" u="none" strike="noStrike">
              <a:solidFill>
                <a:schemeClr val="dk1"/>
              </a:solidFill>
              <a:effectLst/>
              <a:latin typeface="+mn-lt"/>
              <a:ea typeface="+mn-ea"/>
              <a:cs typeface="+mn-cs"/>
            </a:rPr>
            <a:t>Dates </a:t>
          </a:r>
          <a:r>
            <a:rPr lang="en-US"/>
            <a:t> 	</a:t>
          </a:r>
          <a:r>
            <a:rPr lang="en-US" sz="1100" b="1" i="0" u="none" strike="noStrike">
              <a:solidFill>
                <a:schemeClr val="dk1"/>
              </a:solidFill>
              <a:effectLst/>
              <a:latin typeface="+mn-lt"/>
              <a:ea typeface="+mn-ea"/>
              <a:cs typeface="+mn-cs"/>
            </a:rPr>
            <a:t>Species</a:t>
          </a:r>
          <a:r>
            <a:rPr lang="en-US"/>
            <a:t> 		</a:t>
          </a:r>
          <a:r>
            <a:rPr lang="en-US" baseline="0"/>
            <a:t>                   </a:t>
          </a:r>
          <a:r>
            <a:rPr lang="en-US" sz="1100" b="1" i="0" u="none" strike="noStrike">
              <a:solidFill>
                <a:schemeClr val="dk1"/>
              </a:solidFill>
              <a:effectLst/>
              <a:latin typeface="+mn-lt"/>
              <a:ea typeface="+mn-ea"/>
              <a:cs typeface="+mn-cs"/>
            </a:rPr>
            <a:t>Location </a:t>
          </a:r>
          <a:r>
            <a:rPr lang="en-US"/>
            <a:t> </a:t>
          </a:r>
        </a:p>
        <a:p>
          <a:r>
            <a:rPr lang="en-US" sz="1100" b="0" i="0" u="none" strike="noStrike">
              <a:solidFill>
                <a:schemeClr val="dk1"/>
              </a:solidFill>
              <a:effectLst/>
              <a:latin typeface="+mn-lt"/>
              <a:ea typeface="+mn-ea"/>
              <a:cs typeface="+mn-cs"/>
            </a:rPr>
            <a:t>5/6-5/10</a:t>
          </a:r>
          <a:r>
            <a:rPr lang="en-US"/>
            <a:t> 	</a:t>
          </a:r>
          <a:r>
            <a:rPr lang="en-US" sz="1100" b="0" i="0" u="none" strike="noStrike">
              <a:solidFill>
                <a:schemeClr val="dk1"/>
              </a:solidFill>
              <a:effectLst/>
              <a:latin typeface="+mn-lt"/>
              <a:ea typeface="+mn-ea"/>
              <a:cs typeface="+mn-cs"/>
            </a:rPr>
            <a:t>Cabezon (OR/CA)</a:t>
          </a:r>
          <a:r>
            <a:rPr lang="en-US"/>
            <a:t> 	                   </a:t>
          </a:r>
          <a:r>
            <a:rPr lang="en-US" sz="1100" b="0" i="0" u="none" strike="noStrike">
              <a:solidFill>
                <a:schemeClr val="dk1"/>
              </a:solidFill>
              <a:effectLst/>
              <a:latin typeface="+mn-lt"/>
              <a:ea typeface="+mn-ea"/>
              <a:cs typeface="+mn-cs"/>
            </a:rPr>
            <a:t>Seattle, WA or Newport, OR </a:t>
          </a:r>
          <a:r>
            <a:rPr lang="en-US"/>
            <a:t> </a:t>
          </a:r>
        </a:p>
        <a:p>
          <a:r>
            <a:rPr lang="en-US" sz="1100" b="0" i="0" u="none" strike="noStrike">
              <a:solidFill>
                <a:schemeClr val="dk1"/>
              </a:solidFill>
              <a:effectLst/>
              <a:latin typeface="+mn-lt"/>
              <a:ea typeface="+mn-ea"/>
              <a:cs typeface="+mn-cs"/>
            </a:rPr>
            <a:t>6/3 -6/7 </a:t>
          </a:r>
          <a:r>
            <a:rPr lang="en-US"/>
            <a:t> 	</a:t>
          </a:r>
          <a:r>
            <a:rPr lang="en-US" sz="1100" b="0" i="0" u="none" strike="noStrike">
              <a:solidFill>
                <a:schemeClr val="dk1"/>
              </a:solidFill>
              <a:effectLst/>
              <a:latin typeface="+mn-lt"/>
              <a:ea typeface="+mn-ea"/>
              <a:cs typeface="+mn-cs"/>
            </a:rPr>
            <a:t>Longnose skate &amp; Big Skate</a:t>
          </a:r>
          <a:r>
            <a:rPr lang="en-US"/>
            <a:t> 	                   </a:t>
          </a:r>
          <a:r>
            <a:rPr lang="en-US" sz="1100" b="0" i="0" u="none" strike="noStrike">
              <a:solidFill>
                <a:schemeClr val="dk1"/>
              </a:solidFill>
              <a:effectLst/>
              <a:latin typeface="+mn-lt"/>
              <a:ea typeface="+mn-ea"/>
              <a:cs typeface="+mn-cs"/>
            </a:rPr>
            <a:t>Seattle, WA or Newport, OR </a:t>
          </a:r>
          <a:r>
            <a:rPr lang="en-US"/>
            <a:t> </a:t>
          </a:r>
        </a:p>
        <a:p>
          <a:r>
            <a:rPr lang="en-US" sz="1100" b="0" i="0" u="none" strike="noStrike">
              <a:solidFill>
                <a:schemeClr val="dk1"/>
              </a:solidFill>
              <a:effectLst/>
              <a:latin typeface="+mn-lt"/>
              <a:ea typeface="+mn-ea"/>
              <a:cs typeface="+mn-cs"/>
            </a:rPr>
            <a:t>7/8-712</a:t>
          </a:r>
          <a:r>
            <a:rPr lang="en-US"/>
            <a:t> 	</a:t>
          </a:r>
          <a:r>
            <a:rPr lang="en-US" sz="1100" b="0" i="0" u="none" strike="noStrike">
              <a:solidFill>
                <a:schemeClr val="dk1"/>
              </a:solidFill>
              <a:effectLst/>
              <a:latin typeface="+mn-lt"/>
              <a:ea typeface="+mn-ea"/>
              <a:cs typeface="+mn-cs"/>
            </a:rPr>
            <a:t>Gopher rf/black and yellow rf  &amp; Cowcod </a:t>
          </a:r>
          <a:r>
            <a:rPr lang="en-US"/>
            <a:t>   </a:t>
          </a:r>
          <a:r>
            <a:rPr lang="en-US" sz="1100" b="0" i="0" u="none" strike="noStrike">
              <a:solidFill>
                <a:schemeClr val="dk1"/>
              </a:solidFill>
              <a:effectLst/>
              <a:latin typeface="+mn-lt"/>
              <a:ea typeface="+mn-ea"/>
              <a:cs typeface="+mn-cs"/>
            </a:rPr>
            <a:t>Santa Cruz, CA</a:t>
          </a:r>
          <a:r>
            <a:rPr lang="en-US"/>
            <a:t> </a:t>
          </a:r>
        </a:p>
        <a:p>
          <a:r>
            <a:rPr lang="en-US" sz="1100" b="0" i="0" u="none" strike="noStrike">
              <a:solidFill>
                <a:schemeClr val="dk1"/>
              </a:solidFill>
              <a:effectLst/>
              <a:latin typeface="+mn-lt"/>
              <a:ea typeface="+mn-ea"/>
              <a:cs typeface="+mn-cs"/>
            </a:rPr>
            <a:t>7/22 - 7/26</a:t>
          </a:r>
          <a:r>
            <a:rPr lang="en-US"/>
            <a:t> 	</a:t>
          </a:r>
          <a:r>
            <a:rPr lang="en-US" sz="1100" b="0" i="0" u="none" strike="noStrike">
              <a:solidFill>
                <a:schemeClr val="dk1"/>
              </a:solidFill>
              <a:effectLst/>
              <a:latin typeface="+mn-lt"/>
              <a:ea typeface="+mn-ea"/>
              <a:cs typeface="+mn-cs"/>
            </a:rPr>
            <a:t>Sablefish (and P Cod or S. Yellowtail) </a:t>
          </a:r>
          <a:r>
            <a:rPr lang="en-US"/>
            <a:t>           </a:t>
          </a:r>
          <a:r>
            <a:rPr lang="en-US" sz="1100" b="0" i="0" u="none" strike="noStrike">
              <a:solidFill>
                <a:schemeClr val="dk1"/>
              </a:solidFill>
              <a:effectLst/>
              <a:latin typeface="+mn-lt"/>
              <a:ea typeface="+mn-ea"/>
              <a:cs typeface="+mn-cs"/>
            </a:rPr>
            <a:t>Seattle, WA </a:t>
          </a:r>
          <a:r>
            <a:rPr lang="en-US"/>
            <a:t> </a:t>
          </a:r>
        </a:p>
        <a:p>
          <a:endParaRPr lang="en-US"/>
        </a:p>
        <a:p>
          <a:r>
            <a:rPr lang="en-US" sz="1100" b="0" i="0" u="none" strike="noStrike">
              <a:solidFill>
                <a:schemeClr val="dk1"/>
              </a:solidFill>
              <a:effectLst/>
              <a:latin typeface="+mn-lt"/>
              <a:ea typeface="+mn-ea"/>
              <a:cs typeface="+mn-cs"/>
            </a:rPr>
            <a:t>June Council Meeting  </a:t>
          </a:r>
        </a:p>
        <a:p>
          <a:r>
            <a:rPr lang="en-US" sz="1100" b="0" i="0" u="none" strike="noStrike">
              <a:solidFill>
                <a:schemeClr val="dk1"/>
              </a:solidFill>
              <a:effectLst/>
              <a:latin typeface="+mn-lt"/>
              <a:ea typeface="+mn-ea"/>
              <a:cs typeface="+mn-cs"/>
            </a:rPr>
            <a:t>6/18- 6/25</a:t>
          </a:r>
          <a:r>
            <a:rPr lang="en-US"/>
            <a:t> 	</a:t>
          </a:r>
          <a:r>
            <a:rPr lang="en-US" sz="1100" b="0" i="0" u="none" strike="noStrike">
              <a:solidFill>
                <a:schemeClr val="dk1"/>
              </a:solidFill>
              <a:effectLst/>
              <a:latin typeface="+mn-lt"/>
              <a:ea typeface="+mn-ea"/>
              <a:cs typeface="+mn-cs"/>
            </a:rPr>
            <a:t>Petrale sole  or  widow rf Update</a:t>
          </a:r>
          <a:r>
            <a:rPr lang="en-US"/>
            <a:t>                  </a:t>
          </a:r>
          <a:r>
            <a:rPr lang="en-US" sz="1100" b="0" i="0" u="none" strike="noStrike">
              <a:solidFill>
                <a:schemeClr val="dk1"/>
              </a:solidFill>
              <a:effectLst/>
              <a:latin typeface="+mn-lt"/>
              <a:ea typeface="+mn-ea"/>
              <a:cs typeface="+mn-cs"/>
            </a:rPr>
            <a:t>San Diego, CA </a:t>
          </a:r>
          <a:r>
            <a:rPr lang="en-US"/>
            <a:t> </a:t>
          </a:r>
        </a:p>
        <a:p>
          <a:r>
            <a:rPr lang="en-US" sz="1100"/>
            <a:t>9/30-10/4	Mop-up </a:t>
          </a:r>
          <a:r>
            <a:rPr lang="en-US" sz="1100">
              <a:solidFill>
                <a:schemeClr val="dk1"/>
              </a:solidFill>
              <a:effectLst/>
              <a:latin typeface="+mn-lt"/>
              <a:ea typeface="+mn-ea"/>
              <a:cs typeface="+mn-cs"/>
            </a:rPr>
            <a:t> (if needed)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593912</xdr:colOff>
      <xdr:row>10</xdr:row>
      <xdr:rowOff>89647</xdr:rowOff>
    </xdr:from>
    <xdr:to>
      <xdr:col>7</xdr:col>
      <xdr:colOff>605118</xdr:colOff>
      <xdr:row>23</xdr:row>
      <xdr:rowOff>123264</xdr:rowOff>
    </xdr:to>
    <xdr:cxnSp macro="">
      <xdr:nvCxnSpPr>
        <xdr:cNvPr id="3" name="Straight Arrow Connector 2"/>
        <xdr:cNvCxnSpPr/>
      </xdr:nvCxnSpPr>
      <xdr:spPr>
        <a:xfrm flipH="1">
          <a:off x="5322794" y="3036794"/>
          <a:ext cx="11206" cy="2655794"/>
        </a:xfrm>
        <a:prstGeom prst="straightConnector1">
          <a:avLst/>
        </a:prstGeom>
        <a:ln w="19050">
          <a:solidFill>
            <a:srgbClr val="21FF21"/>
          </a:solidFill>
          <a:prstDash val="sysDash"/>
          <a:headEnd type="oval" w="lg" len="med"/>
          <a:tailEnd type="oval" w="lg"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1276350</xdr:colOff>
      <xdr:row>29</xdr:row>
      <xdr:rowOff>1400175</xdr:rowOff>
    </xdr:from>
    <xdr:to>
      <xdr:col>5</xdr:col>
      <xdr:colOff>1599630</xdr:colOff>
      <xdr:row>46</xdr:row>
      <xdr:rowOff>128842</xdr:rowOff>
    </xdr:to>
    <xdr:pic>
      <xdr:nvPicPr>
        <xdr:cNvPr id="2" name="Picture 1">
          <a:extLst>
            <a:ext uri="{FF2B5EF4-FFF2-40B4-BE49-F238E27FC236}">
              <a16:creationId xmlns="" xmlns:r="http://schemas.openxmlformats.org/officeDocument/2006/relationships" xmlns:p="http://schemas.openxmlformats.org/presentationml/2006/main" xmlns:a16="http://schemas.microsoft.com/office/drawing/2014/main" xmlns:lc="http://schemas.openxmlformats.org/drawingml/2006/lockedCanvas" id="{B493DB92-B3D2-450C-AF7D-C3CA44521950}"/>
            </a:ext>
          </a:extLst>
        </xdr:cNvPr>
        <xdr:cNvPicPr>
          <a:picLocks noChangeAspect="1"/>
        </xdr:cNvPicPr>
      </xdr:nvPicPr>
      <xdr:blipFill>
        <a:blip xmlns:r="http://schemas.openxmlformats.org/officeDocument/2006/relationships" r:embed="rId1"/>
        <a:stretch>
          <a:fillRect/>
        </a:stretch>
      </xdr:blipFill>
      <xdr:spPr>
        <a:xfrm>
          <a:off x="1276350" y="8648700"/>
          <a:ext cx="3714180" cy="398646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20</xdr:col>
      <xdr:colOff>249721</xdr:colOff>
      <xdr:row>66</xdr:row>
      <xdr:rowOff>160268</xdr:rowOff>
    </xdr:from>
    <xdr:to>
      <xdr:col>43</xdr:col>
      <xdr:colOff>124238</xdr:colOff>
      <xdr:row>89</xdr:row>
      <xdr:rowOff>186768</xdr:rowOff>
    </xdr:to>
    <xdr:graphicFrame macro="">
      <xdr:nvGraphicFramePr>
        <xdr:cNvPr id="2" name="Chart 1">
          <a:extLst>
            <a:ext uri="{FF2B5EF4-FFF2-40B4-BE49-F238E27FC236}">
              <a16:creationId xmlns=""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9616</xdr:colOff>
      <xdr:row>34</xdr:row>
      <xdr:rowOff>170621</xdr:rowOff>
    </xdr:from>
    <xdr:to>
      <xdr:col>7</xdr:col>
      <xdr:colOff>6358283</xdr:colOff>
      <xdr:row>52</xdr:row>
      <xdr:rowOff>191473</xdr:rowOff>
    </xdr:to>
    <xdr:pic>
      <xdr:nvPicPr>
        <xdr:cNvPr id="2" name="Picture 1">
          <a:extLst>
            <a:ext uri="{FF2B5EF4-FFF2-40B4-BE49-F238E27FC236}">
              <a16:creationId xmlns=""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3833" y="9182099"/>
          <a:ext cx="6348667" cy="4344372"/>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63680</xdr:colOff>
      <xdr:row>30</xdr:row>
      <xdr:rowOff>35379</xdr:rowOff>
    </xdr:from>
    <xdr:to>
      <xdr:col>9</xdr:col>
      <xdr:colOff>4710247</xdr:colOff>
      <xdr:row>51</xdr:row>
      <xdr:rowOff>228917</xdr:rowOff>
    </xdr:to>
    <xdr:pic>
      <xdr:nvPicPr>
        <xdr:cNvPr id="2" name="Picture 1">
          <a:extLst>
            <a:ext uri="{FF2B5EF4-FFF2-40B4-BE49-F238E27FC236}">
              <a16:creationId xmlns=""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66859" y="8090808"/>
          <a:ext cx="4646567" cy="533703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20</xdr:col>
      <xdr:colOff>198984</xdr:colOff>
      <xdr:row>6</xdr:row>
      <xdr:rowOff>238124</xdr:rowOff>
    </xdr:from>
    <xdr:to>
      <xdr:col>25</xdr:col>
      <xdr:colOff>1197429</xdr:colOff>
      <xdr:row>20</xdr:row>
      <xdr:rowOff>152399</xdr:rowOff>
    </xdr:to>
    <xdr:graphicFrame macro="">
      <xdr:nvGraphicFramePr>
        <xdr:cNvPr id="8" name="Chart 7">
          <a:extLst>
            <a:ext uri="{FF2B5EF4-FFF2-40B4-BE49-F238E27FC236}">
              <a16:creationId xmlns="" xmlns:a16="http://schemas.microsoft.com/office/drawing/2014/main" id="{00000000-0008-0000-0E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102054</xdr:colOff>
      <xdr:row>23</xdr:row>
      <xdr:rowOff>81642</xdr:rowOff>
    </xdr:from>
    <xdr:to>
      <xdr:col>25</xdr:col>
      <xdr:colOff>1206954</xdr:colOff>
      <xdr:row>37</xdr:row>
      <xdr:rowOff>193220</xdr:rowOff>
    </xdr:to>
    <xdr:graphicFrame macro="">
      <xdr:nvGraphicFramePr>
        <xdr:cNvPr id="9" name="Chart 8">
          <a:extLst>
            <a:ext uri="{FF2B5EF4-FFF2-40B4-BE49-F238E27FC236}">
              <a16:creationId xmlns="" xmlns:a16="http://schemas.microsoft.com/office/drawing/2014/main" id="{00000000-0008-0000-0E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18</xdr:row>
      <xdr:rowOff>1</xdr:rowOff>
    </xdr:from>
    <xdr:to>
      <xdr:col>4</xdr:col>
      <xdr:colOff>589564</xdr:colOff>
      <xdr:row>27</xdr:row>
      <xdr:rowOff>94594</xdr:rowOff>
    </xdr:to>
    <xdr:pic>
      <xdr:nvPicPr>
        <xdr:cNvPr id="2" name="Picture 1">
          <a:extLst>
            <a:ext uri="{FF2B5EF4-FFF2-40B4-BE49-F238E27FC236}">
              <a16:creationId xmlns=""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0" y="3291841"/>
          <a:ext cx="3037489" cy="1740513"/>
        </a:xfrm>
        <a:prstGeom prst="rect">
          <a:avLst/>
        </a:prstGeom>
      </xdr:spPr>
    </xdr:pic>
    <xdr:clientData/>
  </xdr:twoCellAnchor>
  <xdr:twoCellAnchor editAs="oneCell">
    <xdr:from>
      <xdr:col>5</xdr:col>
      <xdr:colOff>18533</xdr:colOff>
      <xdr:row>18</xdr:row>
      <xdr:rowOff>0</xdr:rowOff>
    </xdr:from>
    <xdr:to>
      <xdr:col>10</xdr:col>
      <xdr:colOff>1361</xdr:colOff>
      <xdr:row>27</xdr:row>
      <xdr:rowOff>100264</xdr:rowOff>
    </xdr:to>
    <xdr:pic>
      <xdr:nvPicPr>
        <xdr:cNvPr id="3" name="Picture 2">
          <a:extLst>
            <a:ext uri="{FF2B5EF4-FFF2-40B4-BE49-F238E27FC236}">
              <a16:creationId xmlns="" xmlns:a16="http://schemas.microsoft.com/office/drawing/2014/main" id="{00000000-0008-0000-0F00-000003000000}"/>
            </a:ext>
          </a:extLst>
        </xdr:cNvPr>
        <xdr:cNvPicPr>
          <a:picLocks noChangeAspect="1"/>
        </xdr:cNvPicPr>
      </xdr:nvPicPr>
      <xdr:blipFill>
        <a:blip xmlns:r="http://schemas.openxmlformats.org/officeDocument/2006/relationships" r:embed="rId2"/>
        <a:stretch>
          <a:fillRect/>
        </a:stretch>
      </xdr:blipFill>
      <xdr:spPr>
        <a:xfrm>
          <a:off x="3066533" y="3291840"/>
          <a:ext cx="3067567" cy="1746184"/>
        </a:xfrm>
        <a:prstGeom prst="rect">
          <a:avLst/>
        </a:prstGeom>
      </xdr:spPr>
    </xdr:pic>
    <xdr:clientData/>
  </xdr:twoCellAnchor>
  <xdr:twoCellAnchor editAs="oneCell">
    <xdr:from>
      <xdr:col>0</xdr:col>
      <xdr:colOff>0</xdr:colOff>
      <xdr:row>30</xdr:row>
      <xdr:rowOff>184484</xdr:rowOff>
    </xdr:from>
    <xdr:to>
      <xdr:col>4</xdr:col>
      <xdr:colOff>588043</xdr:colOff>
      <xdr:row>40</xdr:row>
      <xdr:rowOff>94593</xdr:rowOff>
    </xdr:to>
    <xdr:pic>
      <xdr:nvPicPr>
        <xdr:cNvPr id="4" name="Picture 3">
          <a:extLst>
            <a:ext uri="{FF2B5EF4-FFF2-40B4-BE49-F238E27FC236}">
              <a16:creationId xmlns="" xmlns:a16="http://schemas.microsoft.com/office/drawing/2014/main" id="{00000000-0008-0000-0F00-000004000000}"/>
            </a:ext>
          </a:extLst>
        </xdr:cNvPr>
        <xdr:cNvPicPr>
          <a:picLocks noChangeAspect="1"/>
        </xdr:cNvPicPr>
      </xdr:nvPicPr>
      <xdr:blipFill>
        <a:blip xmlns:r="http://schemas.openxmlformats.org/officeDocument/2006/relationships" r:embed="rId3"/>
        <a:stretch>
          <a:fillRect/>
        </a:stretch>
      </xdr:blipFill>
      <xdr:spPr>
        <a:xfrm>
          <a:off x="0" y="5670884"/>
          <a:ext cx="3035968" cy="1738909"/>
        </a:xfrm>
        <a:prstGeom prst="rect">
          <a:avLst/>
        </a:prstGeom>
      </xdr:spPr>
    </xdr:pic>
    <xdr:clientData/>
  </xdr:twoCellAnchor>
  <xdr:twoCellAnchor editAs="oneCell">
    <xdr:from>
      <xdr:col>5</xdr:col>
      <xdr:colOff>18533</xdr:colOff>
      <xdr:row>30</xdr:row>
      <xdr:rowOff>184484</xdr:rowOff>
    </xdr:from>
    <xdr:to>
      <xdr:col>9</xdr:col>
      <xdr:colOff>747800</xdr:colOff>
      <xdr:row>40</xdr:row>
      <xdr:rowOff>92242</xdr:rowOff>
    </xdr:to>
    <xdr:pic>
      <xdr:nvPicPr>
        <xdr:cNvPr id="5" name="Picture 4">
          <a:extLst>
            <a:ext uri="{FF2B5EF4-FFF2-40B4-BE49-F238E27FC236}">
              <a16:creationId xmlns="" xmlns:a16="http://schemas.microsoft.com/office/drawing/2014/main" id="{00000000-0008-0000-0F00-000005000000}"/>
            </a:ext>
          </a:extLst>
        </xdr:cNvPr>
        <xdr:cNvPicPr>
          <a:picLocks noChangeAspect="1"/>
        </xdr:cNvPicPr>
      </xdr:nvPicPr>
      <xdr:blipFill>
        <a:blip xmlns:r="http://schemas.openxmlformats.org/officeDocument/2006/relationships" r:embed="rId4"/>
        <a:stretch>
          <a:fillRect/>
        </a:stretch>
      </xdr:blipFill>
      <xdr:spPr>
        <a:xfrm>
          <a:off x="3066533" y="5670884"/>
          <a:ext cx="3062892" cy="1736558"/>
        </a:xfrm>
        <a:prstGeom prst="rect">
          <a:avLst/>
        </a:prstGeom>
      </xdr:spPr>
    </xdr:pic>
    <xdr:clientData/>
  </xdr:twoCellAnchor>
  <xdr:twoCellAnchor editAs="oneCell">
    <xdr:from>
      <xdr:col>0</xdr:col>
      <xdr:colOff>0</xdr:colOff>
      <xdr:row>54</xdr:row>
      <xdr:rowOff>0</xdr:rowOff>
    </xdr:from>
    <xdr:to>
      <xdr:col>4</xdr:col>
      <xdr:colOff>586398</xdr:colOff>
      <xdr:row>63</xdr:row>
      <xdr:rowOff>99848</xdr:rowOff>
    </xdr:to>
    <xdr:pic>
      <xdr:nvPicPr>
        <xdr:cNvPr id="6" name="Picture 5">
          <a:extLst>
            <a:ext uri="{FF2B5EF4-FFF2-40B4-BE49-F238E27FC236}">
              <a16:creationId xmlns="" xmlns:a16="http://schemas.microsoft.com/office/drawing/2014/main" id="{00000000-0008-0000-0F00-000006000000}"/>
            </a:ext>
          </a:extLst>
        </xdr:cNvPr>
        <xdr:cNvPicPr>
          <a:picLocks noChangeAspect="1"/>
        </xdr:cNvPicPr>
      </xdr:nvPicPr>
      <xdr:blipFill>
        <a:blip xmlns:r="http://schemas.openxmlformats.org/officeDocument/2006/relationships" r:embed="rId5"/>
        <a:stretch>
          <a:fillRect/>
        </a:stretch>
      </xdr:blipFill>
      <xdr:spPr>
        <a:xfrm>
          <a:off x="0" y="9875520"/>
          <a:ext cx="3034323" cy="1745768"/>
        </a:xfrm>
        <a:prstGeom prst="rect">
          <a:avLst/>
        </a:prstGeom>
      </xdr:spPr>
    </xdr:pic>
    <xdr:clientData/>
  </xdr:twoCellAnchor>
  <xdr:twoCellAnchor editAs="oneCell">
    <xdr:from>
      <xdr:col>5</xdr:col>
      <xdr:colOff>18533</xdr:colOff>
      <xdr:row>53</xdr:row>
      <xdr:rowOff>181435</xdr:rowOff>
    </xdr:from>
    <xdr:to>
      <xdr:col>9</xdr:col>
      <xdr:colOff>747800</xdr:colOff>
      <xdr:row>63</xdr:row>
      <xdr:rowOff>97536</xdr:rowOff>
    </xdr:to>
    <xdr:pic>
      <xdr:nvPicPr>
        <xdr:cNvPr id="7" name="Picture 6">
          <a:extLst>
            <a:ext uri="{FF2B5EF4-FFF2-40B4-BE49-F238E27FC236}">
              <a16:creationId xmlns="" xmlns:a16="http://schemas.microsoft.com/office/drawing/2014/main" id="{00000000-0008-0000-0F00-000007000000}"/>
            </a:ext>
          </a:extLst>
        </xdr:cNvPr>
        <xdr:cNvPicPr>
          <a:picLocks noChangeAspect="1"/>
        </xdr:cNvPicPr>
      </xdr:nvPicPr>
      <xdr:blipFill>
        <a:blip xmlns:r="http://schemas.openxmlformats.org/officeDocument/2006/relationships" r:embed="rId6"/>
        <a:stretch>
          <a:fillRect/>
        </a:stretch>
      </xdr:blipFill>
      <xdr:spPr>
        <a:xfrm>
          <a:off x="3066533" y="9874075"/>
          <a:ext cx="3062892" cy="1744901"/>
        </a:xfrm>
        <a:prstGeom prst="rect">
          <a:avLst/>
        </a:prstGeom>
      </xdr:spPr>
    </xdr:pic>
    <xdr:clientData/>
  </xdr:twoCellAnchor>
  <xdr:twoCellAnchor editAs="oneCell">
    <xdr:from>
      <xdr:col>0</xdr:col>
      <xdr:colOff>1</xdr:colOff>
      <xdr:row>67</xdr:row>
      <xdr:rowOff>0</xdr:rowOff>
    </xdr:from>
    <xdr:to>
      <xdr:col>4</xdr:col>
      <xdr:colOff>589566</xdr:colOff>
      <xdr:row>76</xdr:row>
      <xdr:rowOff>101679</xdr:rowOff>
    </xdr:to>
    <xdr:pic>
      <xdr:nvPicPr>
        <xdr:cNvPr id="8" name="Picture 7">
          <a:extLst>
            <a:ext uri="{FF2B5EF4-FFF2-40B4-BE49-F238E27FC236}">
              <a16:creationId xmlns="" xmlns:a16="http://schemas.microsoft.com/office/drawing/2014/main" id="{00000000-0008-0000-0F00-000008000000}"/>
            </a:ext>
          </a:extLst>
        </xdr:cNvPr>
        <xdr:cNvPicPr>
          <a:picLocks noChangeAspect="1"/>
        </xdr:cNvPicPr>
      </xdr:nvPicPr>
      <xdr:blipFill>
        <a:blip xmlns:r="http://schemas.openxmlformats.org/officeDocument/2006/relationships" r:embed="rId7"/>
        <a:stretch>
          <a:fillRect/>
        </a:stretch>
      </xdr:blipFill>
      <xdr:spPr>
        <a:xfrm>
          <a:off x="1" y="12252960"/>
          <a:ext cx="3037490" cy="1747599"/>
        </a:xfrm>
        <a:prstGeom prst="rect">
          <a:avLst/>
        </a:prstGeom>
      </xdr:spPr>
    </xdr:pic>
    <xdr:clientData/>
  </xdr:twoCellAnchor>
  <xdr:twoCellAnchor editAs="oneCell">
    <xdr:from>
      <xdr:col>5</xdr:col>
      <xdr:colOff>18533</xdr:colOff>
      <xdr:row>67</xdr:row>
      <xdr:rowOff>1</xdr:rowOff>
    </xdr:from>
    <xdr:to>
      <xdr:col>10</xdr:col>
      <xdr:colOff>3143</xdr:colOff>
      <xdr:row>76</xdr:row>
      <xdr:rowOff>100585</xdr:rowOff>
    </xdr:to>
    <xdr:pic>
      <xdr:nvPicPr>
        <xdr:cNvPr id="9" name="Picture 8">
          <a:extLst>
            <a:ext uri="{FF2B5EF4-FFF2-40B4-BE49-F238E27FC236}">
              <a16:creationId xmlns="" xmlns:a16="http://schemas.microsoft.com/office/drawing/2014/main" id="{00000000-0008-0000-0F00-000009000000}"/>
            </a:ext>
          </a:extLst>
        </xdr:cNvPr>
        <xdr:cNvPicPr>
          <a:picLocks noChangeAspect="1"/>
        </xdr:cNvPicPr>
      </xdr:nvPicPr>
      <xdr:blipFill>
        <a:blip xmlns:r="http://schemas.openxmlformats.org/officeDocument/2006/relationships" r:embed="rId8"/>
        <a:stretch>
          <a:fillRect/>
        </a:stretch>
      </xdr:blipFill>
      <xdr:spPr>
        <a:xfrm>
          <a:off x="3066533" y="12252961"/>
          <a:ext cx="3059824" cy="1746504"/>
        </a:xfrm>
        <a:prstGeom prst="rect">
          <a:avLst/>
        </a:prstGeom>
      </xdr:spPr>
    </xdr:pic>
    <xdr:clientData/>
  </xdr:twoCellAnchor>
  <xdr:twoCellAnchor editAs="oneCell">
    <xdr:from>
      <xdr:col>0</xdr:col>
      <xdr:colOff>0</xdr:colOff>
      <xdr:row>80</xdr:row>
      <xdr:rowOff>0</xdr:rowOff>
    </xdr:from>
    <xdr:to>
      <xdr:col>4</xdr:col>
      <xdr:colOff>586398</xdr:colOff>
      <xdr:row>89</xdr:row>
      <xdr:rowOff>99848</xdr:rowOff>
    </xdr:to>
    <xdr:pic>
      <xdr:nvPicPr>
        <xdr:cNvPr id="10" name="Picture 9">
          <a:extLst>
            <a:ext uri="{FF2B5EF4-FFF2-40B4-BE49-F238E27FC236}">
              <a16:creationId xmlns="" xmlns:a16="http://schemas.microsoft.com/office/drawing/2014/main" id="{00000000-0008-0000-0F00-00000A000000}"/>
            </a:ext>
          </a:extLst>
        </xdr:cNvPr>
        <xdr:cNvPicPr>
          <a:picLocks noChangeAspect="1"/>
        </xdr:cNvPicPr>
      </xdr:nvPicPr>
      <xdr:blipFill>
        <a:blip xmlns:r="http://schemas.openxmlformats.org/officeDocument/2006/relationships" r:embed="rId9"/>
        <a:stretch>
          <a:fillRect/>
        </a:stretch>
      </xdr:blipFill>
      <xdr:spPr>
        <a:xfrm>
          <a:off x="0" y="14630400"/>
          <a:ext cx="3034323" cy="1745768"/>
        </a:xfrm>
        <a:prstGeom prst="rect">
          <a:avLst/>
        </a:prstGeom>
      </xdr:spPr>
    </xdr:pic>
    <xdr:clientData/>
  </xdr:twoCellAnchor>
  <xdr:twoCellAnchor editAs="oneCell">
    <xdr:from>
      <xdr:col>5</xdr:col>
      <xdr:colOff>18533</xdr:colOff>
      <xdr:row>80</xdr:row>
      <xdr:rowOff>0</xdr:rowOff>
    </xdr:from>
    <xdr:to>
      <xdr:col>10</xdr:col>
      <xdr:colOff>1361</xdr:colOff>
      <xdr:row>89</xdr:row>
      <xdr:rowOff>97536</xdr:rowOff>
    </xdr:to>
    <xdr:pic>
      <xdr:nvPicPr>
        <xdr:cNvPr id="11" name="Picture 10">
          <a:extLst>
            <a:ext uri="{FF2B5EF4-FFF2-40B4-BE49-F238E27FC236}">
              <a16:creationId xmlns="" xmlns:a16="http://schemas.microsoft.com/office/drawing/2014/main" id="{00000000-0008-0000-0F00-00000B000000}"/>
            </a:ext>
          </a:extLst>
        </xdr:cNvPr>
        <xdr:cNvPicPr>
          <a:picLocks noChangeAspect="1"/>
        </xdr:cNvPicPr>
      </xdr:nvPicPr>
      <xdr:blipFill>
        <a:blip xmlns:r="http://schemas.openxmlformats.org/officeDocument/2006/relationships" r:embed="rId10"/>
        <a:stretch>
          <a:fillRect/>
        </a:stretch>
      </xdr:blipFill>
      <xdr:spPr>
        <a:xfrm>
          <a:off x="3066533" y="14630400"/>
          <a:ext cx="3067567" cy="1743456"/>
        </a:xfrm>
        <a:prstGeom prst="rect">
          <a:avLst/>
        </a:prstGeom>
      </xdr:spPr>
    </xdr:pic>
    <xdr:clientData/>
  </xdr:twoCellAnchor>
  <xdr:twoCellAnchor editAs="oneCell">
    <xdr:from>
      <xdr:col>0</xdr:col>
      <xdr:colOff>0</xdr:colOff>
      <xdr:row>103</xdr:row>
      <xdr:rowOff>1</xdr:rowOff>
    </xdr:from>
    <xdr:to>
      <xdr:col>5</xdr:col>
      <xdr:colOff>286</xdr:colOff>
      <xdr:row>112</xdr:row>
      <xdr:rowOff>95575</xdr:rowOff>
    </xdr:to>
    <xdr:pic>
      <xdr:nvPicPr>
        <xdr:cNvPr id="12" name="Picture 11">
          <a:extLst>
            <a:ext uri="{FF2B5EF4-FFF2-40B4-BE49-F238E27FC236}">
              <a16:creationId xmlns="" xmlns:a16="http://schemas.microsoft.com/office/drawing/2014/main" id="{00000000-0008-0000-0F00-00000C000000}"/>
            </a:ext>
          </a:extLst>
        </xdr:cNvPr>
        <xdr:cNvPicPr>
          <a:picLocks noChangeAspect="1"/>
        </xdr:cNvPicPr>
      </xdr:nvPicPr>
      <xdr:blipFill>
        <a:blip xmlns:r="http://schemas.openxmlformats.org/officeDocument/2006/relationships" r:embed="rId11"/>
        <a:stretch>
          <a:fillRect/>
        </a:stretch>
      </xdr:blipFill>
      <xdr:spPr>
        <a:xfrm>
          <a:off x="0" y="18836641"/>
          <a:ext cx="3031957" cy="1741494"/>
        </a:xfrm>
        <a:prstGeom prst="rect">
          <a:avLst/>
        </a:prstGeom>
      </xdr:spPr>
    </xdr:pic>
    <xdr:clientData/>
  </xdr:twoCellAnchor>
  <xdr:twoCellAnchor editAs="oneCell">
    <xdr:from>
      <xdr:col>5</xdr:col>
      <xdr:colOff>17662</xdr:colOff>
      <xdr:row>103</xdr:row>
      <xdr:rowOff>1604</xdr:rowOff>
    </xdr:from>
    <xdr:to>
      <xdr:col>9</xdr:col>
      <xdr:colOff>749427</xdr:colOff>
      <xdr:row>112</xdr:row>
      <xdr:rowOff>91440</xdr:rowOff>
    </xdr:to>
    <xdr:pic>
      <xdr:nvPicPr>
        <xdr:cNvPr id="13" name="Picture 12">
          <a:extLst>
            <a:ext uri="{FF2B5EF4-FFF2-40B4-BE49-F238E27FC236}">
              <a16:creationId xmlns="" xmlns:a16="http://schemas.microsoft.com/office/drawing/2014/main" id="{00000000-0008-0000-0F00-00000D000000}"/>
            </a:ext>
          </a:extLst>
        </xdr:cNvPr>
        <xdr:cNvPicPr>
          <a:picLocks noChangeAspect="1"/>
        </xdr:cNvPicPr>
      </xdr:nvPicPr>
      <xdr:blipFill>
        <a:blip xmlns:r="http://schemas.openxmlformats.org/officeDocument/2006/relationships" r:embed="rId12"/>
        <a:stretch>
          <a:fillRect/>
        </a:stretch>
      </xdr:blipFill>
      <xdr:spPr>
        <a:xfrm>
          <a:off x="3065662" y="18838244"/>
          <a:ext cx="3065390" cy="1735756"/>
        </a:xfrm>
        <a:prstGeom prst="rect">
          <a:avLst/>
        </a:prstGeom>
      </xdr:spPr>
    </xdr:pic>
    <xdr:clientData/>
  </xdr:twoCellAnchor>
  <xdr:twoCellAnchor editAs="oneCell">
    <xdr:from>
      <xdr:col>0</xdr:col>
      <xdr:colOff>0</xdr:colOff>
      <xdr:row>116</xdr:row>
      <xdr:rowOff>0</xdr:rowOff>
    </xdr:from>
    <xdr:to>
      <xdr:col>4</xdr:col>
      <xdr:colOff>592623</xdr:colOff>
      <xdr:row>125</xdr:row>
      <xdr:rowOff>79513</xdr:rowOff>
    </xdr:to>
    <xdr:pic>
      <xdr:nvPicPr>
        <xdr:cNvPr id="14" name="Picture 13">
          <a:extLst>
            <a:ext uri="{FF2B5EF4-FFF2-40B4-BE49-F238E27FC236}">
              <a16:creationId xmlns="" xmlns:a16="http://schemas.microsoft.com/office/drawing/2014/main" id="{00000000-0008-0000-0F00-00000E000000}"/>
            </a:ext>
          </a:extLst>
        </xdr:cNvPr>
        <xdr:cNvPicPr>
          <a:picLocks noChangeAspect="1"/>
        </xdr:cNvPicPr>
      </xdr:nvPicPr>
      <xdr:blipFill>
        <a:blip xmlns:r="http://schemas.openxmlformats.org/officeDocument/2006/relationships" r:embed="rId13"/>
        <a:stretch>
          <a:fillRect/>
        </a:stretch>
      </xdr:blipFill>
      <xdr:spPr>
        <a:xfrm>
          <a:off x="0" y="21214080"/>
          <a:ext cx="3031023" cy="1725433"/>
        </a:xfrm>
        <a:prstGeom prst="rect">
          <a:avLst/>
        </a:prstGeom>
      </xdr:spPr>
    </xdr:pic>
    <xdr:clientData/>
  </xdr:twoCellAnchor>
  <xdr:twoCellAnchor editAs="oneCell">
    <xdr:from>
      <xdr:col>5</xdr:col>
      <xdr:colOff>19190</xdr:colOff>
      <xdr:row>115</xdr:row>
      <xdr:rowOff>179833</xdr:rowOff>
    </xdr:from>
    <xdr:to>
      <xdr:col>10</xdr:col>
      <xdr:colOff>4790</xdr:colOff>
      <xdr:row>125</xdr:row>
      <xdr:rowOff>76200</xdr:rowOff>
    </xdr:to>
    <xdr:pic>
      <xdr:nvPicPr>
        <xdr:cNvPr id="15" name="Picture 14">
          <a:extLst>
            <a:ext uri="{FF2B5EF4-FFF2-40B4-BE49-F238E27FC236}">
              <a16:creationId xmlns="" xmlns:a16="http://schemas.microsoft.com/office/drawing/2014/main" id="{00000000-0008-0000-0F00-00000F000000}"/>
            </a:ext>
          </a:extLst>
        </xdr:cNvPr>
        <xdr:cNvPicPr>
          <a:picLocks noChangeAspect="1"/>
        </xdr:cNvPicPr>
      </xdr:nvPicPr>
      <xdr:blipFill>
        <a:blip xmlns:r="http://schemas.openxmlformats.org/officeDocument/2006/relationships" r:embed="rId14"/>
        <a:stretch>
          <a:fillRect/>
        </a:stretch>
      </xdr:blipFill>
      <xdr:spPr>
        <a:xfrm>
          <a:off x="3067190" y="21211033"/>
          <a:ext cx="3060814" cy="1725167"/>
        </a:xfrm>
        <a:prstGeom prst="rect">
          <a:avLst/>
        </a:prstGeom>
      </xdr:spPr>
    </xdr:pic>
    <xdr:clientData/>
  </xdr:twoCellAnchor>
  <xdr:twoCellAnchor editAs="oneCell">
    <xdr:from>
      <xdr:col>0</xdr:col>
      <xdr:colOff>1</xdr:colOff>
      <xdr:row>129</xdr:row>
      <xdr:rowOff>0</xdr:rowOff>
    </xdr:from>
    <xdr:to>
      <xdr:col>4</xdr:col>
      <xdr:colOff>587883</xdr:colOff>
      <xdr:row>138</xdr:row>
      <xdr:rowOff>72887</xdr:rowOff>
    </xdr:to>
    <xdr:pic>
      <xdr:nvPicPr>
        <xdr:cNvPr id="16" name="Picture 15">
          <a:extLst>
            <a:ext uri="{FF2B5EF4-FFF2-40B4-BE49-F238E27FC236}">
              <a16:creationId xmlns="" xmlns:a16="http://schemas.microsoft.com/office/drawing/2014/main" id="{00000000-0008-0000-0F00-000010000000}"/>
            </a:ext>
          </a:extLst>
        </xdr:cNvPr>
        <xdr:cNvPicPr>
          <a:picLocks noChangeAspect="1"/>
        </xdr:cNvPicPr>
      </xdr:nvPicPr>
      <xdr:blipFill>
        <a:blip xmlns:r="http://schemas.openxmlformats.org/officeDocument/2006/relationships" r:embed="rId15"/>
        <a:stretch>
          <a:fillRect/>
        </a:stretch>
      </xdr:blipFill>
      <xdr:spPr>
        <a:xfrm>
          <a:off x="1" y="23591520"/>
          <a:ext cx="3035807" cy="1718807"/>
        </a:xfrm>
        <a:prstGeom prst="rect">
          <a:avLst/>
        </a:prstGeom>
      </xdr:spPr>
    </xdr:pic>
    <xdr:clientData/>
  </xdr:twoCellAnchor>
  <xdr:twoCellAnchor editAs="oneCell">
    <xdr:from>
      <xdr:col>5</xdr:col>
      <xdr:colOff>18288</xdr:colOff>
      <xdr:row>129</xdr:row>
      <xdr:rowOff>0</xdr:rowOff>
    </xdr:from>
    <xdr:to>
      <xdr:col>10</xdr:col>
      <xdr:colOff>1361</xdr:colOff>
      <xdr:row>138</xdr:row>
      <xdr:rowOff>76200</xdr:rowOff>
    </xdr:to>
    <xdr:pic>
      <xdr:nvPicPr>
        <xdr:cNvPr id="17" name="Picture 16">
          <a:extLst>
            <a:ext uri="{FF2B5EF4-FFF2-40B4-BE49-F238E27FC236}">
              <a16:creationId xmlns="" xmlns:a16="http://schemas.microsoft.com/office/drawing/2014/main" id="{00000000-0008-0000-0F00-000011000000}"/>
            </a:ext>
          </a:extLst>
        </xdr:cNvPr>
        <xdr:cNvPicPr>
          <a:picLocks noChangeAspect="1"/>
        </xdr:cNvPicPr>
      </xdr:nvPicPr>
      <xdr:blipFill>
        <a:blip xmlns:r="http://schemas.openxmlformats.org/officeDocument/2006/relationships" r:embed="rId16"/>
        <a:stretch>
          <a:fillRect/>
        </a:stretch>
      </xdr:blipFill>
      <xdr:spPr>
        <a:xfrm>
          <a:off x="3066288" y="23591520"/>
          <a:ext cx="3067812" cy="1722120"/>
        </a:xfrm>
        <a:prstGeom prst="rect">
          <a:avLst/>
        </a:prstGeom>
      </xdr:spPr>
    </xdr:pic>
    <xdr:clientData/>
  </xdr:twoCellAnchor>
  <xdr:twoCellAnchor editAs="oneCell">
    <xdr:from>
      <xdr:col>0</xdr:col>
      <xdr:colOff>0</xdr:colOff>
      <xdr:row>152</xdr:row>
      <xdr:rowOff>0</xdr:rowOff>
    </xdr:from>
    <xdr:to>
      <xdr:col>4</xdr:col>
      <xdr:colOff>586385</xdr:colOff>
      <xdr:row>161</xdr:row>
      <xdr:rowOff>85344</xdr:rowOff>
    </xdr:to>
    <xdr:pic>
      <xdr:nvPicPr>
        <xdr:cNvPr id="18" name="Picture 17">
          <a:extLst>
            <a:ext uri="{FF2B5EF4-FFF2-40B4-BE49-F238E27FC236}">
              <a16:creationId xmlns="" xmlns:a16="http://schemas.microsoft.com/office/drawing/2014/main" id="{00000000-0008-0000-0F00-000012000000}"/>
            </a:ext>
          </a:extLst>
        </xdr:cNvPr>
        <xdr:cNvPicPr>
          <a:picLocks noChangeAspect="1"/>
        </xdr:cNvPicPr>
      </xdr:nvPicPr>
      <xdr:blipFill>
        <a:blip xmlns:r="http://schemas.openxmlformats.org/officeDocument/2006/relationships" r:embed="rId17"/>
        <a:stretch>
          <a:fillRect/>
        </a:stretch>
      </xdr:blipFill>
      <xdr:spPr>
        <a:xfrm>
          <a:off x="0" y="27797760"/>
          <a:ext cx="3034310" cy="1731264"/>
        </a:xfrm>
        <a:prstGeom prst="rect">
          <a:avLst/>
        </a:prstGeom>
      </xdr:spPr>
    </xdr:pic>
    <xdr:clientData/>
  </xdr:twoCellAnchor>
  <xdr:twoCellAnchor editAs="oneCell">
    <xdr:from>
      <xdr:col>5</xdr:col>
      <xdr:colOff>19348</xdr:colOff>
      <xdr:row>152</xdr:row>
      <xdr:rowOff>0</xdr:rowOff>
    </xdr:from>
    <xdr:to>
      <xdr:col>10</xdr:col>
      <xdr:colOff>1361</xdr:colOff>
      <xdr:row>161</xdr:row>
      <xdr:rowOff>92765</xdr:rowOff>
    </xdr:to>
    <xdr:pic>
      <xdr:nvPicPr>
        <xdr:cNvPr id="19" name="Picture 18">
          <a:extLst>
            <a:ext uri="{FF2B5EF4-FFF2-40B4-BE49-F238E27FC236}">
              <a16:creationId xmlns="" xmlns:a16="http://schemas.microsoft.com/office/drawing/2014/main" id="{00000000-0008-0000-0F00-000013000000}"/>
            </a:ext>
          </a:extLst>
        </xdr:cNvPr>
        <xdr:cNvPicPr>
          <a:picLocks noChangeAspect="1"/>
        </xdr:cNvPicPr>
      </xdr:nvPicPr>
      <xdr:blipFill>
        <a:blip xmlns:r="http://schemas.openxmlformats.org/officeDocument/2006/relationships" r:embed="rId18"/>
        <a:stretch>
          <a:fillRect/>
        </a:stretch>
      </xdr:blipFill>
      <xdr:spPr>
        <a:xfrm>
          <a:off x="3067348" y="27797760"/>
          <a:ext cx="3066752" cy="1738685"/>
        </a:xfrm>
        <a:prstGeom prst="rect">
          <a:avLst/>
        </a:prstGeom>
      </xdr:spPr>
    </xdr:pic>
    <xdr:clientData/>
  </xdr:twoCellAnchor>
  <xdr:twoCellAnchor editAs="oneCell">
    <xdr:from>
      <xdr:col>0</xdr:col>
      <xdr:colOff>0</xdr:colOff>
      <xdr:row>165</xdr:row>
      <xdr:rowOff>0</xdr:rowOff>
    </xdr:from>
    <xdr:to>
      <xdr:col>4</xdr:col>
      <xdr:colOff>589939</xdr:colOff>
      <xdr:row>174</xdr:row>
      <xdr:rowOff>79248</xdr:rowOff>
    </xdr:to>
    <xdr:pic>
      <xdr:nvPicPr>
        <xdr:cNvPr id="20" name="Picture 19">
          <a:extLst>
            <a:ext uri="{FF2B5EF4-FFF2-40B4-BE49-F238E27FC236}">
              <a16:creationId xmlns="" xmlns:a16="http://schemas.microsoft.com/office/drawing/2014/main" id="{00000000-0008-0000-0F00-000014000000}"/>
            </a:ext>
          </a:extLst>
        </xdr:cNvPr>
        <xdr:cNvPicPr>
          <a:picLocks noChangeAspect="1"/>
        </xdr:cNvPicPr>
      </xdr:nvPicPr>
      <xdr:blipFill>
        <a:blip xmlns:r="http://schemas.openxmlformats.org/officeDocument/2006/relationships" r:embed="rId19"/>
        <a:stretch>
          <a:fillRect/>
        </a:stretch>
      </xdr:blipFill>
      <xdr:spPr>
        <a:xfrm>
          <a:off x="0" y="30175200"/>
          <a:ext cx="3037864" cy="1725168"/>
        </a:xfrm>
        <a:prstGeom prst="rect">
          <a:avLst/>
        </a:prstGeom>
      </xdr:spPr>
    </xdr:pic>
    <xdr:clientData/>
  </xdr:twoCellAnchor>
  <xdr:twoCellAnchor editAs="oneCell">
    <xdr:from>
      <xdr:col>5</xdr:col>
      <xdr:colOff>19349</xdr:colOff>
      <xdr:row>165</xdr:row>
      <xdr:rowOff>0</xdr:rowOff>
    </xdr:from>
    <xdr:to>
      <xdr:col>9</xdr:col>
      <xdr:colOff>749427</xdr:colOff>
      <xdr:row>174</xdr:row>
      <xdr:rowOff>79513</xdr:rowOff>
    </xdr:to>
    <xdr:pic>
      <xdr:nvPicPr>
        <xdr:cNvPr id="21" name="Picture 20">
          <a:extLst>
            <a:ext uri="{FF2B5EF4-FFF2-40B4-BE49-F238E27FC236}">
              <a16:creationId xmlns="" xmlns:a16="http://schemas.microsoft.com/office/drawing/2014/main" id="{00000000-0008-0000-0F00-000015000000}"/>
            </a:ext>
          </a:extLst>
        </xdr:cNvPr>
        <xdr:cNvPicPr>
          <a:picLocks noChangeAspect="1"/>
        </xdr:cNvPicPr>
      </xdr:nvPicPr>
      <xdr:blipFill>
        <a:blip xmlns:r="http://schemas.openxmlformats.org/officeDocument/2006/relationships" r:embed="rId20"/>
        <a:stretch>
          <a:fillRect/>
        </a:stretch>
      </xdr:blipFill>
      <xdr:spPr>
        <a:xfrm>
          <a:off x="3067349" y="30175200"/>
          <a:ext cx="3063703" cy="1725433"/>
        </a:xfrm>
        <a:prstGeom prst="rect">
          <a:avLst/>
        </a:prstGeom>
      </xdr:spPr>
    </xdr:pic>
    <xdr:clientData/>
  </xdr:twoCellAnchor>
  <xdr:twoCellAnchor editAs="oneCell">
    <xdr:from>
      <xdr:col>0</xdr:col>
      <xdr:colOff>0</xdr:colOff>
      <xdr:row>178</xdr:row>
      <xdr:rowOff>0</xdr:rowOff>
    </xdr:from>
    <xdr:to>
      <xdr:col>4</xdr:col>
      <xdr:colOff>587883</xdr:colOff>
      <xdr:row>187</xdr:row>
      <xdr:rowOff>86146</xdr:rowOff>
    </xdr:to>
    <xdr:pic>
      <xdr:nvPicPr>
        <xdr:cNvPr id="22" name="Picture 21">
          <a:extLst>
            <a:ext uri="{FF2B5EF4-FFF2-40B4-BE49-F238E27FC236}">
              <a16:creationId xmlns="" xmlns:a16="http://schemas.microsoft.com/office/drawing/2014/main" id="{00000000-0008-0000-0F00-000016000000}"/>
            </a:ext>
          </a:extLst>
        </xdr:cNvPr>
        <xdr:cNvPicPr>
          <a:picLocks noChangeAspect="1"/>
        </xdr:cNvPicPr>
      </xdr:nvPicPr>
      <xdr:blipFill>
        <a:blip xmlns:r="http://schemas.openxmlformats.org/officeDocument/2006/relationships" r:embed="rId21"/>
        <a:stretch>
          <a:fillRect/>
        </a:stretch>
      </xdr:blipFill>
      <xdr:spPr>
        <a:xfrm>
          <a:off x="0" y="32552640"/>
          <a:ext cx="3035808" cy="1732066"/>
        </a:xfrm>
        <a:prstGeom prst="rect">
          <a:avLst/>
        </a:prstGeom>
      </xdr:spPr>
    </xdr:pic>
    <xdr:clientData/>
  </xdr:twoCellAnchor>
  <xdr:twoCellAnchor editAs="oneCell">
    <xdr:from>
      <xdr:col>5</xdr:col>
      <xdr:colOff>19349</xdr:colOff>
      <xdr:row>177</xdr:row>
      <xdr:rowOff>179832</xdr:rowOff>
    </xdr:from>
    <xdr:to>
      <xdr:col>9</xdr:col>
      <xdr:colOff>749427</xdr:colOff>
      <xdr:row>187</xdr:row>
      <xdr:rowOff>90317</xdr:rowOff>
    </xdr:to>
    <xdr:pic>
      <xdr:nvPicPr>
        <xdr:cNvPr id="23" name="Picture 22">
          <a:extLst>
            <a:ext uri="{FF2B5EF4-FFF2-40B4-BE49-F238E27FC236}">
              <a16:creationId xmlns="" xmlns:a16="http://schemas.microsoft.com/office/drawing/2014/main" id="{00000000-0008-0000-0F00-000017000000}"/>
            </a:ext>
          </a:extLst>
        </xdr:cNvPr>
        <xdr:cNvPicPr>
          <a:picLocks noChangeAspect="1"/>
        </xdr:cNvPicPr>
      </xdr:nvPicPr>
      <xdr:blipFill>
        <a:blip xmlns:r="http://schemas.openxmlformats.org/officeDocument/2006/relationships" r:embed="rId22"/>
        <a:stretch>
          <a:fillRect/>
        </a:stretch>
      </xdr:blipFill>
      <xdr:spPr>
        <a:xfrm>
          <a:off x="3067349" y="32549592"/>
          <a:ext cx="3063703" cy="1739285"/>
        </a:xfrm>
        <a:prstGeom prst="rect">
          <a:avLst/>
        </a:prstGeom>
      </xdr:spPr>
    </xdr:pic>
    <xdr:clientData/>
  </xdr:twoCellAnchor>
  <xdr:twoCellAnchor editAs="oneCell">
    <xdr:from>
      <xdr:col>0</xdr:col>
      <xdr:colOff>1</xdr:colOff>
      <xdr:row>201</xdr:row>
      <xdr:rowOff>542</xdr:rowOff>
    </xdr:from>
    <xdr:to>
      <xdr:col>4</xdr:col>
      <xdr:colOff>593271</xdr:colOff>
      <xdr:row>210</xdr:row>
      <xdr:rowOff>100692</xdr:rowOff>
    </xdr:to>
    <xdr:pic>
      <xdr:nvPicPr>
        <xdr:cNvPr id="24" name="Picture 23">
          <a:extLst>
            <a:ext uri="{FF2B5EF4-FFF2-40B4-BE49-F238E27FC236}">
              <a16:creationId xmlns="" xmlns:a16="http://schemas.microsoft.com/office/drawing/2014/main" id="{00000000-0008-0000-0F00-000018000000}"/>
            </a:ext>
          </a:extLst>
        </xdr:cNvPr>
        <xdr:cNvPicPr>
          <a:picLocks noChangeAspect="1"/>
        </xdr:cNvPicPr>
      </xdr:nvPicPr>
      <xdr:blipFill>
        <a:blip xmlns:r="http://schemas.openxmlformats.org/officeDocument/2006/relationships" r:embed="rId23"/>
        <a:stretch>
          <a:fillRect/>
        </a:stretch>
      </xdr:blipFill>
      <xdr:spPr>
        <a:xfrm>
          <a:off x="1" y="36759422"/>
          <a:ext cx="3031670" cy="1746070"/>
        </a:xfrm>
        <a:prstGeom prst="rect">
          <a:avLst/>
        </a:prstGeom>
      </xdr:spPr>
    </xdr:pic>
    <xdr:clientData/>
  </xdr:twoCellAnchor>
  <xdr:twoCellAnchor editAs="oneCell">
    <xdr:from>
      <xdr:col>5</xdr:col>
      <xdr:colOff>19349</xdr:colOff>
      <xdr:row>201</xdr:row>
      <xdr:rowOff>0</xdr:rowOff>
    </xdr:from>
    <xdr:to>
      <xdr:col>10</xdr:col>
      <xdr:colOff>1361</xdr:colOff>
      <xdr:row>210</xdr:row>
      <xdr:rowOff>97197</xdr:rowOff>
    </xdr:to>
    <xdr:pic>
      <xdr:nvPicPr>
        <xdr:cNvPr id="25" name="Picture 24">
          <a:extLst>
            <a:ext uri="{FF2B5EF4-FFF2-40B4-BE49-F238E27FC236}">
              <a16:creationId xmlns="" xmlns:a16="http://schemas.microsoft.com/office/drawing/2014/main" id="{00000000-0008-0000-0F00-000019000000}"/>
            </a:ext>
          </a:extLst>
        </xdr:cNvPr>
        <xdr:cNvPicPr>
          <a:picLocks noChangeAspect="1"/>
        </xdr:cNvPicPr>
      </xdr:nvPicPr>
      <xdr:blipFill>
        <a:blip xmlns:r="http://schemas.openxmlformats.org/officeDocument/2006/relationships" r:embed="rId24"/>
        <a:stretch>
          <a:fillRect/>
        </a:stretch>
      </xdr:blipFill>
      <xdr:spPr>
        <a:xfrm>
          <a:off x="3067349" y="36758880"/>
          <a:ext cx="3066751" cy="1743117"/>
        </a:xfrm>
        <a:prstGeom prst="rect">
          <a:avLst/>
        </a:prstGeom>
      </xdr:spPr>
    </xdr:pic>
    <xdr:clientData/>
  </xdr:twoCellAnchor>
  <xdr:twoCellAnchor editAs="oneCell">
    <xdr:from>
      <xdr:col>5</xdr:col>
      <xdr:colOff>19050</xdr:colOff>
      <xdr:row>213</xdr:row>
      <xdr:rowOff>179615</xdr:rowOff>
    </xdr:from>
    <xdr:to>
      <xdr:col>10</xdr:col>
      <xdr:colOff>5443</xdr:colOff>
      <xdr:row>223</xdr:row>
      <xdr:rowOff>90044</xdr:rowOff>
    </xdr:to>
    <xdr:pic>
      <xdr:nvPicPr>
        <xdr:cNvPr id="26" name="Picture 25">
          <a:extLst>
            <a:ext uri="{FF2B5EF4-FFF2-40B4-BE49-F238E27FC236}">
              <a16:creationId xmlns="" xmlns:a16="http://schemas.microsoft.com/office/drawing/2014/main" id="{00000000-0008-0000-0F00-00001A000000}"/>
            </a:ext>
          </a:extLst>
        </xdr:cNvPr>
        <xdr:cNvPicPr>
          <a:picLocks noChangeAspect="1"/>
        </xdr:cNvPicPr>
      </xdr:nvPicPr>
      <xdr:blipFill>
        <a:blip xmlns:r="http://schemas.openxmlformats.org/officeDocument/2006/relationships" r:embed="rId25"/>
        <a:stretch>
          <a:fillRect/>
        </a:stretch>
      </xdr:blipFill>
      <xdr:spPr>
        <a:xfrm>
          <a:off x="3067050" y="39133055"/>
          <a:ext cx="3061607" cy="1739229"/>
        </a:xfrm>
        <a:prstGeom prst="rect">
          <a:avLst/>
        </a:prstGeom>
      </xdr:spPr>
    </xdr:pic>
    <xdr:clientData/>
  </xdr:twoCellAnchor>
  <xdr:twoCellAnchor editAs="oneCell">
    <xdr:from>
      <xdr:col>0</xdr:col>
      <xdr:colOff>0</xdr:colOff>
      <xdr:row>227</xdr:row>
      <xdr:rowOff>0</xdr:rowOff>
    </xdr:from>
    <xdr:to>
      <xdr:col>4</xdr:col>
      <xdr:colOff>587584</xdr:colOff>
      <xdr:row>236</xdr:row>
      <xdr:rowOff>97971</xdr:rowOff>
    </xdr:to>
    <xdr:pic>
      <xdr:nvPicPr>
        <xdr:cNvPr id="27" name="Picture 26">
          <a:extLst>
            <a:ext uri="{FF2B5EF4-FFF2-40B4-BE49-F238E27FC236}">
              <a16:creationId xmlns="" xmlns:a16="http://schemas.microsoft.com/office/drawing/2014/main" id="{00000000-0008-0000-0F00-00001B000000}"/>
            </a:ext>
          </a:extLst>
        </xdr:cNvPr>
        <xdr:cNvPicPr>
          <a:picLocks noChangeAspect="1"/>
        </xdr:cNvPicPr>
      </xdr:nvPicPr>
      <xdr:blipFill>
        <a:blip xmlns:r="http://schemas.openxmlformats.org/officeDocument/2006/relationships" r:embed="rId26"/>
        <a:stretch>
          <a:fillRect/>
        </a:stretch>
      </xdr:blipFill>
      <xdr:spPr>
        <a:xfrm>
          <a:off x="0" y="41513760"/>
          <a:ext cx="3035509" cy="1743891"/>
        </a:xfrm>
        <a:prstGeom prst="rect">
          <a:avLst/>
        </a:prstGeom>
      </xdr:spPr>
    </xdr:pic>
    <xdr:clientData/>
  </xdr:twoCellAnchor>
  <xdr:twoCellAnchor editAs="oneCell">
    <xdr:from>
      <xdr:col>5</xdr:col>
      <xdr:colOff>13253</xdr:colOff>
      <xdr:row>227</xdr:row>
      <xdr:rowOff>0</xdr:rowOff>
    </xdr:from>
    <xdr:to>
      <xdr:col>9</xdr:col>
      <xdr:colOff>749754</xdr:colOff>
      <xdr:row>236</xdr:row>
      <xdr:rowOff>97197</xdr:rowOff>
    </xdr:to>
    <xdr:pic>
      <xdr:nvPicPr>
        <xdr:cNvPr id="28" name="Picture 27">
          <a:extLst>
            <a:ext uri="{FF2B5EF4-FFF2-40B4-BE49-F238E27FC236}">
              <a16:creationId xmlns="" xmlns:a16="http://schemas.microsoft.com/office/drawing/2014/main" id="{00000000-0008-0000-0F00-00001C000000}"/>
            </a:ext>
          </a:extLst>
        </xdr:cNvPr>
        <xdr:cNvPicPr>
          <a:picLocks noChangeAspect="1"/>
        </xdr:cNvPicPr>
      </xdr:nvPicPr>
      <xdr:blipFill>
        <a:blip xmlns:r="http://schemas.openxmlformats.org/officeDocument/2006/relationships" r:embed="rId27"/>
        <a:stretch>
          <a:fillRect/>
        </a:stretch>
      </xdr:blipFill>
      <xdr:spPr>
        <a:xfrm>
          <a:off x="3061253" y="41513760"/>
          <a:ext cx="3070126" cy="1743117"/>
        </a:xfrm>
        <a:prstGeom prst="rect">
          <a:avLst/>
        </a:prstGeom>
      </xdr:spPr>
    </xdr:pic>
    <xdr:clientData/>
  </xdr:twoCellAnchor>
  <xdr:twoCellAnchor editAs="oneCell">
    <xdr:from>
      <xdr:col>0</xdr:col>
      <xdr:colOff>1</xdr:colOff>
      <xdr:row>214</xdr:row>
      <xdr:rowOff>0</xdr:rowOff>
    </xdr:from>
    <xdr:to>
      <xdr:col>4</xdr:col>
      <xdr:colOff>589723</xdr:colOff>
      <xdr:row>223</xdr:row>
      <xdr:rowOff>81866</xdr:rowOff>
    </xdr:to>
    <xdr:pic>
      <xdr:nvPicPr>
        <xdr:cNvPr id="29" name="Picture 28">
          <a:extLst>
            <a:ext uri="{FF2B5EF4-FFF2-40B4-BE49-F238E27FC236}">
              <a16:creationId xmlns="" xmlns:a16="http://schemas.microsoft.com/office/drawing/2014/main" id="{00000000-0008-0000-0F00-00001D000000}"/>
            </a:ext>
          </a:extLst>
        </xdr:cNvPr>
        <xdr:cNvPicPr>
          <a:picLocks noChangeAspect="1"/>
        </xdr:cNvPicPr>
      </xdr:nvPicPr>
      <xdr:blipFill>
        <a:blip xmlns:r="http://schemas.openxmlformats.org/officeDocument/2006/relationships" r:embed="rId28"/>
        <a:stretch>
          <a:fillRect/>
        </a:stretch>
      </xdr:blipFill>
      <xdr:spPr>
        <a:xfrm>
          <a:off x="1" y="39136320"/>
          <a:ext cx="3028122" cy="1727786"/>
        </a:xfrm>
        <a:prstGeom prst="rect">
          <a:avLst/>
        </a:prstGeom>
      </xdr:spPr>
    </xdr:pic>
    <xdr:clientData/>
  </xdr:twoCellAnchor>
  <xdr:twoCellAnchor editAs="oneCell">
    <xdr:from>
      <xdr:col>0</xdr:col>
      <xdr:colOff>1</xdr:colOff>
      <xdr:row>5</xdr:row>
      <xdr:rowOff>1</xdr:rowOff>
    </xdr:from>
    <xdr:to>
      <xdr:col>5</xdr:col>
      <xdr:colOff>287</xdr:colOff>
      <xdr:row>14</xdr:row>
      <xdr:rowOff>80211</xdr:rowOff>
    </xdr:to>
    <xdr:pic>
      <xdr:nvPicPr>
        <xdr:cNvPr id="30" name="Picture 29">
          <a:extLst>
            <a:ext uri="{FF2B5EF4-FFF2-40B4-BE49-F238E27FC236}">
              <a16:creationId xmlns="" xmlns:a16="http://schemas.microsoft.com/office/drawing/2014/main" id="{00000000-0008-0000-0F00-00001E000000}"/>
            </a:ext>
          </a:extLst>
        </xdr:cNvPr>
        <xdr:cNvPicPr>
          <a:picLocks noChangeAspect="1"/>
        </xdr:cNvPicPr>
      </xdr:nvPicPr>
      <xdr:blipFill>
        <a:blip xmlns:r="http://schemas.openxmlformats.org/officeDocument/2006/relationships" r:embed="rId29"/>
        <a:stretch>
          <a:fillRect/>
        </a:stretch>
      </xdr:blipFill>
      <xdr:spPr>
        <a:xfrm>
          <a:off x="1" y="914401"/>
          <a:ext cx="3031957" cy="1726130"/>
        </a:xfrm>
        <a:prstGeom prst="rect">
          <a:avLst/>
        </a:prstGeom>
      </xdr:spPr>
    </xdr:pic>
    <xdr:clientData/>
  </xdr:twoCellAnchor>
  <xdr:twoCellAnchor editAs="oneCell">
    <xdr:from>
      <xdr:col>5</xdr:col>
      <xdr:colOff>20056</xdr:colOff>
      <xdr:row>5</xdr:row>
      <xdr:rowOff>1</xdr:rowOff>
    </xdr:from>
    <xdr:to>
      <xdr:col>10</xdr:col>
      <xdr:colOff>2865</xdr:colOff>
      <xdr:row>14</xdr:row>
      <xdr:rowOff>75635</xdr:rowOff>
    </xdr:to>
    <xdr:pic>
      <xdr:nvPicPr>
        <xdr:cNvPr id="31" name="Picture 30">
          <a:extLst>
            <a:ext uri="{FF2B5EF4-FFF2-40B4-BE49-F238E27FC236}">
              <a16:creationId xmlns="" xmlns:a16="http://schemas.microsoft.com/office/drawing/2014/main" id="{00000000-0008-0000-0F00-00001F000000}"/>
            </a:ext>
          </a:extLst>
        </xdr:cNvPr>
        <xdr:cNvPicPr>
          <a:picLocks noChangeAspect="1"/>
        </xdr:cNvPicPr>
      </xdr:nvPicPr>
      <xdr:blipFill>
        <a:blip xmlns:r="http://schemas.openxmlformats.org/officeDocument/2006/relationships" r:embed="rId30"/>
        <a:stretch>
          <a:fillRect/>
        </a:stretch>
      </xdr:blipFill>
      <xdr:spPr>
        <a:xfrm>
          <a:off x="3068056" y="914401"/>
          <a:ext cx="3058023" cy="1721554"/>
        </a:xfrm>
        <a:prstGeom prst="rect">
          <a:avLst/>
        </a:prstGeom>
      </xdr:spPr>
    </xdr:pic>
    <xdr:clientData/>
  </xdr:twoCellAnchor>
  <xdr:twoCellAnchor>
    <xdr:from>
      <xdr:col>0</xdr:col>
      <xdr:colOff>117566</xdr:colOff>
      <xdr:row>42</xdr:row>
      <xdr:rowOff>4354</xdr:rowOff>
    </xdr:from>
    <xdr:to>
      <xdr:col>9</xdr:col>
      <xdr:colOff>674914</xdr:colOff>
      <xdr:row>48</xdr:row>
      <xdr:rowOff>0</xdr:rowOff>
    </xdr:to>
    <xdr:sp macro="" textlink="">
      <xdr:nvSpPr>
        <xdr:cNvPr id="32" name="TextBox 31">
          <a:extLst>
            <a:ext uri="{FF2B5EF4-FFF2-40B4-BE49-F238E27FC236}">
              <a16:creationId xmlns="" xmlns:a16="http://schemas.microsoft.com/office/drawing/2014/main" id="{00000000-0008-0000-0F00-000020000000}"/>
            </a:ext>
          </a:extLst>
        </xdr:cNvPr>
        <xdr:cNvSpPr txBox="1"/>
      </xdr:nvSpPr>
      <xdr:spPr>
        <a:xfrm>
          <a:off x="117566" y="7685314"/>
          <a:ext cx="5929448" cy="1092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mn-lt"/>
              <a:ea typeface="+mn-ea"/>
              <a:cs typeface="+mn-cs"/>
            </a:rPr>
            <a:t>Since the abundance estimates near the end of an assessed period are almost always subject to greater uncertainty than preceding years, where a prior assessment exists, trend lines from the assessment and survey are plotted from 3 years before the last assessment.  An assessment’s ‘summary’ biomass amounts were used where both estimated (past) and projected (future) were reported in the assessment document.  In most cases, however, only ‘spawning’ biomass, or output, amounts have been reported as both estimates </a:t>
          </a:r>
          <a:r>
            <a:rPr lang="en-US" sz="900" u="sng">
              <a:solidFill>
                <a:schemeClr val="dk1"/>
              </a:solidFill>
              <a:effectLst/>
              <a:latin typeface="+mn-lt"/>
              <a:ea typeface="+mn-ea"/>
              <a:cs typeface="+mn-cs"/>
            </a:rPr>
            <a:t>and</a:t>
          </a:r>
          <a:r>
            <a:rPr lang="en-US" sz="900">
              <a:solidFill>
                <a:schemeClr val="dk1"/>
              </a:solidFill>
              <a:effectLst/>
              <a:latin typeface="+mn-lt"/>
              <a:ea typeface="+mn-ea"/>
              <a:cs typeface="+mn-cs"/>
            </a:rPr>
            <a:t> projections in assessment documents.  The scale of the assessment biomass amounts was adjusted so that the initial point had the same value as the survey biomass trend, in order to facilitate easier comparison.</a:t>
          </a:r>
        </a:p>
        <a:p>
          <a:endParaRPr lang="en-US" sz="900"/>
        </a:p>
      </xdr:txBody>
    </xdr:sp>
    <xdr:clientData/>
  </xdr:twoCellAnchor>
  <xdr:twoCellAnchor>
    <xdr:from>
      <xdr:col>0</xdr:col>
      <xdr:colOff>87086</xdr:colOff>
      <xdr:row>90</xdr:row>
      <xdr:rowOff>156755</xdr:rowOff>
    </xdr:from>
    <xdr:to>
      <xdr:col>9</xdr:col>
      <xdr:colOff>644434</xdr:colOff>
      <xdr:row>96</xdr:row>
      <xdr:rowOff>152401</xdr:rowOff>
    </xdr:to>
    <xdr:sp macro="" textlink="">
      <xdr:nvSpPr>
        <xdr:cNvPr id="33" name="TextBox 32">
          <a:extLst>
            <a:ext uri="{FF2B5EF4-FFF2-40B4-BE49-F238E27FC236}">
              <a16:creationId xmlns="" xmlns:a16="http://schemas.microsoft.com/office/drawing/2014/main" id="{00000000-0008-0000-0F00-000021000000}"/>
            </a:ext>
          </a:extLst>
        </xdr:cNvPr>
        <xdr:cNvSpPr txBox="1"/>
      </xdr:nvSpPr>
      <xdr:spPr>
        <a:xfrm>
          <a:off x="87086" y="16615955"/>
          <a:ext cx="5929448" cy="1092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mn-lt"/>
              <a:ea typeface="+mn-ea"/>
              <a:cs typeface="+mn-cs"/>
            </a:rPr>
            <a:t>Since the abundance estimates near the end of an assessed period are almost always subject to greater uncertainty than preceding years, where a prior assessment exists, trend lines from the assessment and survey are plotted from 3 years before the last assessment.  An assessment’s ‘summary’ biomass amounts were used where both estimated (past) and projected (future) were reported in the assessment document.  In most cases, however, only ‘spawning’ biomass, or output, amounts have been reported as both estimates </a:t>
          </a:r>
          <a:r>
            <a:rPr lang="en-US" sz="900" u="sng">
              <a:solidFill>
                <a:schemeClr val="dk1"/>
              </a:solidFill>
              <a:effectLst/>
              <a:latin typeface="+mn-lt"/>
              <a:ea typeface="+mn-ea"/>
              <a:cs typeface="+mn-cs"/>
            </a:rPr>
            <a:t>and</a:t>
          </a:r>
          <a:r>
            <a:rPr lang="en-US" sz="900">
              <a:solidFill>
                <a:schemeClr val="dk1"/>
              </a:solidFill>
              <a:effectLst/>
              <a:latin typeface="+mn-lt"/>
              <a:ea typeface="+mn-ea"/>
              <a:cs typeface="+mn-cs"/>
            </a:rPr>
            <a:t> projections in assessment documents.  The scale of the assessment biomass amounts was adjusted so that the initial point had the same value as the survey biomass trend, in order to facilitate easier comparison.</a:t>
          </a:r>
        </a:p>
        <a:p>
          <a:endParaRPr lang="en-US" sz="900"/>
        </a:p>
      </xdr:txBody>
    </xdr:sp>
    <xdr:clientData/>
  </xdr:twoCellAnchor>
  <xdr:twoCellAnchor>
    <xdr:from>
      <xdr:col>0</xdr:col>
      <xdr:colOff>117565</xdr:colOff>
      <xdr:row>139</xdr:row>
      <xdr:rowOff>139337</xdr:rowOff>
    </xdr:from>
    <xdr:to>
      <xdr:col>9</xdr:col>
      <xdr:colOff>674913</xdr:colOff>
      <xdr:row>145</xdr:row>
      <xdr:rowOff>134983</xdr:rowOff>
    </xdr:to>
    <xdr:sp macro="" textlink="">
      <xdr:nvSpPr>
        <xdr:cNvPr id="34" name="TextBox 33">
          <a:extLst>
            <a:ext uri="{FF2B5EF4-FFF2-40B4-BE49-F238E27FC236}">
              <a16:creationId xmlns="" xmlns:a16="http://schemas.microsoft.com/office/drawing/2014/main" id="{00000000-0008-0000-0F00-000022000000}"/>
            </a:ext>
          </a:extLst>
        </xdr:cNvPr>
        <xdr:cNvSpPr txBox="1"/>
      </xdr:nvSpPr>
      <xdr:spPr>
        <a:xfrm>
          <a:off x="117565" y="25559657"/>
          <a:ext cx="5929448" cy="1092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mn-lt"/>
              <a:ea typeface="+mn-ea"/>
              <a:cs typeface="+mn-cs"/>
            </a:rPr>
            <a:t>Since the abundance estimates near the end of an assessed period are almost always subject to greater uncertainty than preceding years, where a prior assessment exists, trend lines from the assessment and survey are plotted from 3 years before the last assessment.  An assessment’s ‘summary’ biomass amounts were used where both estimated (past) and projected (future) were reported in the assessment document.  In most cases, however, only ‘spawning’ biomass, or output, amounts have been reported as both estimates </a:t>
          </a:r>
          <a:r>
            <a:rPr lang="en-US" sz="900" u="sng">
              <a:solidFill>
                <a:schemeClr val="dk1"/>
              </a:solidFill>
              <a:effectLst/>
              <a:latin typeface="+mn-lt"/>
              <a:ea typeface="+mn-ea"/>
              <a:cs typeface="+mn-cs"/>
            </a:rPr>
            <a:t>and</a:t>
          </a:r>
          <a:r>
            <a:rPr lang="en-US" sz="900">
              <a:solidFill>
                <a:schemeClr val="dk1"/>
              </a:solidFill>
              <a:effectLst/>
              <a:latin typeface="+mn-lt"/>
              <a:ea typeface="+mn-ea"/>
              <a:cs typeface="+mn-cs"/>
            </a:rPr>
            <a:t> projections in assessment documents.  The scale of the assessment biomass amounts was adjusted so that the initial point had the same value as the survey biomass trend, in order to facilitate easier comparison.</a:t>
          </a:r>
        </a:p>
        <a:p>
          <a:endParaRPr lang="en-US" sz="900"/>
        </a:p>
      </xdr:txBody>
    </xdr:sp>
    <xdr:clientData/>
  </xdr:twoCellAnchor>
  <xdr:twoCellAnchor>
    <xdr:from>
      <xdr:col>0</xdr:col>
      <xdr:colOff>100149</xdr:colOff>
      <xdr:row>188</xdr:row>
      <xdr:rowOff>113211</xdr:rowOff>
    </xdr:from>
    <xdr:to>
      <xdr:col>9</xdr:col>
      <xdr:colOff>657497</xdr:colOff>
      <xdr:row>194</xdr:row>
      <xdr:rowOff>108857</xdr:rowOff>
    </xdr:to>
    <xdr:sp macro="" textlink="">
      <xdr:nvSpPr>
        <xdr:cNvPr id="35" name="TextBox 34">
          <a:extLst>
            <a:ext uri="{FF2B5EF4-FFF2-40B4-BE49-F238E27FC236}">
              <a16:creationId xmlns="" xmlns:a16="http://schemas.microsoft.com/office/drawing/2014/main" id="{00000000-0008-0000-0F00-000023000000}"/>
            </a:ext>
          </a:extLst>
        </xdr:cNvPr>
        <xdr:cNvSpPr txBox="1"/>
      </xdr:nvSpPr>
      <xdr:spPr>
        <a:xfrm>
          <a:off x="100149" y="34494651"/>
          <a:ext cx="5929448" cy="1092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mn-lt"/>
              <a:ea typeface="+mn-ea"/>
              <a:cs typeface="+mn-cs"/>
            </a:rPr>
            <a:t>Since the abundance estimates near the end of an assessed period are almost always subject to greater uncertainty than preceding years, where a prior assessment exists, trend lines from the assessment and survey are plotted from 3 years before the last assessment.  An assessment’s ‘summary’ biomass amounts were used where both estimated (past) and projected (future) were reported in the assessment document.  In most cases, however, only ‘spawning’ biomass, or output, amounts have been reported as both estimates </a:t>
          </a:r>
          <a:r>
            <a:rPr lang="en-US" sz="900" u="sng">
              <a:solidFill>
                <a:schemeClr val="dk1"/>
              </a:solidFill>
              <a:effectLst/>
              <a:latin typeface="+mn-lt"/>
              <a:ea typeface="+mn-ea"/>
              <a:cs typeface="+mn-cs"/>
            </a:rPr>
            <a:t>and</a:t>
          </a:r>
          <a:r>
            <a:rPr lang="en-US" sz="900">
              <a:solidFill>
                <a:schemeClr val="dk1"/>
              </a:solidFill>
              <a:effectLst/>
              <a:latin typeface="+mn-lt"/>
              <a:ea typeface="+mn-ea"/>
              <a:cs typeface="+mn-cs"/>
            </a:rPr>
            <a:t> projections in assessment documents.  The scale of the assessment biomass amounts was adjusted so that the initial point had the same value as the survey biomass trend, in order to facilitate easier comparison.</a:t>
          </a:r>
        </a:p>
        <a:p>
          <a:endParaRPr lang="en-US" sz="900"/>
        </a:p>
      </xdr:txBody>
    </xdr:sp>
    <xdr:clientData/>
  </xdr:twoCellAnchor>
  <xdr:twoCellAnchor>
    <xdr:from>
      <xdr:col>0</xdr:col>
      <xdr:colOff>108857</xdr:colOff>
      <xdr:row>237</xdr:row>
      <xdr:rowOff>148045</xdr:rowOff>
    </xdr:from>
    <xdr:to>
      <xdr:col>9</xdr:col>
      <xdr:colOff>666205</xdr:colOff>
      <xdr:row>243</xdr:row>
      <xdr:rowOff>143691</xdr:rowOff>
    </xdr:to>
    <xdr:sp macro="" textlink="">
      <xdr:nvSpPr>
        <xdr:cNvPr id="36" name="TextBox 35">
          <a:extLst>
            <a:ext uri="{FF2B5EF4-FFF2-40B4-BE49-F238E27FC236}">
              <a16:creationId xmlns="" xmlns:a16="http://schemas.microsoft.com/office/drawing/2014/main" id="{00000000-0008-0000-0F00-000024000000}"/>
            </a:ext>
          </a:extLst>
        </xdr:cNvPr>
        <xdr:cNvSpPr txBox="1"/>
      </xdr:nvSpPr>
      <xdr:spPr>
        <a:xfrm>
          <a:off x="108857" y="43490605"/>
          <a:ext cx="5929448" cy="1092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mn-lt"/>
              <a:ea typeface="+mn-ea"/>
              <a:cs typeface="+mn-cs"/>
            </a:rPr>
            <a:t>Since the abundance estimates near the end of an assessed period are almost always subject to greater uncertainty than preceding years, where a prior assessment exists, trend lines from the assessment and survey are plotted from 3 years before the last assessment.  An assessment’s ‘summary’ biomass amounts were used where both estimated (past) and projected (future) were reported in the assessment document.  In most cases, however, only ‘spawning’ biomass, or output, amounts have been reported as both estimates </a:t>
          </a:r>
          <a:r>
            <a:rPr lang="en-US" sz="900" u="sng">
              <a:solidFill>
                <a:schemeClr val="dk1"/>
              </a:solidFill>
              <a:effectLst/>
              <a:latin typeface="+mn-lt"/>
              <a:ea typeface="+mn-ea"/>
              <a:cs typeface="+mn-cs"/>
            </a:rPr>
            <a:t>and</a:t>
          </a:r>
          <a:r>
            <a:rPr lang="en-US" sz="900">
              <a:solidFill>
                <a:schemeClr val="dk1"/>
              </a:solidFill>
              <a:effectLst/>
              <a:latin typeface="+mn-lt"/>
              <a:ea typeface="+mn-ea"/>
              <a:cs typeface="+mn-cs"/>
            </a:rPr>
            <a:t> projections in assessment documents.  The scale of the assessment biomass amounts was adjusted so that the initial point had the same value as the survey biomass trend, in order to facilitate easier comparison.</a:t>
          </a:r>
        </a:p>
        <a:p>
          <a:endParaRPr lang="en-US" sz="900"/>
        </a:p>
      </xdr:txBody>
    </xdr:sp>
    <xdr:clientData/>
  </xdr:twoCellAnchor>
  <xdr:twoCellAnchor editAs="oneCell">
    <xdr:from>
      <xdr:col>0</xdr:col>
      <xdr:colOff>0</xdr:colOff>
      <xdr:row>18</xdr:row>
      <xdr:rowOff>1</xdr:rowOff>
    </xdr:from>
    <xdr:to>
      <xdr:col>4</xdr:col>
      <xdr:colOff>589564</xdr:colOff>
      <xdr:row>27</xdr:row>
      <xdr:rowOff>94594</xdr:rowOff>
    </xdr:to>
    <xdr:pic>
      <xdr:nvPicPr>
        <xdr:cNvPr id="37" name="Picture 36">
          <a:extLst>
            <a:ext uri="{FF2B5EF4-FFF2-40B4-BE49-F238E27FC236}">
              <a16:creationId xmlns="" xmlns:a16="http://schemas.microsoft.com/office/drawing/2014/main" id="{00000000-0008-0000-0F00-000025000000}"/>
            </a:ext>
          </a:extLst>
        </xdr:cNvPr>
        <xdr:cNvPicPr>
          <a:picLocks noChangeAspect="1"/>
        </xdr:cNvPicPr>
      </xdr:nvPicPr>
      <xdr:blipFill>
        <a:blip xmlns:r="http://schemas.openxmlformats.org/officeDocument/2006/relationships" r:embed="rId1"/>
        <a:stretch>
          <a:fillRect/>
        </a:stretch>
      </xdr:blipFill>
      <xdr:spPr>
        <a:xfrm>
          <a:off x="0" y="3429001"/>
          <a:ext cx="3027964" cy="1809093"/>
        </a:xfrm>
        <a:prstGeom prst="rect">
          <a:avLst/>
        </a:prstGeom>
      </xdr:spPr>
    </xdr:pic>
    <xdr:clientData/>
  </xdr:twoCellAnchor>
  <xdr:twoCellAnchor editAs="oneCell">
    <xdr:from>
      <xdr:col>5</xdr:col>
      <xdr:colOff>18533</xdr:colOff>
      <xdr:row>18</xdr:row>
      <xdr:rowOff>0</xdr:rowOff>
    </xdr:from>
    <xdr:to>
      <xdr:col>10</xdr:col>
      <xdr:colOff>0</xdr:colOff>
      <xdr:row>27</xdr:row>
      <xdr:rowOff>100264</xdr:rowOff>
    </xdr:to>
    <xdr:pic>
      <xdr:nvPicPr>
        <xdr:cNvPr id="38" name="Picture 37">
          <a:extLst>
            <a:ext uri="{FF2B5EF4-FFF2-40B4-BE49-F238E27FC236}">
              <a16:creationId xmlns="" xmlns:a16="http://schemas.microsoft.com/office/drawing/2014/main" id="{00000000-0008-0000-0F00-000026000000}"/>
            </a:ext>
          </a:extLst>
        </xdr:cNvPr>
        <xdr:cNvPicPr>
          <a:picLocks noChangeAspect="1"/>
        </xdr:cNvPicPr>
      </xdr:nvPicPr>
      <xdr:blipFill>
        <a:blip xmlns:r="http://schemas.openxmlformats.org/officeDocument/2006/relationships" r:embed="rId2"/>
        <a:stretch>
          <a:fillRect/>
        </a:stretch>
      </xdr:blipFill>
      <xdr:spPr>
        <a:xfrm>
          <a:off x="3047483" y="3429000"/>
          <a:ext cx="3048517" cy="1814764"/>
        </a:xfrm>
        <a:prstGeom prst="rect">
          <a:avLst/>
        </a:prstGeom>
      </xdr:spPr>
    </xdr:pic>
    <xdr:clientData/>
  </xdr:twoCellAnchor>
  <xdr:twoCellAnchor editAs="oneCell">
    <xdr:from>
      <xdr:col>0</xdr:col>
      <xdr:colOff>0</xdr:colOff>
      <xdr:row>30</xdr:row>
      <xdr:rowOff>184484</xdr:rowOff>
    </xdr:from>
    <xdr:to>
      <xdr:col>4</xdr:col>
      <xdr:colOff>588043</xdr:colOff>
      <xdr:row>40</xdr:row>
      <xdr:rowOff>94593</xdr:rowOff>
    </xdr:to>
    <xdr:pic>
      <xdr:nvPicPr>
        <xdr:cNvPr id="39" name="Picture 38">
          <a:extLst>
            <a:ext uri="{FF2B5EF4-FFF2-40B4-BE49-F238E27FC236}">
              <a16:creationId xmlns="" xmlns:a16="http://schemas.microsoft.com/office/drawing/2014/main" id="{00000000-0008-0000-0F00-000027000000}"/>
            </a:ext>
          </a:extLst>
        </xdr:cNvPr>
        <xdr:cNvPicPr>
          <a:picLocks noChangeAspect="1"/>
        </xdr:cNvPicPr>
      </xdr:nvPicPr>
      <xdr:blipFill>
        <a:blip xmlns:r="http://schemas.openxmlformats.org/officeDocument/2006/relationships" r:embed="rId3"/>
        <a:stretch>
          <a:fillRect/>
        </a:stretch>
      </xdr:blipFill>
      <xdr:spPr>
        <a:xfrm>
          <a:off x="0" y="5899484"/>
          <a:ext cx="3026443" cy="1815109"/>
        </a:xfrm>
        <a:prstGeom prst="rect">
          <a:avLst/>
        </a:prstGeom>
      </xdr:spPr>
    </xdr:pic>
    <xdr:clientData/>
  </xdr:twoCellAnchor>
  <xdr:twoCellAnchor editAs="oneCell">
    <xdr:from>
      <xdr:col>5</xdr:col>
      <xdr:colOff>18533</xdr:colOff>
      <xdr:row>30</xdr:row>
      <xdr:rowOff>184484</xdr:rowOff>
    </xdr:from>
    <xdr:to>
      <xdr:col>9</xdr:col>
      <xdr:colOff>747800</xdr:colOff>
      <xdr:row>40</xdr:row>
      <xdr:rowOff>92242</xdr:rowOff>
    </xdr:to>
    <xdr:pic>
      <xdr:nvPicPr>
        <xdr:cNvPr id="40" name="Picture 39">
          <a:extLst>
            <a:ext uri="{FF2B5EF4-FFF2-40B4-BE49-F238E27FC236}">
              <a16:creationId xmlns="" xmlns:a16="http://schemas.microsoft.com/office/drawing/2014/main" id="{00000000-0008-0000-0F00-000028000000}"/>
            </a:ext>
          </a:extLst>
        </xdr:cNvPr>
        <xdr:cNvPicPr>
          <a:picLocks noChangeAspect="1"/>
        </xdr:cNvPicPr>
      </xdr:nvPicPr>
      <xdr:blipFill>
        <a:blip xmlns:r="http://schemas.openxmlformats.org/officeDocument/2006/relationships" r:embed="rId4"/>
        <a:stretch>
          <a:fillRect/>
        </a:stretch>
      </xdr:blipFill>
      <xdr:spPr>
        <a:xfrm>
          <a:off x="3047483" y="5899484"/>
          <a:ext cx="3043842" cy="1812758"/>
        </a:xfrm>
        <a:prstGeom prst="rect">
          <a:avLst/>
        </a:prstGeom>
      </xdr:spPr>
    </xdr:pic>
    <xdr:clientData/>
  </xdr:twoCellAnchor>
  <xdr:twoCellAnchor editAs="oneCell">
    <xdr:from>
      <xdr:col>0</xdr:col>
      <xdr:colOff>0</xdr:colOff>
      <xdr:row>54</xdr:row>
      <xdr:rowOff>0</xdr:rowOff>
    </xdr:from>
    <xdr:to>
      <xdr:col>4</xdr:col>
      <xdr:colOff>586398</xdr:colOff>
      <xdr:row>63</xdr:row>
      <xdr:rowOff>99848</xdr:rowOff>
    </xdr:to>
    <xdr:pic>
      <xdr:nvPicPr>
        <xdr:cNvPr id="41" name="Picture 40">
          <a:extLst>
            <a:ext uri="{FF2B5EF4-FFF2-40B4-BE49-F238E27FC236}">
              <a16:creationId xmlns="" xmlns:a16="http://schemas.microsoft.com/office/drawing/2014/main" id="{00000000-0008-0000-0F00-000029000000}"/>
            </a:ext>
          </a:extLst>
        </xdr:cNvPr>
        <xdr:cNvPicPr>
          <a:picLocks noChangeAspect="1"/>
        </xdr:cNvPicPr>
      </xdr:nvPicPr>
      <xdr:blipFill>
        <a:blip xmlns:r="http://schemas.openxmlformats.org/officeDocument/2006/relationships" r:embed="rId5"/>
        <a:stretch>
          <a:fillRect/>
        </a:stretch>
      </xdr:blipFill>
      <xdr:spPr>
        <a:xfrm>
          <a:off x="0" y="10287000"/>
          <a:ext cx="3024798" cy="1814348"/>
        </a:xfrm>
        <a:prstGeom prst="rect">
          <a:avLst/>
        </a:prstGeom>
      </xdr:spPr>
    </xdr:pic>
    <xdr:clientData/>
  </xdr:twoCellAnchor>
  <xdr:twoCellAnchor editAs="oneCell">
    <xdr:from>
      <xdr:col>5</xdr:col>
      <xdr:colOff>18533</xdr:colOff>
      <xdr:row>53</xdr:row>
      <xdr:rowOff>181435</xdr:rowOff>
    </xdr:from>
    <xdr:to>
      <xdr:col>9</xdr:col>
      <xdr:colOff>747800</xdr:colOff>
      <xdr:row>63</xdr:row>
      <xdr:rowOff>97536</xdr:rowOff>
    </xdr:to>
    <xdr:pic>
      <xdr:nvPicPr>
        <xdr:cNvPr id="42" name="Picture 41">
          <a:extLst>
            <a:ext uri="{FF2B5EF4-FFF2-40B4-BE49-F238E27FC236}">
              <a16:creationId xmlns="" xmlns:a16="http://schemas.microsoft.com/office/drawing/2014/main" id="{00000000-0008-0000-0F00-00002A000000}"/>
            </a:ext>
          </a:extLst>
        </xdr:cNvPr>
        <xdr:cNvPicPr>
          <a:picLocks noChangeAspect="1"/>
        </xdr:cNvPicPr>
      </xdr:nvPicPr>
      <xdr:blipFill>
        <a:blip xmlns:r="http://schemas.openxmlformats.org/officeDocument/2006/relationships" r:embed="rId6"/>
        <a:stretch>
          <a:fillRect/>
        </a:stretch>
      </xdr:blipFill>
      <xdr:spPr>
        <a:xfrm>
          <a:off x="3047483" y="10277935"/>
          <a:ext cx="3043842" cy="1821101"/>
        </a:xfrm>
        <a:prstGeom prst="rect">
          <a:avLst/>
        </a:prstGeom>
      </xdr:spPr>
    </xdr:pic>
    <xdr:clientData/>
  </xdr:twoCellAnchor>
  <xdr:twoCellAnchor editAs="oneCell">
    <xdr:from>
      <xdr:col>0</xdr:col>
      <xdr:colOff>1</xdr:colOff>
      <xdr:row>67</xdr:row>
      <xdr:rowOff>0</xdr:rowOff>
    </xdr:from>
    <xdr:to>
      <xdr:col>4</xdr:col>
      <xdr:colOff>589566</xdr:colOff>
      <xdr:row>76</xdr:row>
      <xdr:rowOff>101679</xdr:rowOff>
    </xdr:to>
    <xdr:pic>
      <xdr:nvPicPr>
        <xdr:cNvPr id="43" name="Picture 42">
          <a:extLst>
            <a:ext uri="{FF2B5EF4-FFF2-40B4-BE49-F238E27FC236}">
              <a16:creationId xmlns="" xmlns:a16="http://schemas.microsoft.com/office/drawing/2014/main" id="{00000000-0008-0000-0F00-00002B000000}"/>
            </a:ext>
          </a:extLst>
        </xdr:cNvPr>
        <xdr:cNvPicPr>
          <a:picLocks noChangeAspect="1"/>
        </xdr:cNvPicPr>
      </xdr:nvPicPr>
      <xdr:blipFill>
        <a:blip xmlns:r="http://schemas.openxmlformats.org/officeDocument/2006/relationships" r:embed="rId7"/>
        <a:stretch>
          <a:fillRect/>
        </a:stretch>
      </xdr:blipFill>
      <xdr:spPr>
        <a:xfrm>
          <a:off x="1" y="12763500"/>
          <a:ext cx="3027965" cy="1816179"/>
        </a:xfrm>
        <a:prstGeom prst="rect">
          <a:avLst/>
        </a:prstGeom>
      </xdr:spPr>
    </xdr:pic>
    <xdr:clientData/>
  </xdr:twoCellAnchor>
  <xdr:twoCellAnchor editAs="oneCell">
    <xdr:from>
      <xdr:col>5</xdr:col>
      <xdr:colOff>18533</xdr:colOff>
      <xdr:row>67</xdr:row>
      <xdr:rowOff>1</xdr:rowOff>
    </xdr:from>
    <xdr:to>
      <xdr:col>10</xdr:col>
      <xdr:colOff>1782</xdr:colOff>
      <xdr:row>76</xdr:row>
      <xdr:rowOff>100585</xdr:rowOff>
    </xdr:to>
    <xdr:pic>
      <xdr:nvPicPr>
        <xdr:cNvPr id="44" name="Picture 43">
          <a:extLst>
            <a:ext uri="{FF2B5EF4-FFF2-40B4-BE49-F238E27FC236}">
              <a16:creationId xmlns="" xmlns:a16="http://schemas.microsoft.com/office/drawing/2014/main" id="{00000000-0008-0000-0F00-00002C000000}"/>
            </a:ext>
          </a:extLst>
        </xdr:cNvPr>
        <xdr:cNvPicPr>
          <a:picLocks noChangeAspect="1"/>
        </xdr:cNvPicPr>
      </xdr:nvPicPr>
      <xdr:blipFill>
        <a:blip xmlns:r="http://schemas.openxmlformats.org/officeDocument/2006/relationships" r:embed="rId8"/>
        <a:stretch>
          <a:fillRect/>
        </a:stretch>
      </xdr:blipFill>
      <xdr:spPr>
        <a:xfrm>
          <a:off x="3047483" y="12763501"/>
          <a:ext cx="3050299" cy="1815084"/>
        </a:xfrm>
        <a:prstGeom prst="rect">
          <a:avLst/>
        </a:prstGeom>
      </xdr:spPr>
    </xdr:pic>
    <xdr:clientData/>
  </xdr:twoCellAnchor>
  <xdr:twoCellAnchor editAs="oneCell">
    <xdr:from>
      <xdr:col>0</xdr:col>
      <xdr:colOff>0</xdr:colOff>
      <xdr:row>80</xdr:row>
      <xdr:rowOff>0</xdr:rowOff>
    </xdr:from>
    <xdr:to>
      <xdr:col>4</xdr:col>
      <xdr:colOff>586398</xdr:colOff>
      <xdr:row>89</xdr:row>
      <xdr:rowOff>99848</xdr:rowOff>
    </xdr:to>
    <xdr:pic>
      <xdr:nvPicPr>
        <xdr:cNvPr id="45" name="Picture 44">
          <a:extLst>
            <a:ext uri="{FF2B5EF4-FFF2-40B4-BE49-F238E27FC236}">
              <a16:creationId xmlns="" xmlns:a16="http://schemas.microsoft.com/office/drawing/2014/main" id="{00000000-0008-0000-0F00-00002D000000}"/>
            </a:ext>
          </a:extLst>
        </xdr:cNvPr>
        <xdr:cNvPicPr>
          <a:picLocks noChangeAspect="1"/>
        </xdr:cNvPicPr>
      </xdr:nvPicPr>
      <xdr:blipFill>
        <a:blip xmlns:r="http://schemas.openxmlformats.org/officeDocument/2006/relationships" r:embed="rId9"/>
        <a:stretch>
          <a:fillRect/>
        </a:stretch>
      </xdr:blipFill>
      <xdr:spPr>
        <a:xfrm>
          <a:off x="0" y="15240000"/>
          <a:ext cx="3024798" cy="1814348"/>
        </a:xfrm>
        <a:prstGeom prst="rect">
          <a:avLst/>
        </a:prstGeom>
      </xdr:spPr>
    </xdr:pic>
    <xdr:clientData/>
  </xdr:twoCellAnchor>
  <xdr:twoCellAnchor editAs="oneCell">
    <xdr:from>
      <xdr:col>5</xdr:col>
      <xdr:colOff>18533</xdr:colOff>
      <xdr:row>80</xdr:row>
      <xdr:rowOff>0</xdr:rowOff>
    </xdr:from>
    <xdr:to>
      <xdr:col>10</xdr:col>
      <xdr:colOff>0</xdr:colOff>
      <xdr:row>89</xdr:row>
      <xdr:rowOff>97536</xdr:rowOff>
    </xdr:to>
    <xdr:pic>
      <xdr:nvPicPr>
        <xdr:cNvPr id="46" name="Picture 45">
          <a:extLst>
            <a:ext uri="{FF2B5EF4-FFF2-40B4-BE49-F238E27FC236}">
              <a16:creationId xmlns="" xmlns:a16="http://schemas.microsoft.com/office/drawing/2014/main" id="{00000000-0008-0000-0F00-00002E000000}"/>
            </a:ext>
          </a:extLst>
        </xdr:cNvPr>
        <xdr:cNvPicPr>
          <a:picLocks noChangeAspect="1"/>
        </xdr:cNvPicPr>
      </xdr:nvPicPr>
      <xdr:blipFill>
        <a:blip xmlns:r="http://schemas.openxmlformats.org/officeDocument/2006/relationships" r:embed="rId10"/>
        <a:stretch>
          <a:fillRect/>
        </a:stretch>
      </xdr:blipFill>
      <xdr:spPr>
        <a:xfrm>
          <a:off x="3047483" y="15240000"/>
          <a:ext cx="3048517" cy="1812036"/>
        </a:xfrm>
        <a:prstGeom prst="rect">
          <a:avLst/>
        </a:prstGeom>
      </xdr:spPr>
    </xdr:pic>
    <xdr:clientData/>
  </xdr:twoCellAnchor>
  <xdr:twoCellAnchor editAs="oneCell">
    <xdr:from>
      <xdr:col>0</xdr:col>
      <xdr:colOff>0</xdr:colOff>
      <xdr:row>103</xdr:row>
      <xdr:rowOff>1</xdr:rowOff>
    </xdr:from>
    <xdr:to>
      <xdr:col>5</xdr:col>
      <xdr:colOff>76</xdr:colOff>
      <xdr:row>112</xdr:row>
      <xdr:rowOff>95575</xdr:rowOff>
    </xdr:to>
    <xdr:pic>
      <xdr:nvPicPr>
        <xdr:cNvPr id="47" name="Picture 46">
          <a:extLst>
            <a:ext uri="{FF2B5EF4-FFF2-40B4-BE49-F238E27FC236}">
              <a16:creationId xmlns="" xmlns:a16="http://schemas.microsoft.com/office/drawing/2014/main" id="{00000000-0008-0000-0F00-00002F000000}"/>
            </a:ext>
          </a:extLst>
        </xdr:cNvPr>
        <xdr:cNvPicPr>
          <a:picLocks noChangeAspect="1"/>
        </xdr:cNvPicPr>
      </xdr:nvPicPr>
      <xdr:blipFill>
        <a:blip xmlns:r="http://schemas.openxmlformats.org/officeDocument/2006/relationships" r:embed="rId11"/>
        <a:stretch>
          <a:fillRect/>
        </a:stretch>
      </xdr:blipFill>
      <xdr:spPr>
        <a:xfrm>
          <a:off x="0" y="19621501"/>
          <a:ext cx="3029026" cy="1810074"/>
        </a:xfrm>
        <a:prstGeom prst="rect">
          <a:avLst/>
        </a:prstGeom>
      </xdr:spPr>
    </xdr:pic>
    <xdr:clientData/>
  </xdr:twoCellAnchor>
  <xdr:twoCellAnchor editAs="oneCell">
    <xdr:from>
      <xdr:col>5</xdr:col>
      <xdr:colOff>17662</xdr:colOff>
      <xdr:row>103</xdr:row>
      <xdr:rowOff>1604</xdr:rowOff>
    </xdr:from>
    <xdr:to>
      <xdr:col>9</xdr:col>
      <xdr:colOff>749427</xdr:colOff>
      <xdr:row>112</xdr:row>
      <xdr:rowOff>91440</xdr:rowOff>
    </xdr:to>
    <xdr:pic>
      <xdr:nvPicPr>
        <xdr:cNvPr id="48" name="Picture 47">
          <a:extLst>
            <a:ext uri="{FF2B5EF4-FFF2-40B4-BE49-F238E27FC236}">
              <a16:creationId xmlns="" xmlns:a16="http://schemas.microsoft.com/office/drawing/2014/main" id="{00000000-0008-0000-0F00-000030000000}"/>
            </a:ext>
          </a:extLst>
        </xdr:cNvPr>
        <xdr:cNvPicPr>
          <a:picLocks noChangeAspect="1"/>
        </xdr:cNvPicPr>
      </xdr:nvPicPr>
      <xdr:blipFill>
        <a:blip xmlns:r="http://schemas.openxmlformats.org/officeDocument/2006/relationships" r:embed="rId12"/>
        <a:stretch>
          <a:fillRect/>
        </a:stretch>
      </xdr:blipFill>
      <xdr:spPr>
        <a:xfrm>
          <a:off x="3046612" y="19623104"/>
          <a:ext cx="3046340" cy="1804336"/>
        </a:xfrm>
        <a:prstGeom prst="rect">
          <a:avLst/>
        </a:prstGeom>
      </xdr:spPr>
    </xdr:pic>
    <xdr:clientData/>
  </xdr:twoCellAnchor>
  <xdr:twoCellAnchor editAs="oneCell">
    <xdr:from>
      <xdr:col>0</xdr:col>
      <xdr:colOff>0</xdr:colOff>
      <xdr:row>116</xdr:row>
      <xdr:rowOff>0</xdr:rowOff>
    </xdr:from>
    <xdr:to>
      <xdr:col>5</xdr:col>
      <xdr:colOff>2073</xdr:colOff>
      <xdr:row>125</xdr:row>
      <xdr:rowOff>79513</xdr:rowOff>
    </xdr:to>
    <xdr:pic>
      <xdr:nvPicPr>
        <xdr:cNvPr id="49" name="Picture 48">
          <a:extLst>
            <a:ext uri="{FF2B5EF4-FFF2-40B4-BE49-F238E27FC236}">
              <a16:creationId xmlns="" xmlns:a16="http://schemas.microsoft.com/office/drawing/2014/main" id="{00000000-0008-0000-0F00-000031000000}"/>
            </a:ext>
          </a:extLst>
        </xdr:cNvPr>
        <xdr:cNvPicPr>
          <a:picLocks noChangeAspect="1"/>
        </xdr:cNvPicPr>
      </xdr:nvPicPr>
      <xdr:blipFill>
        <a:blip xmlns:r="http://schemas.openxmlformats.org/officeDocument/2006/relationships" r:embed="rId13"/>
        <a:stretch>
          <a:fillRect/>
        </a:stretch>
      </xdr:blipFill>
      <xdr:spPr>
        <a:xfrm>
          <a:off x="0" y="22098000"/>
          <a:ext cx="3031023" cy="1794013"/>
        </a:xfrm>
        <a:prstGeom prst="rect">
          <a:avLst/>
        </a:prstGeom>
      </xdr:spPr>
    </xdr:pic>
    <xdr:clientData/>
  </xdr:twoCellAnchor>
  <xdr:twoCellAnchor editAs="oneCell">
    <xdr:from>
      <xdr:col>5</xdr:col>
      <xdr:colOff>19190</xdr:colOff>
      <xdr:row>115</xdr:row>
      <xdr:rowOff>179833</xdr:rowOff>
    </xdr:from>
    <xdr:to>
      <xdr:col>10</xdr:col>
      <xdr:colOff>1231</xdr:colOff>
      <xdr:row>125</xdr:row>
      <xdr:rowOff>76200</xdr:rowOff>
    </xdr:to>
    <xdr:pic>
      <xdr:nvPicPr>
        <xdr:cNvPr id="50" name="Picture 49">
          <a:extLst>
            <a:ext uri="{FF2B5EF4-FFF2-40B4-BE49-F238E27FC236}">
              <a16:creationId xmlns="" xmlns:a16="http://schemas.microsoft.com/office/drawing/2014/main" id="{00000000-0008-0000-0F00-000032000000}"/>
            </a:ext>
          </a:extLst>
        </xdr:cNvPr>
        <xdr:cNvPicPr>
          <a:picLocks noChangeAspect="1"/>
        </xdr:cNvPicPr>
      </xdr:nvPicPr>
      <xdr:blipFill>
        <a:blip xmlns:r="http://schemas.openxmlformats.org/officeDocument/2006/relationships" r:embed="rId14"/>
        <a:stretch>
          <a:fillRect/>
        </a:stretch>
      </xdr:blipFill>
      <xdr:spPr>
        <a:xfrm>
          <a:off x="3048140" y="22087333"/>
          <a:ext cx="3049091" cy="1801367"/>
        </a:xfrm>
        <a:prstGeom prst="rect">
          <a:avLst/>
        </a:prstGeom>
      </xdr:spPr>
    </xdr:pic>
    <xdr:clientData/>
  </xdr:twoCellAnchor>
  <xdr:twoCellAnchor editAs="oneCell">
    <xdr:from>
      <xdr:col>0</xdr:col>
      <xdr:colOff>1</xdr:colOff>
      <xdr:row>129</xdr:row>
      <xdr:rowOff>0</xdr:rowOff>
    </xdr:from>
    <xdr:to>
      <xdr:col>4</xdr:col>
      <xdr:colOff>587883</xdr:colOff>
      <xdr:row>138</xdr:row>
      <xdr:rowOff>72887</xdr:rowOff>
    </xdr:to>
    <xdr:pic>
      <xdr:nvPicPr>
        <xdr:cNvPr id="51" name="Picture 50">
          <a:extLst>
            <a:ext uri="{FF2B5EF4-FFF2-40B4-BE49-F238E27FC236}">
              <a16:creationId xmlns="" xmlns:a16="http://schemas.microsoft.com/office/drawing/2014/main" id="{00000000-0008-0000-0F00-000033000000}"/>
            </a:ext>
          </a:extLst>
        </xdr:cNvPr>
        <xdr:cNvPicPr>
          <a:picLocks noChangeAspect="1"/>
        </xdr:cNvPicPr>
      </xdr:nvPicPr>
      <xdr:blipFill>
        <a:blip xmlns:r="http://schemas.openxmlformats.org/officeDocument/2006/relationships" r:embed="rId15"/>
        <a:stretch>
          <a:fillRect/>
        </a:stretch>
      </xdr:blipFill>
      <xdr:spPr>
        <a:xfrm>
          <a:off x="1" y="24574500"/>
          <a:ext cx="3026282" cy="1787387"/>
        </a:xfrm>
        <a:prstGeom prst="rect">
          <a:avLst/>
        </a:prstGeom>
      </xdr:spPr>
    </xdr:pic>
    <xdr:clientData/>
  </xdr:twoCellAnchor>
  <xdr:twoCellAnchor editAs="oneCell">
    <xdr:from>
      <xdr:col>5</xdr:col>
      <xdr:colOff>18288</xdr:colOff>
      <xdr:row>129</xdr:row>
      <xdr:rowOff>0</xdr:rowOff>
    </xdr:from>
    <xdr:to>
      <xdr:col>10</xdr:col>
      <xdr:colOff>0</xdr:colOff>
      <xdr:row>138</xdr:row>
      <xdr:rowOff>76200</xdr:rowOff>
    </xdr:to>
    <xdr:pic>
      <xdr:nvPicPr>
        <xdr:cNvPr id="52" name="Picture 51">
          <a:extLst>
            <a:ext uri="{FF2B5EF4-FFF2-40B4-BE49-F238E27FC236}">
              <a16:creationId xmlns="" xmlns:a16="http://schemas.microsoft.com/office/drawing/2014/main" id="{00000000-0008-0000-0F00-000034000000}"/>
            </a:ext>
          </a:extLst>
        </xdr:cNvPr>
        <xdr:cNvPicPr>
          <a:picLocks noChangeAspect="1"/>
        </xdr:cNvPicPr>
      </xdr:nvPicPr>
      <xdr:blipFill>
        <a:blip xmlns:r="http://schemas.openxmlformats.org/officeDocument/2006/relationships" r:embed="rId16"/>
        <a:stretch>
          <a:fillRect/>
        </a:stretch>
      </xdr:blipFill>
      <xdr:spPr>
        <a:xfrm>
          <a:off x="3047238" y="24574500"/>
          <a:ext cx="3048762" cy="1790700"/>
        </a:xfrm>
        <a:prstGeom prst="rect">
          <a:avLst/>
        </a:prstGeom>
      </xdr:spPr>
    </xdr:pic>
    <xdr:clientData/>
  </xdr:twoCellAnchor>
  <xdr:twoCellAnchor editAs="oneCell">
    <xdr:from>
      <xdr:col>0</xdr:col>
      <xdr:colOff>0</xdr:colOff>
      <xdr:row>152</xdr:row>
      <xdr:rowOff>0</xdr:rowOff>
    </xdr:from>
    <xdr:to>
      <xdr:col>4</xdr:col>
      <xdr:colOff>586385</xdr:colOff>
      <xdr:row>161</xdr:row>
      <xdr:rowOff>85344</xdr:rowOff>
    </xdr:to>
    <xdr:pic>
      <xdr:nvPicPr>
        <xdr:cNvPr id="53" name="Picture 52">
          <a:extLst>
            <a:ext uri="{FF2B5EF4-FFF2-40B4-BE49-F238E27FC236}">
              <a16:creationId xmlns="" xmlns:a16="http://schemas.microsoft.com/office/drawing/2014/main" id="{00000000-0008-0000-0F00-000035000000}"/>
            </a:ext>
          </a:extLst>
        </xdr:cNvPr>
        <xdr:cNvPicPr>
          <a:picLocks noChangeAspect="1"/>
        </xdr:cNvPicPr>
      </xdr:nvPicPr>
      <xdr:blipFill>
        <a:blip xmlns:r="http://schemas.openxmlformats.org/officeDocument/2006/relationships" r:embed="rId17"/>
        <a:stretch>
          <a:fillRect/>
        </a:stretch>
      </xdr:blipFill>
      <xdr:spPr>
        <a:xfrm>
          <a:off x="0" y="28956000"/>
          <a:ext cx="3024785" cy="1799844"/>
        </a:xfrm>
        <a:prstGeom prst="rect">
          <a:avLst/>
        </a:prstGeom>
      </xdr:spPr>
    </xdr:pic>
    <xdr:clientData/>
  </xdr:twoCellAnchor>
  <xdr:twoCellAnchor editAs="oneCell">
    <xdr:from>
      <xdr:col>5</xdr:col>
      <xdr:colOff>19348</xdr:colOff>
      <xdr:row>152</xdr:row>
      <xdr:rowOff>0</xdr:rowOff>
    </xdr:from>
    <xdr:to>
      <xdr:col>10</xdr:col>
      <xdr:colOff>0</xdr:colOff>
      <xdr:row>161</xdr:row>
      <xdr:rowOff>92765</xdr:rowOff>
    </xdr:to>
    <xdr:pic>
      <xdr:nvPicPr>
        <xdr:cNvPr id="54" name="Picture 53">
          <a:extLst>
            <a:ext uri="{FF2B5EF4-FFF2-40B4-BE49-F238E27FC236}">
              <a16:creationId xmlns="" xmlns:a16="http://schemas.microsoft.com/office/drawing/2014/main" id="{00000000-0008-0000-0F00-000036000000}"/>
            </a:ext>
          </a:extLst>
        </xdr:cNvPr>
        <xdr:cNvPicPr>
          <a:picLocks noChangeAspect="1"/>
        </xdr:cNvPicPr>
      </xdr:nvPicPr>
      <xdr:blipFill>
        <a:blip xmlns:r="http://schemas.openxmlformats.org/officeDocument/2006/relationships" r:embed="rId18"/>
        <a:stretch>
          <a:fillRect/>
        </a:stretch>
      </xdr:blipFill>
      <xdr:spPr>
        <a:xfrm>
          <a:off x="3048298" y="28956000"/>
          <a:ext cx="3047702" cy="1807265"/>
        </a:xfrm>
        <a:prstGeom prst="rect">
          <a:avLst/>
        </a:prstGeom>
      </xdr:spPr>
    </xdr:pic>
    <xdr:clientData/>
  </xdr:twoCellAnchor>
  <xdr:twoCellAnchor editAs="oneCell">
    <xdr:from>
      <xdr:col>0</xdr:col>
      <xdr:colOff>0</xdr:colOff>
      <xdr:row>165</xdr:row>
      <xdr:rowOff>0</xdr:rowOff>
    </xdr:from>
    <xdr:to>
      <xdr:col>4</xdr:col>
      <xdr:colOff>589939</xdr:colOff>
      <xdr:row>174</xdr:row>
      <xdr:rowOff>79248</xdr:rowOff>
    </xdr:to>
    <xdr:pic>
      <xdr:nvPicPr>
        <xdr:cNvPr id="55" name="Picture 54">
          <a:extLst>
            <a:ext uri="{FF2B5EF4-FFF2-40B4-BE49-F238E27FC236}">
              <a16:creationId xmlns="" xmlns:a16="http://schemas.microsoft.com/office/drawing/2014/main" id="{00000000-0008-0000-0F00-000037000000}"/>
            </a:ext>
          </a:extLst>
        </xdr:cNvPr>
        <xdr:cNvPicPr>
          <a:picLocks noChangeAspect="1"/>
        </xdr:cNvPicPr>
      </xdr:nvPicPr>
      <xdr:blipFill>
        <a:blip xmlns:r="http://schemas.openxmlformats.org/officeDocument/2006/relationships" r:embed="rId19"/>
        <a:stretch>
          <a:fillRect/>
        </a:stretch>
      </xdr:blipFill>
      <xdr:spPr>
        <a:xfrm>
          <a:off x="0" y="31432500"/>
          <a:ext cx="3028339" cy="1793748"/>
        </a:xfrm>
        <a:prstGeom prst="rect">
          <a:avLst/>
        </a:prstGeom>
      </xdr:spPr>
    </xdr:pic>
    <xdr:clientData/>
  </xdr:twoCellAnchor>
  <xdr:twoCellAnchor editAs="oneCell">
    <xdr:from>
      <xdr:col>5</xdr:col>
      <xdr:colOff>19349</xdr:colOff>
      <xdr:row>165</xdr:row>
      <xdr:rowOff>0</xdr:rowOff>
    </xdr:from>
    <xdr:to>
      <xdr:col>9</xdr:col>
      <xdr:colOff>749427</xdr:colOff>
      <xdr:row>174</xdr:row>
      <xdr:rowOff>79513</xdr:rowOff>
    </xdr:to>
    <xdr:pic>
      <xdr:nvPicPr>
        <xdr:cNvPr id="56" name="Picture 55">
          <a:extLst>
            <a:ext uri="{FF2B5EF4-FFF2-40B4-BE49-F238E27FC236}">
              <a16:creationId xmlns="" xmlns:a16="http://schemas.microsoft.com/office/drawing/2014/main" id="{00000000-0008-0000-0F00-000038000000}"/>
            </a:ext>
          </a:extLst>
        </xdr:cNvPr>
        <xdr:cNvPicPr>
          <a:picLocks noChangeAspect="1"/>
        </xdr:cNvPicPr>
      </xdr:nvPicPr>
      <xdr:blipFill>
        <a:blip xmlns:r="http://schemas.openxmlformats.org/officeDocument/2006/relationships" r:embed="rId20"/>
        <a:stretch>
          <a:fillRect/>
        </a:stretch>
      </xdr:blipFill>
      <xdr:spPr>
        <a:xfrm>
          <a:off x="3048299" y="31432500"/>
          <a:ext cx="3044653" cy="1794013"/>
        </a:xfrm>
        <a:prstGeom prst="rect">
          <a:avLst/>
        </a:prstGeom>
      </xdr:spPr>
    </xdr:pic>
    <xdr:clientData/>
  </xdr:twoCellAnchor>
  <xdr:twoCellAnchor editAs="oneCell">
    <xdr:from>
      <xdr:col>0</xdr:col>
      <xdr:colOff>0</xdr:colOff>
      <xdr:row>178</xdr:row>
      <xdr:rowOff>0</xdr:rowOff>
    </xdr:from>
    <xdr:to>
      <xdr:col>4</xdr:col>
      <xdr:colOff>587883</xdr:colOff>
      <xdr:row>187</xdr:row>
      <xdr:rowOff>86146</xdr:rowOff>
    </xdr:to>
    <xdr:pic>
      <xdr:nvPicPr>
        <xdr:cNvPr id="57" name="Picture 56">
          <a:extLst>
            <a:ext uri="{FF2B5EF4-FFF2-40B4-BE49-F238E27FC236}">
              <a16:creationId xmlns="" xmlns:a16="http://schemas.microsoft.com/office/drawing/2014/main" id="{00000000-0008-0000-0F00-000039000000}"/>
            </a:ext>
          </a:extLst>
        </xdr:cNvPr>
        <xdr:cNvPicPr>
          <a:picLocks noChangeAspect="1"/>
        </xdr:cNvPicPr>
      </xdr:nvPicPr>
      <xdr:blipFill>
        <a:blip xmlns:r="http://schemas.openxmlformats.org/officeDocument/2006/relationships" r:embed="rId21"/>
        <a:stretch>
          <a:fillRect/>
        </a:stretch>
      </xdr:blipFill>
      <xdr:spPr>
        <a:xfrm>
          <a:off x="0" y="33909000"/>
          <a:ext cx="3026283" cy="1800646"/>
        </a:xfrm>
        <a:prstGeom prst="rect">
          <a:avLst/>
        </a:prstGeom>
      </xdr:spPr>
    </xdr:pic>
    <xdr:clientData/>
  </xdr:twoCellAnchor>
  <xdr:twoCellAnchor editAs="oneCell">
    <xdr:from>
      <xdr:col>5</xdr:col>
      <xdr:colOff>19349</xdr:colOff>
      <xdr:row>177</xdr:row>
      <xdr:rowOff>179832</xdr:rowOff>
    </xdr:from>
    <xdr:to>
      <xdr:col>9</xdr:col>
      <xdr:colOff>749427</xdr:colOff>
      <xdr:row>187</xdr:row>
      <xdr:rowOff>90317</xdr:rowOff>
    </xdr:to>
    <xdr:pic>
      <xdr:nvPicPr>
        <xdr:cNvPr id="58" name="Picture 57">
          <a:extLst>
            <a:ext uri="{FF2B5EF4-FFF2-40B4-BE49-F238E27FC236}">
              <a16:creationId xmlns="" xmlns:a16="http://schemas.microsoft.com/office/drawing/2014/main" id="{00000000-0008-0000-0F00-00003A000000}"/>
            </a:ext>
          </a:extLst>
        </xdr:cNvPr>
        <xdr:cNvPicPr>
          <a:picLocks noChangeAspect="1"/>
        </xdr:cNvPicPr>
      </xdr:nvPicPr>
      <xdr:blipFill>
        <a:blip xmlns:r="http://schemas.openxmlformats.org/officeDocument/2006/relationships" r:embed="rId22"/>
        <a:stretch>
          <a:fillRect/>
        </a:stretch>
      </xdr:blipFill>
      <xdr:spPr>
        <a:xfrm>
          <a:off x="3048299" y="33898332"/>
          <a:ext cx="3044653" cy="1815485"/>
        </a:xfrm>
        <a:prstGeom prst="rect">
          <a:avLst/>
        </a:prstGeom>
      </xdr:spPr>
    </xdr:pic>
    <xdr:clientData/>
  </xdr:twoCellAnchor>
  <xdr:twoCellAnchor editAs="oneCell">
    <xdr:from>
      <xdr:col>0</xdr:col>
      <xdr:colOff>1</xdr:colOff>
      <xdr:row>201</xdr:row>
      <xdr:rowOff>542</xdr:rowOff>
    </xdr:from>
    <xdr:to>
      <xdr:col>5</xdr:col>
      <xdr:colOff>2721</xdr:colOff>
      <xdr:row>210</xdr:row>
      <xdr:rowOff>100692</xdr:rowOff>
    </xdr:to>
    <xdr:pic>
      <xdr:nvPicPr>
        <xdr:cNvPr id="59" name="Picture 58">
          <a:extLst>
            <a:ext uri="{FF2B5EF4-FFF2-40B4-BE49-F238E27FC236}">
              <a16:creationId xmlns="" xmlns:a16="http://schemas.microsoft.com/office/drawing/2014/main" id="{00000000-0008-0000-0F00-00003B000000}"/>
            </a:ext>
          </a:extLst>
        </xdr:cNvPr>
        <xdr:cNvPicPr>
          <a:picLocks noChangeAspect="1"/>
        </xdr:cNvPicPr>
      </xdr:nvPicPr>
      <xdr:blipFill>
        <a:blip xmlns:r="http://schemas.openxmlformats.org/officeDocument/2006/relationships" r:embed="rId23"/>
        <a:stretch>
          <a:fillRect/>
        </a:stretch>
      </xdr:blipFill>
      <xdr:spPr>
        <a:xfrm>
          <a:off x="1" y="38291042"/>
          <a:ext cx="3031670" cy="1814650"/>
        </a:xfrm>
        <a:prstGeom prst="rect">
          <a:avLst/>
        </a:prstGeom>
      </xdr:spPr>
    </xdr:pic>
    <xdr:clientData/>
  </xdr:twoCellAnchor>
  <xdr:twoCellAnchor editAs="oneCell">
    <xdr:from>
      <xdr:col>5</xdr:col>
      <xdr:colOff>19349</xdr:colOff>
      <xdr:row>201</xdr:row>
      <xdr:rowOff>0</xdr:rowOff>
    </xdr:from>
    <xdr:to>
      <xdr:col>10</xdr:col>
      <xdr:colOff>0</xdr:colOff>
      <xdr:row>210</xdr:row>
      <xdr:rowOff>97197</xdr:rowOff>
    </xdr:to>
    <xdr:pic>
      <xdr:nvPicPr>
        <xdr:cNvPr id="60" name="Picture 59">
          <a:extLst>
            <a:ext uri="{FF2B5EF4-FFF2-40B4-BE49-F238E27FC236}">
              <a16:creationId xmlns="" xmlns:a16="http://schemas.microsoft.com/office/drawing/2014/main" id="{00000000-0008-0000-0F00-00003C000000}"/>
            </a:ext>
          </a:extLst>
        </xdr:cNvPr>
        <xdr:cNvPicPr>
          <a:picLocks noChangeAspect="1"/>
        </xdr:cNvPicPr>
      </xdr:nvPicPr>
      <xdr:blipFill>
        <a:blip xmlns:r="http://schemas.openxmlformats.org/officeDocument/2006/relationships" r:embed="rId24"/>
        <a:stretch>
          <a:fillRect/>
        </a:stretch>
      </xdr:blipFill>
      <xdr:spPr>
        <a:xfrm>
          <a:off x="3048299" y="38290500"/>
          <a:ext cx="3047701" cy="1811697"/>
        </a:xfrm>
        <a:prstGeom prst="rect">
          <a:avLst/>
        </a:prstGeom>
      </xdr:spPr>
    </xdr:pic>
    <xdr:clientData/>
  </xdr:twoCellAnchor>
  <xdr:twoCellAnchor editAs="oneCell">
    <xdr:from>
      <xdr:col>5</xdr:col>
      <xdr:colOff>19050</xdr:colOff>
      <xdr:row>213</xdr:row>
      <xdr:rowOff>179615</xdr:rowOff>
    </xdr:from>
    <xdr:to>
      <xdr:col>10</xdr:col>
      <xdr:colOff>1884</xdr:colOff>
      <xdr:row>223</xdr:row>
      <xdr:rowOff>90044</xdr:rowOff>
    </xdr:to>
    <xdr:pic>
      <xdr:nvPicPr>
        <xdr:cNvPr id="61" name="Picture 60">
          <a:extLst>
            <a:ext uri="{FF2B5EF4-FFF2-40B4-BE49-F238E27FC236}">
              <a16:creationId xmlns="" xmlns:a16="http://schemas.microsoft.com/office/drawing/2014/main" id="{00000000-0008-0000-0F00-00003D000000}"/>
            </a:ext>
          </a:extLst>
        </xdr:cNvPr>
        <xdr:cNvPicPr>
          <a:picLocks noChangeAspect="1"/>
        </xdr:cNvPicPr>
      </xdr:nvPicPr>
      <xdr:blipFill>
        <a:blip xmlns:r="http://schemas.openxmlformats.org/officeDocument/2006/relationships" r:embed="rId25"/>
        <a:stretch>
          <a:fillRect/>
        </a:stretch>
      </xdr:blipFill>
      <xdr:spPr>
        <a:xfrm>
          <a:off x="3048000" y="40756115"/>
          <a:ext cx="3049884" cy="1815429"/>
        </a:xfrm>
        <a:prstGeom prst="rect">
          <a:avLst/>
        </a:prstGeom>
      </xdr:spPr>
    </xdr:pic>
    <xdr:clientData/>
  </xdr:twoCellAnchor>
  <xdr:twoCellAnchor editAs="oneCell">
    <xdr:from>
      <xdr:col>0</xdr:col>
      <xdr:colOff>0</xdr:colOff>
      <xdr:row>227</xdr:row>
      <xdr:rowOff>0</xdr:rowOff>
    </xdr:from>
    <xdr:to>
      <xdr:col>4</xdr:col>
      <xdr:colOff>587584</xdr:colOff>
      <xdr:row>236</xdr:row>
      <xdr:rowOff>97971</xdr:rowOff>
    </xdr:to>
    <xdr:pic>
      <xdr:nvPicPr>
        <xdr:cNvPr id="62" name="Picture 61">
          <a:extLst>
            <a:ext uri="{FF2B5EF4-FFF2-40B4-BE49-F238E27FC236}">
              <a16:creationId xmlns="" xmlns:a16="http://schemas.microsoft.com/office/drawing/2014/main" id="{00000000-0008-0000-0F00-00003E000000}"/>
            </a:ext>
          </a:extLst>
        </xdr:cNvPr>
        <xdr:cNvPicPr>
          <a:picLocks noChangeAspect="1"/>
        </xdr:cNvPicPr>
      </xdr:nvPicPr>
      <xdr:blipFill>
        <a:blip xmlns:r="http://schemas.openxmlformats.org/officeDocument/2006/relationships" r:embed="rId26"/>
        <a:stretch>
          <a:fillRect/>
        </a:stretch>
      </xdr:blipFill>
      <xdr:spPr>
        <a:xfrm>
          <a:off x="0" y="43243500"/>
          <a:ext cx="3025984" cy="1812471"/>
        </a:xfrm>
        <a:prstGeom prst="rect">
          <a:avLst/>
        </a:prstGeom>
      </xdr:spPr>
    </xdr:pic>
    <xdr:clientData/>
  </xdr:twoCellAnchor>
  <xdr:twoCellAnchor editAs="oneCell">
    <xdr:from>
      <xdr:col>5</xdr:col>
      <xdr:colOff>13253</xdr:colOff>
      <xdr:row>227</xdr:row>
      <xdr:rowOff>0</xdr:rowOff>
    </xdr:from>
    <xdr:to>
      <xdr:col>9</xdr:col>
      <xdr:colOff>749754</xdr:colOff>
      <xdr:row>236</xdr:row>
      <xdr:rowOff>97197</xdr:rowOff>
    </xdr:to>
    <xdr:pic>
      <xdr:nvPicPr>
        <xdr:cNvPr id="63" name="Picture 62">
          <a:extLst>
            <a:ext uri="{FF2B5EF4-FFF2-40B4-BE49-F238E27FC236}">
              <a16:creationId xmlns="" xmlns:a16="http://schemas.microsoft.com/office/drawing/2014/main" id="{00000000-0008-0000-0F00-00003F000000}"/>
            </a:ext>
          </a:extLst>
        </xdr:cNvPr>
        <xdr:cNvPicPr>
          <a:picLocks noChangeAspect="1"/>
        </xdr:cNvPicPr>
      </xdr:nvPicPr>
      <xdr:blipFill>
        <a:blip xmlns:r="http://schemas.openxmlformats.org/officeDocument/2006/relationships" r:embed="rId27"/>
        <a:stretch>
          <a:fillRect/>
        </a:stretch>
      </xdr:blipFill>
      <xdr:spPr>
        <a:xfrm>
          <a:off x="3042203" y="43243500"/>
          <a:ext cx="3051076" cy="1811697"/>
        </a:xfrm>
        <a:prstGeom prst="rect">
          <a:avLst/>
        </a:prstGeom>
      </xdr:spPr>
    </xdr:pic>
    <xdr:clientData/>
  </xdr:twoCellAnchor>
  <xdr:twoCellAnchor editAs="oneCell">
    <xdr:from>
      <xdr:col>0</xdr:col>
      <xdr:colOff>1</xdr:colOff>
      <xdr:row>214</xdr:row>
      <xdr:rowOff>0</xdr:rowOff>
    </xdr:from>
    <xdr:to>
      <xdr:col>4</xdr:col>
      <xdr:colOff>589723</xdr:colOff>
      <xdr:row>223</xdr:row>
      <xdr:rowOff>81866</xdr:rowOff>
    </xdr:to>
    <xdr:pic>
      <xdr:nvPicPr>
        <xdr:cNvPr id="64" name="Picture 63">
          <a:extLst>
            <a:ext uri="{FF2B5EF4-FFF2-40B4-BE49-F238E27FC236}">
              <a16:creationId xmlns="" xmlns:a16="http://schemas.microsoft.com/office/drawing/2014/main" id="{00000000-0008-0000-0F00-000040000000}"/>
            </a:ext>
          </a:extLst>
        </xdr:cNvPr>
        <xdr:cNvPicPr>
          <a:picLocks noChangeAspect="1"/>
        </xdr:cNvPicPr>
      </xdr:nvPicPr>
      <xdr:blipFill>
        <a:blip xmlns:r="http://schemas.openxmlformats.org/officeDocument/2006/relationships" r:embed="rId28"/>
        <a:stretch>
          <a:fillRect/>
        </a:stretch>
      </xdr:blipFill>
      <xdr:spPr>
        <a:xfrm>
          <a:off x="1" y="40767000"/>
          <a:ext cx="3028122" cy="1796366"/>
        </a:xfrm>
        <a:prstGeom prst="rect">
          <a:avLst/>
        </a:prstGeom>
      </xdr:spPr>
    </xdr:pic>
    <xdr:clientData/>
  </xdr:twoCellAnchor>
  <xdr:twoCellAnchor editAs="oneCell">
    <xdr:from>
      <xdr:col>0</xdr:col>
      <xdr:colOff>1</xdr:colOff>
      <xdr:row>5</xdr:row>
      <xdr:rowOff>1</xdr:rowOff>
    </xdr:from>
    <xdr:to>
      <xdr:col>5</xdr:col>
      <xdr:colOff>77</xdr:colOff>
      <xdr:row>14</xdr:row>
      <xdr:rowOff>80211</xdr:rowOff>
    </xdr:to>
    <xdr:pic>
      <xdr:nvPicPr>
        <xdr:cNvPr id="65" name="Picture 64">
          <a:extLst>
            <a:ext uri="{FF2B5EF4-FFF2-40B4-BE49-F238E27FC236}">
              <a16:creationId xmlns="" xmlns:a16="http://schemas.microsoft.com/office/drawing/2014/main" id="{00000000-0008-0000-0F00-000041000000}"/>
            </a:ext>
          </a:extLst>
        </xdr:cNvPr>
        <xdr:cNvPicPr>
          <a:picLocks noChangeAspect="1"/>
        </xdr:cNvPicPr>
      </xdr:nvPicPr>
      <xdr:blipFill>
        <a:blip xmlns:r="http://schemas.openxmlformats.org/officeDocument/2006/relationships" r:embed="rId29"/>
        <a:stretch>
          <a:fillRect/>
        </a:stretch>
      </xdr:blipFill>
      <xdr:spPr>
        <a:xfrm>
          <a:off x="1" y="952501"/>
          <a:ext cx="3029026" cy="1794710"/>
        </a:xfrm>
        <a:prstGeom prst="rect">
          <a:avLst/>
        </a:prstGeom>
      </xdr:spPr>
    </xdr:pic>
    <xdr:clientData/>
  </xdr:twoCellAnchor>
  <xdr:twoCellAnchor editAs="oneCell">
    <xdr:from>
      <xdr:col>5</xdr:col>
      <xdr:colOff>20056</xdr:colOff>
      <xdr:row>5</xdr:row>
      <xdr:rowOff>1</xdr:rowOff>
    </xdr:from>
    <xdr:to>
      <xdr:col>10</xdr:col>
      <xdr:colOff>1504</xdr:colOff>
      <xdr:row>14</xdr:row>
      <xdr:rowOff>75635</xdr:rowOff>
    </xdr:to>
    <xdr:pic>
      <xdr:nvPicPr>
        <xdr:cNvPr id="66" name="Picture 65">
          <a:extLst>
            <a:ext uri="{FF2B5EF4-FFF2-40B4-BE49-F238E27FC236}">
              <a16:creationId xmlns="" xmlns:a16="http://schemas.microsoft.com/office/drawing/2014/main" id="{00000000-0008-0000-0F00-000042000000}"/>
            </a:ext>
          </a:extLst>
        </xdr:cNvPr>
        <xdr:cNvPicPr>
          <a:picLocks noChangeAspect="1"/>
        </xdr:cNvPicPr>
      </xdr:nvPicPr>
      <xdr:blipFill>
        <a:blip xmlns:r="http://schemas.openxmlformats.org/officeDocument/2006/relationships" r:embed="rId30"/>
        <a:stretch>
          <a:fillRect/>
        </a:stretch>
      </xdr:blipFill>
      <xdr:spPr>
        <a:xfrm>
          <a:off x="3049006" y="952501"/>
          <a:ext cx="3048498" cy="1790134"/>
        </a:xfrm>
        <a:prstGeom prst="rect">
          <a:avLst/>
        </a:prstGeom>
      </xdr:spPr>
    </xdr:pic>
    <xdr:clientData/>
  </xdr:twoCellAnchor>
  <xdr:twoCellAnchor>
    <xdr:from>
      <xdr:col>0</xdr:col>
      <xdr:colOff>117566</xdr:colOff>
      <xdr:row>42</xdr:row>
      <xdr:rowOff>4354</xdr:rowOff>
    </xdr:from>
    <xdr:to>
      <xdr:col>9</xdr:col>
      <xdr:colOff>674914</xdr:colOff>
      <xdr:row>48</xdr:row>
      <xdr:rowOff>0</xdr:rowOff>
    </xdr:to>
    <xdr:sp macro="" textlink="">
      <xdr:nvSpPr>
        <xdr:cNvPr id="67" name="TextBox 66">
          <a:extLst>
            <a:ext uri="{FF2B5EF4-FFF2-40B4-BE49-F238E27FC236}">
              <a16:creationId xmlns="" xmlns:a16="http://schemas.microsoft.com/office/drawing/2014/main" id="{00000000-0008-0000-0F00-000043000000}"/>
            </a:ext>
          </a:extLst>
        </xdr:cNvPr>
        <xdr:cNvSpPr txBox="1"/>
      </xdr:nvSpPr>
      <xdr:spPr>
        <a:xfrm>
          <a:off x="117566" y="8005354"/>
          <a:ext cx="5900873" cy="11386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mn-lt"/>
              <a:ea typeface="+mn-ea"/>
              <a:cs typeface="+mn-cs"/>
            </a:rPr>
            <a:t>Since the abundance estimates near the end of an assessed period are almost always subject to greater uncertainty than preceding years, where a prior assessment exists, trend lines from the assessment and survey are plotted from 3 years before the last assessment.  An assessment’s ‘summary’ biomass amounts were used where both estimated (past) and projected (future) were reported in the assessment document.  In most cases, however, only ‘spawning’ biomass, or output, amounts have been reported as both estimates </a:t>
          </a:r>
          <a:r>
            <a:rPr lang="en-US" sz="900" u="sng">
              <a:solidFill>
                <a:schemeClr val="dk1"/>
              </a:solidFill>
              <a:effectLst/>
              <a:latin typeface="+mn-lt"/>
              <a:ea typeface="+mn-ea"/>
              <a:cs typeface="+mn-cs"/>
            </a:rPr>
            <a:t>and</a:t>
          </a:r>
          <a:r>
            <a:rPr lang="en-US" sz="900">
              <a:solidFill>
                <a:schemeClr val="dk1"/>
              </a:solidFill>
              <a:effectLst/>
              <a:latin typeface="+mn-lt"/>
              <a:ea typeface="+mn-ea"/>
              <a:cs typeface="+mn-cs"/>
            </a:rPr>
            <a:t> projections in assessment documents.  The scale of the assessment biomass amounts was adjusted so that the initial point had the same value as the survey biomass trend, in order to facilitate easier comparison.</a:t>
          </a:r>
        </a:p>
        <a:p>
          <a:endParaRPr lang="en-US" sz="900"/>
        </a:p>
      </xdr:txBody>
    </xdr:sp>
    <xdr:clientData/>
  </xdr:twoCellAnchor>
  <xdr:twoCellAnchor>
    <xdr:from>
      <xdr:col>0</xdr:col>
      <xdr:colOff>87086</xdr:colOff>
      <xdr:row>90</xdr:row>
      <xdr:rowOff>156755</xdr:rowOff>
    </xdr:from>
    <xdr:to>
      <xdr:col>9</xdr:col>
      <xdr:colOff>644434</xdr:colOff>
      <xdr:row>96</xdr:row>
      <xdr:rowOff>152401</xdr:rowOff>
    </xdr:to>
    <xdr:sp macro="" textlink="">
      <xdr:nvSpPr>
        <xdr:cNvPr id="68" name="TextBox 67">
          <a:extLst>
            <a:ext uri="{FF2B5EF4-FFF2-40B4-BE49-F238E27FC236}">
              <a16:creationId xmlns="" xmlns:a16="http://schemas.microsoft.com/office/drawing/2014/main" id="{00000000-0008-0000-0F00-000044000000}"/>
            </a:ext>
          </a:extLst>
        </xdr:cNvPr>
        <xdr:cNvSpPr txBox="1"/>
      </xdr:nvSpPr>
      <xdr:spPr>
        <a:xfrm>
          <a:off x="87086" y="17301755"/>
          <a:ext cx="5900873" cy="11386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mn-lt"/>
              <a:ea typeface="+mn-ea"/>
              <a:cs typeface="+mn-cs"/>
            </a:rPr>
            <a:t>Since the abundance estimates near the end of an assessed period are almost always subject to greater uncertainty than preceding years, where a prior assessment exists, trend lines from the assessment and survey are plotted from 3 years before the last assessment.  An assessment’s ‘summary’ biomass amounts were used where both estimated (past) and projected (future) were reported in the assessment document.  In most cases, however, only ‘spawning’ biomass, or output, amounts have been reported as both estimates </a:t>
          </a:r>
          <a:r>
            <a:rPr lang="en-US" sz="900" u="sng">
              <a:solidFill>
                <a:schemeClr val="dk1"/>
              </a:solidFill>
              <a:effectLst/>
              <a:latin typeface="+mn-lt"/>
              <a:ea typeface="+mn-ea"/>
              <a:cs typeface="+mn-cs"/>
            </a:rPr>
            <a:t>and</a:t>
          </a:r>
          <a:r>
            <a:rPr lang="en-US" sz="900">
              <a:solidFill>
                <a:schemeClr val="dk1"/>
              </a:solidFill>
              <a:effectLst/>
              <a:latin typeface="+mn-lt"/>
              <a:ea typeface="+mn-ea"/>
              <a:cs typeface="+mn-cs"/>
            </a:rPr>
            <a:t> projections in assessment documents.  The scale of the assessment biomass amounts was adjusted so that the initial point had the same value as the survey biomass trend, in order to facilitate easier comparison.</a:t>
          </a:r>
        </a:p>
        <a:p>
          <a:endParaRPr lang="en-US" sz="900"/>
        </a:p>
      </xdr:txBody>
    </xdr:sp>
    <xdr:clientData/>
  </xdr:twoCellAnchor>
  <xdr:twoCellAnchor>
    <xdr:from>
      <xdr:col>0</xdr:col>
      <xdr:colOff>117565</xdr:colOff>
      <xdr:row>139</xdr:row>
      <xdr:rowOff>139337</xdr:rowOff>
    </xdr:from>
    <xdr:to>
      <xdr:col>9</xdr:col>
      <xdr:colOff>674913</xdr:colOff>
      <xdr:row>145</xdr:row>
      <xdr:rowOff>134983</xdr:rowOff>
    </xdr:to>
    <xdr:sp macro="" textlink="">
      <xdr:nvSpPr>
        <xdr:cNvPr id="69" name="TextBox 68">
          <a:extLst>
            <a:ext uri="{FF2B5EF4-FFF2-40B4-BE49-F238E27FC236}">
              <a16:creationId xmlns="" xmlns:a16="http://schemas.microsoft.com/office/drawing/2014/main" id="{00000000-0008-0000-0F00-000045000000}"/>
            </a:ext>
          </a:extLst>
        </xdr:cNvPr>
        <xdr:cNvSpPr txBox="1"/>
      </xdr:nvSpPr>
      <xdr:spPr>
        <a:xfrm>
          <a:off x="117565" y="26618837"/>
          <a:ext cx="5900873" cy="11386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mn-lt"/>
              <a:ea typeface="+mn-ea"/>
              <a:cs typeface="+mn-cs"/>
            </a:rPr>
            <a:t>Since the abundance estimates near the end of an assessed period are almost always subject to greater uncertainty than preceding years, where a prior assessment exists, trend lines from the assessment and survey are plotted from 3 years before the last assessment.  An assessment’s ‘summary’ biomass amounts were used where both estimated (past) and projected (future) were reported in the assessment document.  In most cases, however, only ‘spawning’ biomass, or output, amounts have been reported as both estimates </a:t>
          </a:r>
          <a:r>
            <a:rPr lang="en-US" sz="900" u="sng">
              <a:solidFill>
                <a:schemeClr val="dk1"/>
              </a:solidFill>
              <a:effectLst/>
              <a:latin typeface="+mn-lt"/>
              <a:ea typeface="+mn-ea"/>
              <a:cs typeface="+mn-cs"/>
            </a:rPr>
            <a:t>and</a:t>
          </a:r>
          <a:r>
            <a:rPr lang="en-US" sz="900">
              <a:solidFill>
                <a:schemeClr val="dk1"/>
              </a:solidFill>
              <a:effectLst/>
              <a:latin typeface="+mn-lt"/>
              <a:ea typeface="+mn-ea"/>
              <a:cs typeface="+mn-cs"/>
            </a:rPr>
            <a:t> projections in assessment documents.  The scale of the assessment biomass amounts was adjusted so that the initial point had the same value as the survey biomass trend, in order to facilitate easier comparison.</a:t>
          </a:r>
        </a:p>
        <a:p>
          <a:endParaRPr lang="en-US" sz="900"/>
        </a:p>
      </xdr:txBody>
    </xdr:sp>
    <xdr:clientData/>
  </xdr:twoCellAnchor>
  <xdr:twoCellAnchor>
    <xdr:from>
      <xdr:col>0</xdr:col>
      <xdr:colOff>100149</xdr:colOff>
      <xdr:row>188</xdr:row>
      <xdr:rowOff>113211</xdr:rowOff>
    </xdr:from>
    <xdr:to>
      <xdr:col>9</xdr:col>
      <xdr:colOff>657497</xdr:colOff>
      <xdr:row>194</xdr:row>
      <xdr:rowOff>108857</xdr:rowOff>
    </xdr:to>
    <xdr:sp macro="" textlink="">
      <xdr:nvSpPr>
        <xdr:cNvPr id="70" name="TextBox 69">
          <a:extLst>
            <a:ext uri="{FF2B5EF4-FFF2-40B4-BE49-F238E27FC236}">
              <a16:creationId xmlns="" xmlns:a16="http://schemas.microsoft.com/office/drawing/2014/main" id="{00000000-0008-0000-0F00-000046000000}"/>
            </a:ext>
          </a:extLst>
        </xdr:cNvPr>
        <xdr:cNvSpPr txBox="1"/>
      </xdr:nvSpPr>
      <xdr:spPr>
        <a:xfrm>
          <a:off x="100149" y="35927211"/>
          <a:ext cx="5900873" cy="11386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mn-lt"/>
              <a:ea typeface="+mn-ea"/>
              <a:cs typeface="+mn-cs"/>
            </a:rPr>
            <a:t>Since the abundance estimates near the end of an assessed period are almost always subject to greater uncertainty than preceding years, where a prior assessment exists, trend lines from the assessment and survey are plotted from 3 years before the last assessment.  An assessment’s ‘summary’ biomass amounts were used where both estimated (past) and projected (future) were reported in the assessment document.  In most cases, however, only ‘spawning’ biomass, or output, amounts have been reported as both estimates </a:t>
          </a:r>
          <a:r>
            <a:rPr lang="en-US" sz="900" u="sng">
              <a:solidFill>
                <a:schemeClr val="dk1"/>
              </a:solidFill>
              <a:effectLst/>
              <a:latin typeface="+mn-lt"/>
              <a:ea typeface="+mn-ea"/>
              <a:cs typeface="+mn-cs"/>
            </a:rPr>
            <a:t>and</a:t>
          </a:r>
          <a:r>
            <a:rPr lang="en-US" sz="900">
              <a:solidFill>
                <a:schemeClr val="dk1"/>
              </a:solidFill>
              <a:effectLst/>
              <a:latin typeface="+mn-lt"/>
              <a:ea typeface="+mn-ea"/>
              <a:cs typeface="+mn-cs"/>
            </a:rPr>
            <a:t> projections in assessment documents.  The scale of the assessment biomass amounts was adjusted so that the initial point had the same value as the survey biomass trend, in order to facilitate easier comparison.</a:t>
          </a:r>
        </a:p>
        <a:p>
          <a:endParaRPr lang="en-US" sz="900"/>
        </a:p>
      </xdr:txBody>
    </xdr:sp>
    <xdr:clientData/>
  </xdr:twoCellAnchor>
  <xdr:twoCellAnchor>
    <xdr:from>
      <xdr:col>0</xdr:col>
      <xdr:colOff>108857</xdr:colOff>
      <xdr:row>237</xdr:row>
      <xdr:rowOff>148045</xdr:rowOff>
    </xdr:from>
    <xdr:to>
      <xdr:col>9</xdr:col>
      <xdr:colOff>666205</xdr:colOff>
      <xdr:row>243</xdr:row>
      <xdr:rowOff>143691</xdr:rowOff>
    </xdr:to>
    <xdr:sp macro="" textlink="">
      <xdr:nvSpPr>
        <xdr:cNvPr id="71" name="TextBox 70">
          <a:extLst>
            <a:ext uri="{FF2B5EF4-FFF2-40B4-BE49-F238E27FC236}">
              <a16:creationId xmlns="" xmlns:a16="http://schemas.microsoft.com/office/drawing/2014/main" id="{00000000-0008-0000-0F00-000047000000}"/>
            </a:ext>
          </a:extLst>
        </xdr:cNvPr>
        <xdr:cNvSpPr txBox="1"/>
      </xdr:nvSpPr>
      <xdr:spPr>
        <a:xfrm>
          <a:off x="108857" y="45296545"/>
          <a:ext cx="5900873" cy="11386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mn-lt"/>
              <a:ea typeface="+mn-ea"/>
              <a:cs typeface="+mn-cs"/>
            </a:rPr>
            <a:t>Since the abundance estimates near the end of an assessed period are almost always subject to greater uncertainty than preceding years, where a prior assessment exists, trend lines from the assessment and survey are plotted from 3 years before the last assessment.  An assessment’s ‘summary’ biomass amounts were used where both estimated (past) and projected (future) were reported in the assessment document.  In most cases, however, only ‘spawning’ biomass, or output, amounts have been reported as both estimates </a:t>
          </a:r>
          <a:r>
            <a:rPr lang="en-US" sz="900" u="sng">
              <a:solidFill>
                <a:schemeClr val="dk1"/>
              </a:solidFill>
              <a:effectLst/>
              <a:latin typeface="+mn-lt"/>
              <a:ea typeface="+mn-ea"/>
              <a:cs typeface="+mn-cs"/>
            </a:rPr>
            <a:t>and</a:t>
          </a:r>
          <a:r>
            <a:rPr lang="en-US" sz="900">
              <a:solidFill>
                <a:schemeClr val="dk1"/>
              </a:solidFill>
              <a:effectLst/>
              <a:latin typeface="+mn-lt"/>
              <a:ea typeface="+mn-ea"/>
              <a:cs typeface="+mn-cs"/>
            </a:rPr>
            <a:t> projections in assessment documents.  The scale of the assessment biomass amounts was adjusted so that the initial point had the same value as the survey biomass trend, in order to facilitate easier comparison.</a:t>
          </a:r>
        </a:p>
        <a:p>
          <a:endParaRPr lang="en-US" sz="900"/>
        </a:p>
      </xdr:txBody>
    </xdr:sp>
    <xdr:clientData/>
  </xdr:twoCellAnchor>
  <xdr:twoCellAnchor editAs="oneCell">
    <xdr:from>
      <xdr:col>0</xdr:col>
      <xdr:colOff>0</xdr:colOff>
      <xdr:row>246</xdr:row>
      <xdr:rowOff>36635</xdr:rowOff>
    </xdr:from>
    <xdr:to>
      <xdr:col>4</xdr:col>
      <xdr:colOff>585512</xdr:colOff>
      <xdr:row>255</xdr:row>
      <xdr:rowOff>168519</xdr:rowOff>
    </xdr:to>
    <xdr:pic>
      <xdr:nvPicPr>
        <xdr:cNvPr id="72" name="Picture 71">
          <a:extLst>
            <a:ext uri="{FF2B5EF4-FFF2-40B4-BE49-F238E27FC236}">
              <a16:creationId xmlns="" xmlns:a16="http://schemas.microsoft.com/office/drawing/2014/main" id="{00000000-0008-0000-0F00-000048000000}"/>
            </a:ext>
          </a:extLst>
        </xdr:cNvPr>
        <xdr:cNvPicPr>
          <a:picLocks noChangeAspect="1"/>
        </xdr:cNvPicPr>
      </xdr:nvPicPr>
      <xdr:blipFill>
        <a:blip xmlns:r="http://schemas.openxmlformats.org/officeDocument/2006/relationships" r:embed="rId31"/>
        <a:stretch>
          <a:fillRect/>
        </a:stretch>
      </xdr:blipFill>
      <xdr:spPr>
        <a:xfrm>
          <a:off x="0" y="46899635"/>
          <a:ext cx="3023912" cy="1846384"/>
        </a:xfrm>
        <a:prstGeom prst="rect">
          <a:avLst/>
        </a:prstGeom>
      </xdr:spPr>
    </xdr:pic>
    <xdr:clientData/>
  </xdr:twoCellAnchor>
  <xdr:twoCellAnchor editAs="oneCell">
    <xdr:from>
      <xdr:col>5</xdr:col>
      <xdr:colOff>0</xdr:colOff>
      <xdr:row>246</xdr:row>
      <xdr:rowOff>36634</xdr:rowOff>
    </xdr:from>
    <xdr:to>
      <xdr:col>9</xdr:col>
      <xdr:colOff>722046</xdr:colOff>
      <xdr:row>255</xdr:row>
      <xdr:rowOff>175845</xdr:rowOff>
    </xdr:to>
    <xdr:pic>
      <xdr:nvPicPr>
        <xdr:cNvPr id="73" name="Picture 72">
          <a:extLst>
            <a:ext uri="{FF2B5EF4-FFF2-40B4-BE49-F238E27FC236}">
              <a16:creationId xmlns="" xmlns:a16="http://schemas.microsoft.com/office/drawing/2014/main" id="{00000000-0008-0000-0F00-000049000000}"/>
            </a:ext>
          </a:extLst>
        </xdr:cNvPr>
        <xdr:cNvPicPr>
          <a:picLocks noChangeAspect="1"/>
        </xdr:cNvPicPr>
      </xdr:nvPicPr>
      <xdr:blipFill>
        <a:blip xmlns:r="http://schemas.openxmlformats.org/officeDocument/2006/relationships" r:embed="rId32"/>
        <a:stretch>
          <a:fillRect/>
        </a:stretch>
      </xdr:blipFill>
      <xdr:spPr>
        <a:xfrm>
          <a:off x="3028950" y="46899634"/>
          <a:ext cx="3036621" cy="18537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t.nmfs.noaa.gov/Assets/stock/documents/PrioritizingFishStockAssessments_FinalWeb.pd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calendarpedia.com/" TargetMode="External"/><Relationship Id="rId1" Type="http://schemas.openxmlformats.org/officeDocument/2006/relationships/hyperlink" Target="http://www.calendarpedia.com/"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42"/>
  <sheetViews>
    <sheetView tabSelected="1" zoomScaleNormal="100" workbookViewId="0">
      <selection activeCell="H3" sqref="H3"/>
    </sheetView>
  </sheetViews>
  <sheetFormatPr defaultColWidth="8.85546875" defaultRowHeight="18.75" x14ac:dyDescent="0.3"/>
  <cols>
    <col min="1" max="1" width="16.7109375" style="20" customWidth="1"/>
    <col min="2" max="2" width="34.140625" style="1" customWidth="1"/>
    <col min="3" max="3" width="44.5703125" style="1" customWidth="1"/>
    <col min="4" max="4" width="9.28515625" style="4" customWidth="1"/>
    <col min="5" max="5" width="1.7109375" style="232" customWidth="1"/>
    <col min="6" max="6" width="8.85546875" style="1"/>
    <col min="7" max="7" width="23.42578125" style="1" customWidth="1"/>
    <col min="8" max="8" width="40.42578125" style="1" customWidth="1"/>
    <col min="9" max="9" width="10.140625" style="1" customWidth="1"/>
    <col min="10" max="10" width="10" style="1" customWidth="1"/>
    <col min="11" max="16384" width="8.85546875" style="1"/>
  </cols>
  <sheetData>
    <row r="1" spans="1:23" x14ac:dyDescent="0.3">
      <c r="G1" s="2187" t="s">
        <v>711</v>
      </c>
    </row>
    <row r="2" spans="1:23" x14ac:dyDescent="0.3">
      <c r="G2" s="2187" t="s">
        <v>713</v>
      </c>
    </row>
    <row r="3" spans="1:23" x14ac:dyDescent="0.3">
      <c r="G3" s="2188" t="s">
        <v>712</v>
      </c>
    </row>
    <row r="4" spans="1:23" ht="21" x14ac:dyDescent="0.3">
      <c r="A4" s="335" t="s">
        <v>338</v>
      </c>
      <c r="B4" s="50"/>
      <c r="C4" s="50"/>
      <c r="D4" s="49"/>
      <c r="E4" s="336"/>
      <c r="F4" s="50"/>
      <c r="G4" s="50"/>
      <c r="H4" s="50"/>
      <c r="I4" s="50"/>
      <c r="J4" s="50"/>
      <c r="K4" s="50"/>
      <c r="L4" s="50"/>
      <c r="M4" s="50"/>
      <c r="N4" s="50"/>
      <c r="O4" s="50"/>
      <c r="P4" s="50"/>
      <c r="Q4" s="50"/>
      <c r="R4" s="50"/>
      <c r="S4" s="50"/>
    </row>
    <row r="5" spans="1:23" x14ac:dyDescent="0.3">
      <c r="A5" s="337" t="s">
        <v>430</v>
      </c>
      <c r="B5" s="50"/>
      <c r="C5" s="50"/>
      <c r="D5" s="49"/>
      <c r="E5" s="336"/>
      <c r="F5" s="50"/>
      <c r="G5" s="50"/>
      <c r="H5" s="50"/>
      <c r="I5" s="50"/>
      <c r="J5" s="50"/>
      <c r="K5" s="50"/>
      <c r="L5" s="50"/>
      <c r="M5" s="50"/>
      <c r="N5" s="50"/>
      <c r="O5" s="50"/>
      <c r="P5" s="50"/>
      <c r="Q5" s="50"/>
      <c r="R5" s="50"/>
      <c r="S5" s="50"/>
    </row>
    <row r="6" spans="1:23" x14ac:dyDescent="0.3">
      <c r="A6" s="338" t="s">
        <v>326</v>
      </c>
      <c r="B6" s="50"/>
      <c r="C6" s="50"/>
      <c r="D6" s="49"/>
      <c r="E6" s="336"/>
      <c r="F6" s="50"/>
      <c r="G6" s="50"/>
      <c r="H6" s="50"/>
      <c r="I6" s="50"/>
      <c r="J6" s="50"/>
      <c r="K6" s="50"/>
      <c r="L6" s="50"/>
      <c r="M6" s="50"/>
      <c r="N6" s="50"/>
      <c r="O6" s="50"/>
      <c r="P6" s="50"/>
      <c r="Q6" s="50"/>
      <c r="R6" s="50"/>
      <c r="S6" s="50"/>
    </row>
    <row r="7" spans="1:23" x14ac:dyDescent="0.3">
      <c r="A7" s="338"/>
      <c r="B7" s="50"/>
      <c r="C7" s="50"/>
      <c r="D7" s="49"/>
      <c r="E7" s="336"/>
      <c r="F7" s="50"/>
      <c r="G7" s="50"/>
      <c r="H7" s="50"/>
      <c r="I7" s="50"/>
      <c r="J7" s="50"/>
      <c r="K7" s="50"/>
      <c r="L7" s="50"/>
      <c r="M7" s="50"/>
      <c r="N7" s="50"/>
      <c r="O7" s="50"/>
      <c r="P7" s="50"/>
      <c r="Q7" s="50"/>
      <c r="R7" s="50"/>
      <c r="S7" s="50"/>
    </row>
    <row r="8" spans="1:23" ht="21.75" thickBot="1" x14ac:dyDescent="0.4">
      <c r="A8" s="1983" t="s">
        <v>79</v>
      </c>
      <c r="B8" s="1984" t="s">
        <v>80</v>
      </c>
      <c r="C8" s="1984" t="s">
        <v>280</v>
      </c>
      <c r="D8" s="1985" t="s">
        <v>281</v>
      </c>
      <c r="E8" s="233"/>
      <c r="F8" s="234"/>
      <c r="G8" s="235" t="s">
        <v>196</v>
      </c>
      <c r="H8" s="236"/>
      <c r="I8" s="236"/>
      <c r="J8" s="236"/>
      <c r="K8" s="236"/>
      <c r="L8" s="236"/>
      <c r="M8" s="236"/>
      <c r="N8" s="236"/>
      <c r="O8" s="236"/>
      <c r="P8" s="236"/>
      <c r="Q8" s="236"/>
      <c r="R8" s="236"/>
      <c r="S8" s="236"/>
    </row>
    <row r="9" spans="1:23" ht="42.75" customHeight="1" x14ac:dyDescent="0.3">
      <c r="A9" s="2179" t="s">
        <v>81</v>
      </c>
      <c r="B9" s="1986" t="s">
        <v>312</v>
      </c>
      <c r="C9" s="1986" t="s">
        <v>324</v>
      </c>
      <c r="D9" s="1987" t="s">
        <v>82</v>
      </c>
      <c r="E9" s="340"/>
      <c r="F9" s="341"/>
      <c r="G9" s="342" t="s">
        <v>428</v>
      </c>
      <c r="H9" s="342"/>
      <c r="I9" s="50"/>
      <c r="J9" s="180"/>
      <c r="K9" s="50"/>
      <c r="L9" s="50"/>
      <c r="M9" s="50"/>
      <c r="N9" s="50"/>
      <c r="O9" s="50"/>
      <c r="P9" s="50"/>
      <c r="Q9" s="50"/>
      <c r="R9" s="50"/>
      <c r="S9" s="50"/>
      <c r="T9" s="50"/>
      <c r="W9" s="1" t="s">
        <v>83</v>
      </c>
    </row>
    <row r="10" spans="1:23" ht="42.75" customHeight="1" x14ac:dyDescent="0.3">
      <c r="A10" s="2180"/>
      <c r="B10" s="1988" t="s">
        <v>282</v>
      </c>
      <c r="C10" s="1988" t="s">
        <v>688</v>
      </c>
      <c r="D10" s="1989" t="s">
        <v>82</v>
      </c>
      <c r="E10" s="340"/>
      <c r="F10" s="341"/>
      <c r="G10" s="342" t="s">
        <v>429</v>
      </c>
      <c r="H10" s="342"/>
      <c r="I10" s="50"/>
      <c r="J10" s="157"/>
      <c r="K10" s="50"/>
      <c r="L10" s="50"/>
      <c r="M10" s="50"/>
      <c r="N10" s="50"/>
      <c r="O10" s="50"/>
      <c r="P10" s="50"/>
      <c r="Q10" s="50"/>
      <c r="R10" s="50"/>
      <c r="S10" s="50"/>
      <c r="T10" s="50"/>
    </row>
    <row r="11" spans="1:23" ht="63" x14ac:dyDescent="0.3">
      <c r="A11" s="2180"/>
      <c r="B11" s="1990" t="s">
        <v>84</v>
      </c>
      <c r="C11" s="1988" t="s">
        <v>325</v>
      </c>
      <c r="D11" s="1989" t="s">
        <v>82</v>
      </c>
      <c r="E11" s="340"/>
      <c r="F11" s="341"/>
      <c r="G11" s="343" t="s">
        <v>431</v>
      </c>
      <c r="H11" s="344"/>
      <c r="I11" s="347"/>
      <c r="J11" s="356"/>
      <c r="K11" s="50"/>
      <c r="L11" s="50"/>
      <c r="M11" s="50"/>
      <c r="N11" s="50"/>
      <c r="O11" s="50"/>
      <c r="P11" s="50"/>
      <c r="Q11" s="50"/>
      <c r="R11" s="50"/>
      <c r="S11" s="50"/>
      <c r="T11" s="50"/>
    </row>
    <row r="12" spans="1:23" ht="44.25" customHeight="1" x14ac:dyDescent="0.3">
      <c r="A12" s="2180"/>
      <c r="B12" s="1988" t="s">
        <v>313</v>
      </c>
      <c r="C12" s="1988" t="s">
        <v>695</v>
      </c>
      <c r="D12" s="1989" t="s">
        <v>82</v>
      </c>
      <c r="E12" s="340"/>
      <c r="F12" s="341"/>
      <c r="G12" s="357" t="s">
        <v>423</v>
      </c>
      <c r="H12" s="345"/>
      <c r="I12" s="181"/>
      <c r="J12" s="356"/>
      <c r="K12" s="50"/>
      <c r="L12" s="50"/>
      <c r="M12" s="50"/>
      <c r="N12" s="50"/>
      <c r="O12" s="50"/>
      <c r="P12" s="50"/>
      <c r="Q12" s="50"/>
      <c r="R12" s="50"/>
      <c r="S12" s="50"/>
      <c r="T12" s="50"/>
    </row>
    <row r="13" spans="1:23" ht="21" x14ac:dyDescent="0.3">
      <c r="A13" s="2180"/>
      <c r="B13" s="1991" t="s">
        <v>85</v>
      </c>
      <c r="C13" s="1991" t="s">
        <v>425</v>
      </c>
      <c r="D13" s="1992" t="s">
        <v>82</v>
      </c>
      <c r="E13" s="346"/>
      <c r="F13" s="348"/>
      <c r="G13" s="349" t="s">
        <v>424</v>
      </c>
      <c r="H13" s="349"/>
      <c r="I13" s="50"/>
      <c r="J13" s="96"/>
      <c r="K13" s="50"/>
      <c r="L13" s="50"/>
      <c r="M13" s="50"/>
      <c r="N13" s="50"/>
      <c r="O13" s="50"/>
      <c r="P13" s="50"/>
      <c r="Q13" s="50"/>
      <c r="R13" s="50"/>
      <c r="S13" s="50"/>
      <c r="T13" s="50"/>
    </row>
    <row r="14" spans="1:23" ht="24" customHeight="1" x14ac:dyDescent="0.3">
      <c r="A14" s="2178" t="s">
        <v>87</v>
      </c>
      <c r="B14" s="1993" t="s">
        <v>86</v>
      </c>
      <c r="C14" s="1993" t="s">
        <v>315</v>
      </c>
      <c r="D14" s="1994" t="s">
        <v>82</v>
      </c>
      <c r="E14" s="339"/>
      <c r="F14" s="50"/>
      <c r="G14" s="50"/>
      <c r="H14" s="50"/>
      <c r="I14" s="244"/>
      <c r="J14" s="336"/>
      <c r="K14" s="50"/>
      <c r="L14" s="50"/>
      <c r="M14" s="50"/>
      <c r="N14" s="50"/>
      <c r="O14" s="50"/>
      <c r="P14" s="50"/>
      <c r="Q14" s="50"/>
      <c r="R14" s="50"/>
      <c r="S14" s="50"/>
      <c r="T14" s="50"/>
    </row>
    <row r="15" spans="1:23" ht="24" customHeight="1" x14ac:dyDescent="0.3">
      <c r="A15" s="2178"/>
      <c r="B15" s="1995" t="s">
        <v>88</v>
      </c>
      <c r="C15" s="1996" t="s">
        <v>319</v>
      </c>
      <c r="D15" s="1997" t="s">
        <v>89</v>
      </c>
      <c r="E15" s="339"/>
      <c r="F15" s="50"/>
      <c r="G15" s="50"/>
      <c r="H15" s="50"/>
      <c r="I15" s="245"/>
      <c r="J15" s="336"/>
      <c r="K15" s="50"/>
      <c r="L15" s="50"/>
      <c r="M15" s="50"/>
      <c r="N15" s="50"/>
      <c r="O15" s="50"/>
      <c r="P15" s="50"/>
      <c r="Q15" s="50"/>
      <c r="R15" s="50"/>
      <c r="S15" s="50"/>
      <c r="T15" s="50"/>
    </row>
    <row r="16" spans="1:23" ht="24" customHeight="1" x14ac:dyDescent="0.3">
      <c r="A16" s="2178"/>
      <c r="B16" s="1998" t="s">
        <v>90</v>
      </c>
      <c r="C16" s="1998" t="s">
        <v>316</v>
      </c>
      <c r="D16" s="1997" t="s">
        <v>89</v>
      </c>
      <c r="E16" s="339"/>
      <c r="F16" s="50"/>
      <c r="G16" s="50"/>
      <c r="H16" s="50"/>
      <c r="I16" s="245"/>
      <c r="J16" s="336"/>
      <c r="K16" s="50"/>
      <c r="L16" s="50"/>
      <c r="M16" s="50"/>
      <c r="N16" s="50"/>
      <c r="O16" s="50"/>
      <c r="P16" s="50"/>
      <c r="Q16" s="50"/>
      <c r="R16" s="50"/>
      <c r="S16" s="50"/>
      <c r="T16" s="50"/>
    </row>
    <row r="17" spans="1:20" ht="49.5" customHeight="1" x14ac:dyDescent="0.3">
      <c r="A17" s="1999" t="s">
        <v>697</v>
      </c>
      <c r="B17" s="2000" t="s">
        <v>283</v>
      </c>
      <c r="C17" s="2001" t="s">
        <v>426</v>
      </c>
      <c r="D17" s="2002" t="s">
        <v>82</v>
      </c>
      <c r="E17" s="339"/>
      <c r="F17" s="50"/>
      <c r="G17" s="50"/>
      <c r="H17" s="50"/>
      <c r="I17" s="245"/>
      <c r="J17" s="336"/>
      <c r="K17" s="50"/>
      <c r="L17" s="50"/>
      <c r="M17" s="50"/>
      <c r="N17" s="50"/>
      <c r="O17" s="50"/>
      <c r="P17" s="50"/>
      <c r="Q17" s="50"/>
      <c r="R17" s="50"/>
      <c r="S17" s="50"/>
      <c r="T17" s="50"/>
    </row>
    <row r="18" spans="1:20" ht="43.5" customHeight="1" x14ac:dyDescent="0.3">
      <c r="A18" s="2176" t="s">
        <v>323</v>
      </c>
      <c r="B18" s="2003" t="s">
        <v>314</v>
      </c>
      <c r="C18" s="2004" t="s">
        <v>689</v>
      </c>
      <c r="D18" s="2005" t="s">
        <v>82</v>
      </c>
      <c r="E18" s="339"/>
      <c r="F18" s="50"/>
      <c r="G18" s="50"/>
      <c r="H18" s="50"/>
      <c r="I18" s="245"/>
      <c r="J18" s="336"/>
      <c r="K18" s="50"/>
      <c r="L18" s="50"/>
      <c r="M18" s="50"/>
      <c r="N18" s="50"/>
      <c r="O18" s="50"/>
      <c r="P18" s="50"/>
      <c r="Q18" s="50"/>
      <c r="R18" s="50"/>
      <c r="S18" s="50"/>
      <c r="T18" s="50"/>
    </row>
    <row r="19" spans="1:20" ht="72.75" customHeight="1" x14ac:dyDescent="0.3">
      <c r="A19" s="2176"/>
      <c r="B19" s="2006" t="s">
        <v>91</v>
      </c>
      <c r="C19" s="2006" t="s">
        <v>317</v>
      </c>
      <c r="D19" s="2007" t="s">
        <v>82</v>
      </c>
      <c r="E19" s="339"/>
      <c r="F19" s="50"/>
      <c r="G19" s="50"/>
      <c r="H19" s="50"/>
      <c r="I19" s="245"/>
      <c r="J19" s="336"/>
      <c r="K19" s="50"/>
      <c r="L19" s="50"/>
      <c r="M19" s="50"/>
      <c r="N19" s="50"/>
      <c r="O19" s="50"/>
      <c r="P19" s="50"/>
      <c r="Q19" s="50"/>
      <c r="R19" s="50"/>
      <c r="S19" s="50"/>
      <c r="T19" s="50"/>
    </row>
    <row r="20" spans="1:20" ht="68.25" customHeight="1" x14ac:dyDescent="0.3">
      <c r="A20" s="2176"/>
      <c r="B20" s="2008" t="s">
        <v>696</v>
      </c>
      <c r="C20" s="2008" t="s">
        <v>318</v>
      </c>
      <c r="D20" s="2009" t="s">
        <v>584</v>
      </c>
      <c r="E20" s="339"/>
      <c r="F20" s="50"/>
      <c r="G20" s="50"/>
      <c r="H20" s="50"/>
      <c r="I20" s="50"/>
      <c r="J20" s="50"/>
      <c r="K20" s="50"/>
      <c r="L20" s="50"/>
      <c r="M20" s="50"/>
      <c r="N20" s="50"/>
      <c r="O20" s="50"/>
      <c r="P20" s="50"/>
      <c r="Q20" s="50"/>
      <c r="R20" s="50"/>
      <c r="S20" s="50"/>
      <c r="T20" s="50"/>
    </row>
    <row r="21" spans="1:20" ht="28.15" customHeight="1" x14ac:dyDescent="0.3">
      <c r="E21" s="50"/>
      <c r="F21" s="50"/>
      <c r="G21" s="50"/>
      <c r="H21" s="50"/>
      <c r="I21" s="50"/>
      <c r="J21" s="50"/>
      <c r="K21" s="50"/>
      <c r="L21" s="50"/>
      <c r="M21" s="50"/>
      <c r="N21" s="50"/>
      <c r="O21" s="50"/>
      <c r="P21" s="50"/>
      <c r="Q21" s="50"/>
      <c r="R21" s="50"/>
      <c r="S21" s="50"/>
      <c r="T21" s="50"/>
    </row>
    <row r="22" spans="1:20" ht="37.15" customHeight="1" x14ac:dyDescent="0.3">
      <c r="A22" s="2177" t="s">
        <v>92</v>
      </c>
      <c r="B22" s="231" t="s">
        <v>320</v>
      </c>
      <c r="C22" s="21" t="s">
        <v>93</v>
      </c>
      <c r="D22" s="22" t="s">
        <v>94</v>
      </c>
      <c r="E22" s="50"/>
      <c r="F22" s="50"/>
      <c r="G22" s="50"/>
      <c r="H22" s="50"/>
      <c r="I22" s="50"/>
      <c r="J22" s="50"/>
      <c r="K22" s="50"/>
      <c r="L22" s="50"/>
      <c r="M22" s="50"/>
      <c r="N22" s="50"/>
      <c r="O22" s="50"/>
      <c r="P22" s="50"/>
      <c r="Q22" s="50"/>
      <c r="R22" s="50"/>
      <c r="S22" s="50"/>
      <c r="T22" s="50"/>
    </row>
    <row r="23" spans="1:20" ht="39.6" customHeight="1" x14ac:dyDescent="0.3">
      <c r="A23" s="2177"/>
      <c r="B23" s="23" t="s">
        <v>95</v>
      </c>
      <c r="C23" s="24" t="s">
        <v>321</v>
      </c>
      <c r="D23" s="25" t="s">
        <v>96</v>
      </c>
      <c r="E23" s="50"/>
      <c r="F23" s="50"/>
      <c r="G23" s="50"/>
      <c r="H23" s="50"/>
      <c r="I23" s="50"/>
      <c r="J23" s="50"/>
      <c r="K23" s="50"/>
      <c r="L23" s="50"/>
      <c r="M23" s="50"/>
      <c r="N23" s="50"/>
      <c r="O23" s="50"/>
      <c r="P23" s="50"/>
      <c r="Q23" s="50"/>
      <c r="R23" s="50"/>
      <c r="S23" s="50"/>
      <c r="T23" s="50"/>
    </row>
    <row r="24" spans="1:20" ht="37.5" x14ac:dyDescent="0.3">
      <c r="A24" s="2177"/>
      <c r="B24" s="350" t="s">
        <v>97</v>
      </c>
      <c r="C24" s="351" t="s">
        <v>322</v>
      </c>
      <c r="D24" s="352" t="s">
        <v>96</v>
      </c>
      <c r="E24" s="50"/>
      <c r="F24" s="50"/>
      <c r="G24" s="50"/>
      <c r="H24" s="50"/>
      <c r="I24" s="50"/>
      <c r="J24" s="50"/>
      <c r="K24" s="50"/>
      <c r="L24" s="50"/>
      <c r="M24" s="50"/>
      <c r="N24" s="50"/>
      <c r="O24" s="50"/>
      <c r="P24" s="50"/>
      <c r="Q24" s="50"/>
      <c r="R24" s="50"/>
      <c r="S24" s="50"/>
      <c r="T24" s="50"/>
    </row>
    <row r="25" spans="1:20" ht="37.15" customHeight="1" x14ac:dyDescent="0.3">
      <c r="A25" s="2177"/>
      <c r="B25" s="353" t="s">
        <v>98</v>
      </c>
      <c r="C25" s="354" t="s">
        <v>427</v>
      </c>
      <c r="D25" s="355" t="s">
        <v>96</v>
      </c>
      <c r="E25" s="336"/>
      <c r="F25" s="50"/>
      <c r="G25" s="50"/>
      <c r="H25" s="50"/>
      <c r="I25" s="50"/>
      <c r="J25" s="50"/>
      <c r="K25" s="50"/>
      <c r="L25" s="50"/>
      <c r="M25" s="50"/>
      <c r="N25" s="50"/>
      <c r="O25" s="50"/>
      <c r="P25" s="50"/>
      <c r="Q25" s="50"/>
      <c r="R25" s="50"/>
      <c r="S25" s="50"/>
      <c r="T25" s="50"/>
    </row>
    <row r="30" spans="1:20" x14ac:dyDescent="0.3">
      <c r="A30" s="26"/>
    </row>
    <row r="31" spans="1:20" x14ac:dyDescent="0.3">
      <c r="A31" s="1"/>
    </row>
    <row r="32" spans="1:20" x14ac:dyDescent="0.3">
      <c r="A32" s="1"/>
      <c r="C32" s="27"/>
    </row>
    <row r="33" spans="1:5" x14ac:dyDescent="0.3">
      <c r="A33" s="1"/>
      <c r="C33" s="27"/>
    </row>
    <row r="34" spans="1:5" x14ac:dyDescent="0.3">
      <c r="A34" s="1"/>
    </row>
    <row r="35" spans="1:5" x14ac:dyDescent="0.3">
      <c r="A35" s="1"/>
    </row>
    <row r="37" spans="1:5" x14ac:dyDescent="0.3">
      <c r="A37" s="26"/>
    </row>
    <row r="38" spans="1:5" x14ac:dyDescent="0.3">
      <c r="A38" s="28"/>
    </row>
    <row r="39" spans="1:5" x14ac:dyDescent="0.3">
      <c r="A39" s="28"/>
      <c r="D39" s="1"/>
      <c r="E39" s="87"/>
    </row>
    <row r="40" spans="1:5" x14ac:dyDescent="0.3">
      <c r="A40" s="28"/>
      <c r="D40" s="1"/>
      <c r="E40" s="87"/>
    </row>
    <row r="41" spans="1:5" x14ac:dyDescent="0.3">
      <c r="A41" s="28"/>
      <c r="D41" s="1"/>
      <c r="E41" s="87"/>
    </row>
    <row r="42" spans="1:5" x14ac:dyDescent="0.3">
      <c r="A42" s="28"/>
      <c r="D42" s="1"/>
      <c r="E42" s="87"/>
    </row>
  </sheetData>
  <mergeCells count="4">
    <mergeCell ref="A18:A20"/>
    <mergeCell ref="A22:A25"/>
    <mergeCell ref="A14:A16"/>
    <mergeCell ref="A9:A13"/>
  </mergeCells>
  <hyperlinks>
    <hyperlink ref="A6" r:id="rId1" display="http://www.st.nmfs.noaa.gov/Assets/stock/documents/PrioritizingFishStockAssessments_FinalWeb.pdf"/>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290"/>
  <sheetViews>
    <sheetView zoomScale="85" zoomScaleNormal="85" workbookViewId="0">
      <pane xSplit="1" ySplit="6" topLeftCell="B13" activePane="bottomRight" state="frozen"/>
      <selection activeCell="D17" sqref="D17"/>
      <selection pane="topRight" activeCell="D17" sqref="D17"/>
      <selection pane="bottomLeft" activeCell="D17" sqref="D17"/>
      <selection pane="bottomRight" activeCell="F19" sqref="F19"/>
    </sheetView>
  </sheetViews>
  <sheetFormatPr defaultColWidth="8.85546875" defaultRowHeight="18.75" x14ac:dyDescent="0.3"/>
  <cols>
    <col min="1" max="1" width="32.5703125" style="1" customWidth="1"/>
    <col min="2" max="2" width="17" style="1" customWidth="1"/>
    <col min="3" max="3" width="10.5703125" style="4" customWidth="1"/>
    <col min="4" max="4" width="13" style="4" customWidth="1"/>
    <col min="5" max="5" width="10.28515625" style="91" customWidth="1"/>
    <col min="6" max="6" width="14.42578125" style="4" customWidth="1"/>
    <col min="7" max="7" width="9.28515625" style="5" customWidth="1"/>
    <col min="8" max="8" width="9" style="5" customWidth="1"/>
    <col min="9" max="16384" width="8.85546875" style="1"/>
  </cols>
  <sheetData>
    <row r="1" spans="1:12" ht="21" x14ac:dyDescent="0.35">
      <c r="A1" s="175" t="s">
        <v>177</v>
      </c>
      <c r="B1" s="50"/>
      <c r="C1" s="49"/>
      <c r="D1" s="50"/>
      <c r="E1" s="50"/>
      <c r="F1" s="49"/>
      <c r="G1" s="53"/>
      <c r="H1" s="53"/>
      <c r="I1" s="50"/>
      <c r="J1" s="50"/>
      <c r="K1" s="50"/>
      <c r="L1" s="50"/>
    </row>
    <row r="2" spans="1:12" x14ac:dyDescent="0.3">
      <c r="A2" s="747"/>
      <c r="B2" s="50"/>
      <c r="C2" s="49"/>
      <c r="D2" s="50"/>
      <c r="E2" s="50"/>
      <c r="F2" s="49"/>
      <c r="G2" s="53"/>
      <c r="H2" s="53"/>
      <c r="I2" s="50"/>
      <c r="J2" s="50"/>
      <c r="K2" s="50"/>
      <c r="L2" s="50"/>
    </row>
    <row r="3" spans="1:12" x14ac:dyDescent="0.3">
      <c r="A3" s="96"/>
      <c r="B3" s="1028" t="s">
        <v>339</v>
      </c>
      <c r="C3" s="1029"/>
      <c r="D3" s="180"/>
      <c r="E3" s="1028"/>
      <c r="F3" s="98" t="s">
        <v>126</v>
      </c>
      <c r="G3" s="50"/>
      <c r="H3" s="50"/>
      <c r="I3" s="50"/>
      <c r="J3" s="50"/>
      <c r="K3" s="50"/>
      <c r="L3" s="50"/>
    </row>
    <row r="4" spans="1:12" x14ac:dyDescent="0.3">
      <c r="A4" s="179"/>
      <c r="B4" s="146" t="s">
        <v>127</v>
      </c>
      <c r="C4" s="168"/>
      <c r="D4" s="1030">
        <v>0.18</v>
      </c>
      <c r="E4" s="806" t="s">
        <v>128</v>
      </c>
      <c r="F4" s="806" t="s">
        <v>113</v>
      </c>
      <c r="G4" s="1424"/>
      <c r="H4" s="366"/>
      <c r="I4" s="50"/>
      <c r="J4" s="50"/>
      <c r="K4" s="50"/>
      <c r="L4" s="50"/>
    </row>
    <row r="5" spans="1:12" x14ac:dyDescent="0.3">
      <c r="A5" s="179"/>
      <c r="B5" s="146" t="s">
        <v>677</v>
      </c>
      <c r="C5" s="168"/>
      <c r="D5" s="209" t="s">
        <v>115</v>
      </c>
      <c r="E5" s="373" t="s">
        <v>108</v>
      </c>
      <c r="F5" s="806" t="s">
        <v>129</v>
      </c>
      <c r="G5" s="148" t="s">
        <v>639</v>
      </c>
      <c r="H5" s="1048"/>
      <c r="I5" s="50"/>
      <c r="J5" s="50"/>
      <c r="K5" s="50"/>
      <c r="L5" s="50"/>
    </row>
    <row r="6" spans="1:12" ht="19.5" thickBot="1" x14ac:dyDescent="0.35">
      <c r="A6" s="78" t="s">
        <v>4</v>
      </c>
      <c r="B6" s="55" t="s">
        <v>130</v>
      </c>
      <c r="C6" s="57" t="s">
        <v>131</v>
      </c>
      <c r="D6" s="1031">
        <f>MAX(D7:D64)</f>
        <v>19.356814021018721</v>
      </c>
      <c r="E6" s="56" t="s">
        <v>2</v>
      </c>
      <c r="F6" s="1032" t="s">
        <v>132</v>
      </c>
      <c r="G6" s="1033" t="s">
        <v>2</v>
      </c>
      <c r="H6" s="368" t="s">
        <v>3</v>
      </c>
      <c r="I6" s="50"/>
      <c r="J6" s="50"/>
      <c r="K6" s="50"/>
      <c r="L6" s="50"/>
    </row>
    <row r="7" spans="1:12" x14ac:dyDescent="0.3">
      <c r="A7" s="681" t="s">
        <v>185</v>
      </c>
      <c r="B7" s="15">
        <v>14095390</v>
      </c>
      <c r="C7" s="6">
        <f t="shared" ref="C7:C25" si="0">RANK(B7,B$7:B$64)</f>
        <v>1</v>
      </c>
      <c r="D7" s="79">
        <f t="shared" ref="D7:D38" si="1">B7^D$4</f>
        <v>19.356814021018721</v>
      </c>
      <c r="E7" s="80">
        <f t="shared" ref="E7:E38" si="2">D7*7/D$6</f>
        <v>7</v>
      </c>
      <c r="F7" s="81">
        <v>3</v>
      </c>
      <c r="G7" s="82">
        <f t="shared" ref="G7:G38" si="3">SUM(E7:F7)</f>
        <v>10</v>
      </c>
      <c r="H7" s="6">
        <f t="shared" ref="H7:H38" si="4">RANK(G7,G$7:G$64)</f>
        <v>1</v>
      </c>
      <c r="I7" s="50"/>
      <c r="J7" s="50"/>
      <c r="K7" s="50"/>
      <c r="L7" s="50"/>
    </row>
    <row r="8" spans="1:12" x14ac:dyDescent="0.3">
      <c r="A8" s="134" t="s">
        <v>157</v>
      </c>
      <c r="B8" s="16">
        <v>1894477</v>
      </c>
      <c r="C8" s="8">
        <f t="shared" si="0"/>
        <v>2</v>
      </c>
      <c r="D8" s="79">
        <f t="shared" si="1"/>
        <v>13.488016255119103</v>
      </c>
      <c r="E8" s="80">
        <f t="shared" si="2"/>
        <v>4.8776680750929042</v>
      </c>
      <c r="F8" s="83">
        <v>3</v>
      </c>
      <c r="G8" s="84">
        <f t="shared" si="3"/>
        <v>7.8776680750929042</v>
      </c>
      <c r="H8" s="6">
        <f t="shared" si="4"/>
        <v>2</v>
      </c>
      <c r="I8" s="50"/>
      <c r="J8" s="50"/>
      <c r="K8" s="50"/>
      <c r="L8" s="50"/>
    </row>
    <row r="9" spans="1:12" x14ac:dyDescent="0.3">
      <c r="A9" s="134" t="s">
        <v>189</v>
      </c>
      <c r="B9" s="16">
        <v>1353715</v>
      </c>
      <c r="C9" s="8">
        <f t="shared" si="0"/>
        <v>4</v>
      </c>
      <c r="D9" s="79">
        <f t="shared" si="1"/>
        <v>12.696233569059334</v>
      </c>
      <c r="E9" s="80">
        <f t="shared" si="2"/>
        <v>4.5913358927203278</v>
      </c>
      <c r="F9" s="83">
        <v>3</v>
      </c>
      <c r="G9" s="84">
        <f t="shared" si="3"/>
        <v>7.5913358927203278</v>
      </c>
      <c r="H9" s="6">
        <f t="shared" si="4"/>
        <v>3</v>
      </c>
      <c r="I9" s="50"/>
      <c r="J9" s="50"/>
      <c r="K9" s="50"/>
      <c r="L9" s="50"/>
    </row>
    <row r="10" spans="1:12" x14ac:dyDescent="0.3">
      <c r="A10" s="134" t="s">
        <v>10</v>
      </c>
      <c r="B10" s="16">
        <v>1854339</v>
      </c>
      <c r="C10" s="8">
        <f t="shared" si="0"/>
        <v>3</v>
      </c>
      <c r="D10" s="79">
        <f t="shared" si="1"/>
        <v>13.436125256109825</v>
      </c>
      <c r="E10" s="80">
        <f t="shared" si="2"/>
        <v>4.8589027455985709</v>
      </c>
      <c r="F10" s="83">
        <v>2</v>
      </c>
      <c r="G10" s="84">
        <f t="shared" si="3"/>
        <v>6.8589027455985709</v>
      </c>
      <c r="H10" s="6">
        <f t="shared" si="4"/>
        <v>4</v>
      </c>
      <c r="I10" s="50"/>
      <c r="J10" s="50"/>
      <c r="K10" s="50"/>
      <c r="L10" s="50"/>
    </row>
    <row r="11" spans="1:12" x14ac:dyDescent="0.3">
      <c r="A11" s="134" t="s">
        <v>182</v>
      </c>
      <c r="B11" s="16">
        <v>409481</v>
      </c>
      <c r="C11" s="8">
        <f t="shared" si="0"/>
        <v>5</v>
      </c>
      <c r="D11" s="79">
        <f t="shared" si="1"/>
        <v>10.237692382739823</v>
      </c>
      <c r="E11" s="80">
        <f t="shared" si="2"/>
        <v>3.7022542346773655</v>
      </c>
      <c r="F11" s="83">
        <v>3</v>
      </c>
      <c r="G11" s="84">
        <f t="shared" si="3"/>
        <v>6.7022542346773655</v>
      </c>
      <c r="H11" s="6">
        <f t="shared" si="4"/>
        <v>5</v>
      </c>
      <c r="I11" s="50"/>
      <c r="J11" s="50"/>
      <c r="K11" s="50"/>
      <c r="L11" s="50"/>
    </row>
    <row r="12" spans="1:12" x14ac:dyDescent="0.3">
      <c r="A12" s="134" t="s">
        <v>42</v>
      </c>
      <c r="B12" s="16">
        <v>28017</v>
      </c>
      <c r="C12" s="8">
        <f t="shared" si="0"/>
        <v>15</v>
      </c>
      <c r="D12" s="79">
        <f t="shared" si="1"/>
        <v>6.3173638866316484</v>
      </c>
      <c r="E12" s="80">
        <f t="shared" si="2"/>
        <v>2.2845467832879569</v>
      </c>
      <c r="F12" s="83">
        <v>3</v>
      </c>
      <c r="G12" s="84">
        <f t="shared" si="3"/>
        <v>5.2845467832879569</v>
      </c>
      <c r="H12" s="6">
        <f t="shared" si="4"/>
        <v>6</v>
      </c>
      <c r="I12" s="50"/>
      <c r="J12" s="50"/>
      <c r="K12" s="50"/>
      <c r="L12" s="50"/>
    </row>
    <row r="13" spans="1:12" x14ac:dyDescent="0.3">
      <c r="A13" s="145" t="s">
        <v>24</v>
      </c>
      <c r="B13" s="16">
        <v>175120</v>
      </c>
      <c r="C13" s="8">
        <f t="shared" si="0"/>
        <v>9</v>
      </c>
      <c r="D13" s="79">
        <f t="shared" si="1"/>
        <v>8.7861868471874462</v>
      </c>
      <c r="E13" s="80">
        <f t="shared" si="2"/>
        <v>3.1773466368756949</v>
      </c>
      <c r="F13" s="83">
        <v>2</v>
      </c>
      <c r="G13" s="84">
        <f t="shared" si="3"/>
        <v>5.1773466368756953</v>
      </c>
      <c r="H13" s="6">
        <f t="shared" si="4"/>
        <v>7</v>
      </c>
      <c r="I13" s="50"/>
      <c r="J13" s="50"/>
      <c r="K13" s="50"/>
      <c r="L13" s="50"/>
    </row>
    <row r="14" spans="1:12" x14ac:dyDescent="0.3">
      <c r="A14" s="134" t="s">
        <v>8</v>
      </c>
      <c r="B14" s="16">
        <v>379567</v>
      </c>
      <c r="C14" s="8">
        <f t="shared" si="0"/>
        <v>6</v>
      </c>
      <c r="D14" s="79">
        <f t="shared" si="1"/>
        <v>10.098849974955442</v>
      </c>
      <c r="E14" s="80">
        <f t="shared" si="2"/>
        <v>3.6520446881354953</v>
      </c>
      <c r="F14" s="83">
        <v>1.5</v>
      </c>
      <c r="G14" s="84">
        <f t="shared" si="3"/>
        <v>5.1520446881354953</v>
      </c>
      <c r="H14" s="6">
        <f t="shared" si="4"/>
        <v>8</v>
      </c>
      <c r="I14" s="50"/>
      <c r="J14" s="50"/>
      <c r="K14" s="50"/>
      <c r="L14" s="50"/>
    </row>
    <row r="15" spans="1:12" x14ac:dyDescent="0.3">
      <c r="A15" s="134" t="s">
        <v>44</v>
      </c>
      <c r="B15" s="16">
        <v>319854</v>
      </c>
      <c r="C15" s="8">
        <f t="shared" si="0"/>
        <v>7</v>
      </c>
      <c r="D15" s="79">
        <f t="shared" si="1"/>
        <v>9.7924490709199379</v>
      </c>
      <c r="E15" s="80">
        <f t="shared" si="2"/>
        <v>3.541241002884421</v>
      </c>
      <c r="F15" s="83">
        <v>1.5</v>
      </c>
      <c r="G15" s="84">
        <f t="shared" si="3"/>
        <v>5.041241002884421</v>
      </c>
      <c r="H15" s="6">
        <f t="shared" si="4"/>
        <v>9</v>
      </c>
      <c r="I15" s="50"/>
      <c r="J15" s="50"/>
      <c r="K15" s="50"/>
      <c r="L15" s="50"/>
    </row>
    <row r="16" spans="1:12" x14ac:dyDescent="0.3">
      <c r="A16" s="134" t="s">
        <v>30</v>
      </c>
      <c r="B16" s="16">
        <v>127386</v>
      </c>
      <c r="C16" s="8">
        <f t="shared" si="0"/>
        <v>10</v>
      </c>
      <c r="D16" s="79">
        <f t="shared" si="1"/>
        <v>8.2970155900179314</v>
      </c>
      <c r="E16" s="80">
        <f t="shared" si="2"/>
        <v>3.0004477527686086</v>
      </c>
      <c r="F16" s="83">
        <v>2</v>
      </c>
      <c r="G16" s="84">
        <f t="shared" si="3"/>
        <v>5.0004477527686086</v>
      </c>
      <c r="H16" s="6">
        <f t="shared" si="4"/>
        <v>10</v>
      </c>
      <c r="I16" s="50"/>
      <c r="J16" s="50"/>
      <c r="K16" s="50"/>
      <c r="L16" s="50"/>
    </row>
    <row r="17" spans="1:12" x14ac:dyDescent="0.3">
      <c r="A17" s="145" t="s">
        <v>41</v>
      </c>
      <c r="B17" s="16">
        <v>112672</v>
      </c>
      <c r="C17" s="8">
        <f t="shared" si="0"/>
        <v>11</v>
      </c>
      <c r="D17" s="79">
        <f t="shared" si="1"/>
        <v>8.1157167402161718</v>
      </c>
      <c r="E17" s="80">
        <f t="shared" si="2"/>
        <v>2.9348846933088102</v>
      </c>
      <c r="F17" s="83">
        <v>2</v>
      </c>
      <c r="G17" s="84">
        <f t="shared" si="3"/>
        <v>4.9348846933088097</v>
      </c>
      <c r="H17" s="6">
        <f t="shared" si="4"/>
        <v>11</v>
      </c>
      <c r="I17" s="50"/>
      <c r="J17" s="50"/>
      <c r="K17" s="50"/>
      <c r="L17" s="50"/>
    </row>
    <row r="18" spans="1:12" x14ac:dyDescent="0.3">
      <c r="A18" s="134" t="s">
        <v>7</v>
      </c>
      <c r="B18" s="16">
        <v>513</v>
      </c>
      <c r="C18" s="8">
        <f t="shared" si="0"/>
        <v>23</v>
      </c>
      <c r="D18" s="79">
        <f t="shared" si="1"/>
        <v>3.0748301136252714</v>
      </c>
      <c r="E18" s="80">
        <f t="shared" si="2"/>
        <v>1.1119500746354813</v>
      </c>
      <c r="F18" s="83">
        <v>3</v>
      </c>
      <c r="G18" s="84">
        <f t="shared" si="3"/>
        <v>4.1119500746354811</v>
      </c>
      <c r="H18" s="6">
        <f t="shared" si="4"/>
        <v>12</v>
      </c>
      <c r="I18" s="50"/>
      <c r="J18" s="50"/>
      <c r="K18" s="50"/>
      <c r="L18" s="50"/>
    </row>
    <row r="19" spans="1:12" x14ac:dyDescent="0.3">
      <c r="A19" s="135" t="s">
        <v>15</v>
      </c>
      <c r="B19" s="16">
        <v>12882</v>
      </c>
      <c r="C19" s="8">
        <f t="shared" si="0"/>
        <v>17</v>
      </c>
      <c r="D19" s="79">
        <f t="shared" si="1"/>
        <v>5.4928405609510502</v>
      </c>
      <c r="E19" s="80">
        <f t="shared" si="2"/>
        <v>1.9863746112819132</v>
      </c>
      <c r="F19" s="83">
        <v>2</v>
      </c>
      <c r="G19" s="84">
        <f t="shared" si="3"/>
        <v>3.9863746112819132</v>
      </c>
      <c r="H19" s="6">
        <f t="shared" si="4"/>
        <v>13</v>
      </c>
      <c r="I19" s="50"/>
      <c r="J19" s="50"/>
      <c r="K19" s="50"/>
      <c r="L19" s="50"/>
    </row>
    <row r="20" spans="1:12" x14ac:dyDescent="0.3">
      <c r="A20" s="145" t="s">
        <v>36</v>
      </c>
      <c r="B20" s="16">
        <v>6740</v>
      </c>
      <c r="C20" s="8">
        <f t="shared" si="0"/>
        <v>18</v>
      </c>
      <c r="D20" s="79">
        <f t="shared" si="1"/>
        <v>4.8883104703674869</v>
      </c>
      <c r="E20" s="80">
        <f t="shared" si="2"/>
        <v>1.767758539985784</v>
      </c>
      <c r="F20" s="83">
        <v>2</v>
      </c>
      <c r="G20" s="84">
        <f t="shared" si="3"/>
        <v>3.7677585399857838</v>
      </c>
      <c r="H20" s="6">
        <f t="shared" si="4"/>
        <v>14</v>
      </c>
      <c r="I20" s="50"/>
      <c r="J20" s="50"/>
      <c r="K20" s="50"/>
      <c r="L20" s="50"/>
    </row>
    <row r="21" spans="1:12" x14ac:dyDescent="0.3">
      <c r="A21" s="134" t="s">
        <v>20</v>
      </c>
      <c r="B21" s="16">
        <v>2418</v>
      </c>
      <c r="C21" s="8">
        <f t="shared" si="0"/>
        <v>19</v>
      </c>
      <c r="D21" s="79">
        <f t="shared" si="1"/>
        <v>4.0646404366197277</v>
      </c>
      <c r="E21" s="80">
        <f t="shared" si="2"/>
        <v>1.4698949437362359</v>
      </c>
      <c r="F21" s="83">
        <v>2</v>
      </c>
      <c r="G21" s="84">
        <f t="shared" si="3"/>
        <v>3.4698949437362359</v>
      </c>
      <c r="H21" s="6">
        <f t="shared" si="4"/>
        <v>15</v>
      </c>
      <c r="I21" s="50"/>
      <c r="J21" s="50"/>
      <c r="K21" s="50"/>
      <c r="L21" s="50"/>
    </row>
    <row r="22" spans="1:12" x14ac:dyDescent="0.3">
      <c r="A22" s="134" t="s">
        <v>180</v>
      </c>
      <c r="B22" s="16">
        <v>205046</v>
      </c>
      <c r="C22" s="8">
        <f t="shared" si="0"/>
        <v>8</v>
      </c>
      <c r="D22" s="79">
        <f t="shared" si="1"/>
        <v>9.0392674079321154</v>
      </c>
      <c r="E22" s="80">
        <f t="shared" si="2"/>
        <v>3.268868099203587</v>
      </c>
      <c r="F22" s="83">
        <v>0</v>
      </c>
      <c r="G22" s="84">
        <f t="shared" si="3"/>
        <v>3.268868099203587</v>
      </c>
      <c r="H22" s="6">
        <f t="shared" si="4"/>
        <v>16</v>
      </c>
      <c r="I22" s="50"/>
      <c r="J22" s="50"/>
      <c r="K22" s="50"/>
      <c r="L22" s="50"/>
    </row>
    <row r="23" spans="1:12" x14ac:dyDescent="0.3">
      <c r="A23" s="145" t="s">
        <v>57</v>
      </c>
      <c r="B23" s="16">
        <v>50</v>
      </c>
      <c r="C23" s="8">
        <f t="shared" si="0"/>
        <v>31</v>
      </c>
      <c r="D23" s="79">
        <f t="shared" si="1"/>
        <v>2.0221557412034525</v>
      </c>
      <c r="E23" s="80">
        <f t="shared" si="2"/>
        <v>0.73127169445621432</v>
      </c>
      <c r="F23" s="83">
        <v>2.5</v>
      </c>
      <c r="G23" s="84">
        <f t="shared" si="3"/>
        <v>3.2312716944562143</v>
      </c>
      <c r="H23" s="6">
        <f t="shared" si="4"/>
        <v>17</v>
      </c>
      <c r="I23" s="50"/>
      <c r="J23" s="50"/>
      <c r="K23" s="50"/>
      <c r="L23" s="50"/>
    </row>
    <row r="24" spans="1:12" x14ac:dyDescent="0.3">
      <c r="A24" s="145" t="s">
        <v>43</v>
      </c>
      <c r="B24" s="16">
        <v>339</v>
      </c>
      <c r="C24" s="8">
        <f t="shared" si="0"/>
        <v>27</v>
      </c>
      <c r="D24" s="79">
        <f t="shared" si="1"/>
        <v>2.8538815622391129</v>
      </c>
      <c r="E24" s="80">
        <f t="shared" si="2"/>
        <v>1.032048503125641</v>
      </c>
      <c r="F24" s="83">
        <v>2</v>
      </c>
      <c r="G24" s="84">
        <f t="shared" si="3"/>
        <v>3.0320485031256412</v>
      </c>
      <c r="H24" s="6">
        <f t="shared" si="4"/>
        <v>18</v>
      </c>
      <c r="I24" s="50"/>
      <c r="J24" s="50"/>
      <c r="K24" s="50"/>
      <c r="L24" s="50"/>
    </row>
    <row r="25" spans="1:12" x14ac:dyDescent="0.3">
      <c r="A25" s="145" t="s">
        <v>52</v>
      </c>
      <c r="B25" s="16">
        <v>69411</v>
      </c>
      <c r="C25" s="8">
        <f t="shared" si="0"/>
        <v>12</v>
      </c>
      <c r="D25" s="79">
        <f t="shared" si="1"/>
        <v>7.4380157601328118</v>
      </c>
      <c r="E25" s="80">
        <f t="shared" si="2"/>
        <v>2.6898078508370933</v>
      </c>
      <c r="F25" s="83">
        <v>0</v>
      </c>
      <c r="G25" s="84">
        <f t="shared" si="3"/>
        <v>2.6898078508370933</v>
      </c>
      <c r="H25" s="6">
        <f t="shared" si="4"/>
        <v>19</v>
      </c>
      <c r="I25" s="50"/>
      <c r="J25" s="50"/>
      <c r="K25" s="50"/>
      <c r="L25" s="50"/>
    </row>
    <row r="26" spans="1:12" x14ac:dyDescent="0.3">
      <c r="A26" s="145" t="s">
        <v>12</v>
      </c>
      <c r="B26" s="16"/>
      <c r="C26" s="8"/>
      <c r="D26" s="79">
        <f t="shared" si="1"/>
        <v>0</v>
      </c>
      <c r="E26" s="80">
        <f t="shared" si="2"/>
        <v>0</v>
      </c>
      <c r="F26" s="83">
        <v>2.5</v>
      </c>
      <c r="G26" s="84">
        <f t="shared" si="3"/>
        <v>2.5</v>
      </c>
      <c r="H26" s="6">
        <f t="shared" si="4"/>
        <v>20</v>
      </c>
      <c r="I26" s="50"/>
      <c r="J26" s="50"/>
      <c r="K26" s="50"/>
      <c r="L26" s="50"/>
    </row>
    <row r="27" spans="1:12" x14ac:dyDescent="0.3">
      <c r="A27" s="145" t="s">
        <v>16</v>
      </c>
      <c r="B27" s="16"/>
      <c r="C27" s="8"/>
      <c r="D27" s="79">
        <f t="shared" si="1"/>
        <v>0</v>
      </c>
      <c r="E27" s="80">
        <f t="shared" si="2"/>
        <v>0</v>
      </c>
      <c r="F27" s="83">
        <v>2.5</v>
      </c>
      <c r="G27" s="84">
        <f t="shared" si="3"/>
        <v>2.5</v>
      </c>
      <c r="H27" s="6">
        <f t="shared" si="4"/>
        <v>20</v>
      </c>
      <c r="I27" s="50"/>
      <c r="J27" s="50"/>
      <c r="K27" s="50"/>
      <c r="L27" s="50"/>
    </row>
    <row r="28" spans="1:12" x14ac:dyDescent="0.3">
      <c r="A28" s="145" t="s">
        <v>29</v>
      </c>
      <c r="B28" s="16"/>
      <c r="C28" s="8"/>
      <c r="D28" s="79">
        <f t="shared" si="1"/>
        <v>0</v>
      </c>
      <c r="E28" s="80">
        <f t="shared" si="2"/>
        <v>0</v>
      </c>
      <c r="F28" s="83">
        <v>2.5</v>
      </c>
      <c r="G28" s="84">
        <f t="shared" si="3"/>
        <v>2.5</v>
      </c>
      <c r="H28" s="6">
        <f t="shared" si="4"/>
        <v>20</v>
      </c>
      <c r="I28" s="50"/>
      <c r="J28" s="50"/>
      <c r="K28" s="50"/>
      <c r="L28" s="50"/>
    </row>
    <row r="29" spans="1:12" x14ac:dyDescent="0.3">
      <c r="A29" s="145" t="s">
        <v>14</v>
      </c>
      <c r="B29" s="16"/>
      <c r="C29" s="8"/>
      <c r="D29" s="79">
        <f t="shared" si="1"/>
        <v>0</v>
      </c>
      <c r="E29" s="80">
        <f t="shared" si="2"/>
        <v>0</v>
      </c>
      <c r="F29" s="83">
        <v>2.5</v>
      </c>
      <c r="G29" s="84">
        <f t="shared" si="3"/>
        <v>2.5</v>
      </c>
      <c r="H29" s="6">
        <f t="shared" si="4"/>
        <v>20</v>
      </c>
      <c r="I29" s="50"/>
      <c r="J29" s="50"/>
      <c r="K29" s="50"/>
      <c r="L29" s="50"/>
    </row>
    <row r="30" spans="1:12" x14ac:dyDescent="0.3">
      <c r="A30" s="145" t="s">
        <v>49</v>
      </c>
      <c r="B30" s="16">
        <v>45912</v>
      </c>
      <c r="C30" s="8">
        <f>RANK(B30,B$7:B$64)</f>
        <v>13</v>
      </c>
      <c r="D30" s="79">
        <f t="shared" si="1"/>
        <v>6.9047302759479185</v>
      </c>
      <c r="E30" s="80">
        <f t="shared" si="2"/>
        <v>2.4969559494218734</v>
      </c>
      <c r="F30" s="83">
        <v>0</v>
      </c>
      <c r="G30" s="84">
        <f t="shared" si="3"/>
        <v>2.4969559494218734</v>
      </c>
      <c r="H30" s="6">
        <f t="shared" si="4"/>
        <v>24</v>
      </c>
      <c r="I30" s="50"/>
      <c r="J30" s="50"/>
      <c r="K30" s="50"/>
      <c r="L30" s="50"/>
    </row>
    <row r="31" spans="1:12" x14ac:dyDescent="0.3">
      <c r="A31" s="134" t="s">
        <v>51</v>
      </c>
      <c r="B31" s="16">
        <v>5</v>
      </c>
      <c r="C31" s="8">
        <f>RANK(B31,B$7:B$64)</f>
        <v>33</v>
      </c>
      <c r="D31" s="79">
        <f t="shared" si="1"/>
        <v>1.3360250490640651</v>
      </c>
      <c r="E31" s="80">
        <f t="shared" si="2"/>
        <v>0.48314641724063345</v>
      </c>
      <c r="F31" s="83">
        <v>2</v>
      </c>
      <c r="G31" s="84">
        <f t="shared" si="3"/>
        <v>2.4831464172406337</v>
      </c>
      <c r="H31" s="6">
        <f t="shared" si="4"/>
        <v>25</v>
      </c>
      <c r="I31" s="50"/>
      <c r="J31" s="50"/>
      <c r="K31" s="50"/>
      <c r="L31" s="50"/>
    </row>
    <row r="32" spans="1:12" x14ac:dyDescent="0.3">
      <c r="A32" s="145" t="s">
        <v>54</v>
      </c>
      <c r="B32" s="16">
        <v>31377</v>
      </c>
      <c r="C32" s="8">
        <f>RANK(B32,B$7:B$64)</f>
        <v>14</v>
      </c>
      <c r="D32" s="79">
        <f t="shared" si="1"/>
        <v>6.4474807653480752</v>
      </c>
      <c r="E32" s="80">
        <f t="shared" si="2"/>
        <v>2.3316009188510702</v>
      </c>
      <c r="F32" s="83">
        <v>0</v>
      </c>
      <c r="G32" s="84">
        <f t="shared" si="3"/>
        <v>2.3316009188510702</v>
      </c>
      <c r="H32" s="6">
        <f t="shared" si="4"/>
        <v>26</v>
      </c>
      <c r="I32" s="50"/>
      <c r="J32" s="50"/>
      <c r="K32" s="50"/>
      <c r="L32" s="50"/>
    </row>
    <row r="33" spans="1:12" x14ac:dyDescent="0.3">
      <c r="A33" s="134" t="s">
        <v>46</v>
      </c>
      <c r="B33" s="16">
        <v>827</v>
      </c>
      <c r="C33" s="8">
        <f>RANK(B33,B$7:B$64)</f>
        <v>22</v>
      </c>
      <c r="D33" s="79">
        <f t="shared" si="1"/>
        <v>3.3508191726848988</v>
      </c>
      <c r="E33" s="80">
        <f t="shared" si="2"/>
        <v>1.2117559317005748</v>
      </c>
      <c r="F33" s="83">
        <v>1</v>
      </c>
      <c r="G33" s="84">
        <f t="shared" si="3"/>
        <v>2.2117559317005746</v>
      </c>
      <c r="H33" s="6">
        <f t="shared" si="4"/>
        <v>27</v>
      </c>
      <c r="I33" s="50"/>
      <c r="J33" s="50"/>
      <c r="K33" s="50"/>
      <c r="L33" s="50"/>
    </row>
    <row r="34" spans="1:12" x14ac:dyDescent="0.3">
      <c r="A34" s="134" t="s">
        <v>19</v>
      </c>
      <c r="B34" s="16">
        <v>18403</v>
      </c>
      <c r="C34" s="8">
        <f>RANK(B34,B$7:B$64)</f>
        <v>16</v>
      </c>
      <c r="D34" s="79">
        <f t="shared" si="1"/>
        <v>5.8570637723804824</v>
      </c>
      <c r="E34" s="80">
        <f t="shared" si="2"/>
        <v>2.1180885636522548</v>
      </c>
      <c r="F34" s="83">
        <v>0</v>
      </c>
      <c r="G34" s="84">
        <f t="shared" si="3"/>
        <v>2.1180885636522548</v>
      </c>
      <c r="H34" s="6">
        <f t="shared" si="4"/>
        <v>28</v>
      </c>
      <c r="I34" s="50"/>
      <c r="J34" s="50"/>
      <c r="K34" s="50"/>
      <c r="L34" s="50"/>
    </row>
    <row r="35" spans="1:12" x14ac:dyDescent="0.3">
      <c r="A35" s="145" t="s">
        <v>18</v>
      </c>
      <c r="B35" s="16"/>
      <c r="C35" s="8"/>
      <c r="D35" s="79">
        <f t="shared" si="1"/>
        <v>0</v>
      </c>
      <c r="E35" s="80">
        <f t="shared" si="2"/>
        <v>0</v>
      </c>
      <c r="F35" s="83">
        <v>2</v>
      </c>
      <c r="G35" s="84">
        <f t="shared" si="3"/>
        <v>2</v>
      </c>
      <c r="H35" s="6">
        <f t="shared" si="4"/>
        <v>29</v>
      </c>
      <c r="I35" s="50"/>
      <c r="J35" s="50"/>
      <c r="K35" s="50"/>
      <c r="L35" s="50"/>
    </row>
    <row r="36" spans="1:12" x14ac:dyDescent="0.3">
      <c r="A36" s="145" t="s">
        <v>23</v>
      </c>
      <c r="B36" s="16"/>
      <c r="C36" s="8"/>
      <c r="D36" s="79">
        <f t="shared" si="1"/>
        <v>0</v>
      </c>
      <c r="E36" s="80">
        <f t="shared" si="2"/>
        <v>0</v>
      </c>
      <c r="F36" s="83">
        <v>2</v>
      </c>
      <c r="G36" s="84">
        <f t="shared" si="3"/>
        <v>2</v>
      </c>
      <c r="H36" s="6">
        <f t="shared" si="4"/>
        <v>29</v>
      </c>
      <c r="I36" s="50"/>
      <c r="J36" s="50"/>
      <c r="K36" s="50"/>
      <c r="L36" s="50"/>
    </row>
    <row r="37" spans="1:12" x14ac:dyDescent="0.3">
      <c r="A37" s="145" t="s">
        <v>21</v>
      </c>
      <c r="B37" s="16"/>
      <c r="C37" s="8"/>
      <c r="D37" s="79">
        <f t="shared" si="1"/>
        <v>0</v>
      </c>
      <c r="E37" s="80">
        <f t="shared" si="2"/>
        <v>0</v>
      </c>
      <c r="F37" s="83">
        <v>2</v>
      </c>
      <c r="G37" s="84">
        <f t="shared" si="3"/>
        <v>2</v>
      </c>
      <c r="H37" s="6">
        <f t="shared" si="4"/>
        <v>29</v>
      </c>
      <c r="I37" s="50"/>
      <c r="J37" s="50"/>
      <c r="K37" s="50"/>
      <c r="L37" s="50"/>
    </row>
    <row r="38" spans="1:12" x14ac:dyDescent="0.3">
      <c r="A38" s="145" t="s">
        <v>17</v>
      </c>
      <c r="B38" s="16"/>
      <c r="C38" s="8"/>
      <c r="D38" s="79">
        <f t="shared" si="1"/>
        <v>0</v>
      </c>
      <c r="E38" s="80">
        <f t="shared" si="2"/>
        <v>0</v>
      </c>
      <c r="F38" s="83">
        <v>2</v>
      </c>
      <c r="G38" s="84">
        <f t="shared" si="3"/>
        <v>2</v>
      </c>
      <c r="H38" s="6">
        <f t="shared" si="4"/>
        <v>29</v>
      </c>
      <c r="I38" s="50"/>
      <c r="J38" s="50"/>
      <c r="K38" s="50"/>
      <c r="L38" s="50"/>
    </row>
    <row r="39" spans="1:12" x14ac:dyDescent="0.3">
      <c r="A39" s="134" t="s">
        <v>179</v>
      </c>
      <c r="B39" s="16">
        <v>2297</v>
      </c>
      <c r="C39" s="8">
        <f t="shared" ref="C39:C47" si="5">RANK(B39,B$7:B$64)</f>
        <v>20</v>
      </c>
      <c r="D39" s="79">
        <f t="shared" ref="D39:D64" si="6">B39^D$4</f>
        <v>4.027253606758789</v>
      </c>
      <c r="E39" s="80">
        <f t="shared" ref="E39:E64" si="7">D39*7/D$6</f>
        <v>1.4563747534434328</v>
      </c>
      <c r="F39" s="83">
        <v>0</v>
      </c>
      <c r="G39" s="84">
        <f t="shared" ref="G39:G64" si="8">SUM(E39:F39)</f>
        <v>1.4563747534434328</v>
      </c>
      <c r="H39" s="6">
        <f t="shared" ref="H39:H64" si="9">RANK(G39,G$7:G$64)</f>
        <v>33</v>
      </c>
      <c r="I39" s="50"/>
      <c r="J39" s="50"/>
      <c r="K39" s="50"/>
      <c r="L39" s="50"/>
    </row>
    <row r="40" spans="1:12" x14ac:dyDescent="0.3">
      <c r="A40" s="134" t="s">
        <v>38</v>
      </c>
      <c r="B40" s="16">
        <v>1793</v>
      </c>
      <c r="C40" s="8">
        <f t="shared" si="5"/>
        <v>21</v>
      </c>
      <c r="D40" s="79">
        <f t="shared" si="6"/>
        <v>3.8516290368016244</v>
      </c>
      <c r="E40" s="80">
        <f t="shared" si="7"/>
        <v>1.3928636824394323</v>
      </c>
      <c r="F40" s="83">
        <v>0</v>
      </c>
      <c r="G40" s="84">
        <f t="shared" si="8"/>
        <v>1.3928636824394323</v>
      </c>
      <c r="H40" s="6">
        <f t="shared" si="9"/>
        <v>34</v>
      </c>
      <c r="I40" s="50"/>
      <c r="J40" s="50"/>
      <c r="K40" s="50"/>
      <c r="L40" s="50"/>
    </row>
    <row r="41" spans="1:12" x14ac:dyDescent="0.3">
      <c r="A41" s="145" t="s">
        <v>32</v>
      </c>
      <c r="B41" s="16">
        <v>490</v>
      </c>
      <c r="C41" s="8">
        <f t="shared" si="5"/>
        <v>24</v>
      </c>
      <c r="D41" s="79">
        <f t="shared" si="6"/>
        <v>3.0495467420100231</v>
      </c>
      <c r="E41" s="80">
        <f t="shared" si="7"/>
        <v>1.1028068550377439</v>
      </c>
      <c r="F41" s="83">
        <v>0</v>
      </c>
      <c r="G41" s="84">
        <f t="shared" si="8"/>
        <v>1.1028068550377439</v>
      </c>
      <c r="H41" s="6">
        <f t="shared" si="9"/>
        <v>35</v>
      </c>
      <c r="I41" s="50"/>
      <c r="J41" s="50"/>
      <c r="K41" s="50"/>
      <c r="L41" s="50"/>
    </row>
    <row r="42" spans="1:12" x14ac:dyDescent="0.3">
      <c r="A42" s="145" t="s">
        <v>50</v>
      </c>
      <c r="B42" s="16">
        <v>428</v>
      </c>
      <c r="C42" s="8">
        <f t="shared" si="5"/>
        <v>25</v>
      </c>
      <c r="D42" s="79">
        <f t="shared" si="6"/>
        <v>2.9761846910347609</v>
      </c>
      <c r="E42" s="80">
        <f t="shared" si="7"/>
        <v>1.0762769541837496</v>
      </c>
      <c r="F42" s="83">
        <v>0</v>
      </c>
      <c r="G42" s="84">
        <f t="shared" si="8"/>
        <v>1.0762769541837496</v>
      </c>
      <c r="H42" s="6">
        <f t="shared" si="9"/>
        <v>36</v>
      </c>
      <c r="I42" s="50"/>
      <c r="J42" s="50"/>
      <c r="K42" s="50"/>
      <c r="L42" s="50"/>
    </row>
    <row r="43" spans="1:12" x14ac:dyDescent="0.3">
      <c r="A43" s="145" t="s">
        <v>61</v>
      </c>
      <c r="B43" s="16">
        <v>400</v>
      </c>
      <c r="C43" s="8">
        <f t="shared" si="5"/>
        <v>26</v>
      </c>
      <c r="D43" s="79">
        <f t="shared" si="6"/>
        <v>2.9401588734513027</v>
      </c>
      <c r="E43" s="80">
        <f t="shared" si="7"/>
        <v>1.063248946433591</v>
      </c>
      <c r="F43" s="83">
        <v>0</v>
      </c>
      <c r="G43" s="84">
        <f t="shared" si="8"/>
        <v>1.063248946433591</v>
      </c>
      <c r="H43" s="6">
        <f t="shared" si="9"/>
        <v>37</v>
      </c>
      <c r="I43" s="50"/>
      <c r="J43" s="50"/>
      <c r="K43" s="50"/>
      <c r="L43" s="50"/>
    </row>
    <row r="44" spans="1:12" x14ac:dyDescent="0.3">
      <c r="A44" s="145" t="s">
        <v>27</v>
      </c>
      <c r="B44" s="16">
        <v>258</v>
      </c>
      <c r="C44" s="8">
        <f t="shared" si="5"/>
        <v>28</v>
      </c>
      <c r="D44" s="79">
        <f t="shared" si="6"/>
        <v>2.7170119408110844</v>
      </c>
      <c r="E44" s="80">
        <f t="shared" si="7"/>
        <v>0.98255237483945435</v>
      </c>
      <c r="F44" s="83">
        <v>0</v>
      </c>
      <c r="G44" s="84">
        <f t="shared" si="8"/>
        <v>0.98255237483945435</v>
      </c>
      <c r="H44" s="6">
        <f t="shared" si="9"/>
        <v>38</v>
      </c>
      <c r="I44" s="50"/>
      <c r="J44" s="50"/>
      <c r="K44" s="50"/>
      <c r="L44" s="50"/>
    </row>
    <row r="45" spans="1:12" x14ac:dyDescent="0.3">
      <c r="A45" s="145" t="s">
        <v>53</v>
      </c>
      <c r="B45" s="16">
        <v>243</v>
      </c>
      <c r="C45" s="8">
        <f t="shared" si="5"/>
        <v>29</v>
      </c>
      <c r="D45" s="79">
        <f t="shared" si="6"/>
        <v>2.6878753795222865</v>
      </c>
      <c r="E45" s="80">
        <f t="shared" si="7"/>
        <v>0.97201572718658547</v>
      </c>
      <c r="F45" s="83">
        <v>0</v>
      </c>
      <c r="G45" s="84">
        <f t="shared" si="8"/>
        <v>0.97201572718658547</v>
      </c>
      <c r="H45" s="6">
        <f t="shared" si="9"/>
        <v>39</v>
      </c>
      <c r="I45" s="50"/>
      <c r="J45" s="50"/>
      <c r="K45" s="50"/>
      <c r="L45" s="50"/>
    </row>
    <row r="46" spans="1:12" x14ac:dyDescent="0.3">
      <c r="A46" s="145" t="s">
        <v>55</v>
      </c>
      <c r="B46" s="16">
        <v>67</v>
      </c>
      <c r="C46" s="8">
        <f t="shared" si="5"/>
        <v>30</v>
      </c>
      <c r="D46" s="79">
        <f t="shared" si="6"/>
        <v>2.131539889833888</v>
      </c>
      <c r="E46" s="80">
        <f t="shared" si="7"/>
        <v>0.77082825782359599</v>
      </c>
      <c r="F46" s="83">
        <v>0</v>
      </c>
      <c r="G46" s="84">
        <f t="shared" si="8"/>
        <v>0.77082825782359599</v>
      </c>
      <c r="H46" s="6">
        <f t="shared" si="9"/>
        <v>40</v>
      </c>
      <c r="I46" s="50"/>
      <c r="J46" s="50"/>
      <c r="K46" s="50"/>
      <c r="L46" s="50"/>
    </row>
    <row r="47" spans="1:12" x14ac:dyDescent="0.3">
      <c r="A47" s="145" t="s">
        <v>47</v>
      </c>
      <c r="B47" s="16">
        <v>10</v>
      </c>
      <c r="C47" s="8">
        <f t="shared" si="5"/>
        <v>32</v>
      </c>
      <c r="D47" s="79">
        <f t="shared" si="6"/>
        <v>1.5135612484362082</v>
      </c>
      <c r="E47" s="80">
        <f t="shared" si="7"/>
        <v>0.54734879033031403</v>
      </c>
      <c r="F47" s="83">
        <v>0</v>
      </c>
      <c r="G47" s="84">
        <f t="shared" si="8"/>
        <v>0.54734879033031403</v>
      </c>
      <c r="H47" s="6">
        <f t="shared" si="9"/>
        <v>41</v>
      </c>
      <c r="I47" s="50"/>
      <c r="J47" s="50"/>
      <c r="K47" s="50"/>
      <c r="L47" s="50"/>
    </row>
    <row r="48" spans="1:12" x14ac:dyDescent="0.3">
      <c r="A48" s="145" t="s">
        <v>26</v>
      </c>
      <c r="B48" s="16"/>
      <c r="C48" s="8"/>
      <c r="D48" s="79">
        <f t="shared" si="6"/>
        <v>0</v>
      </c>
      <c r="E48" s="80">
        <f t="shared" si="7"/>
        <v>0</v>
      </c>
      <c r="F48" s="83">
        <v>0</v>
      </c>
      <c r="G48" s="84">
        <f t="shared" si="8"/>
        <v>0</v>
      </c>
      <c r="H48" s="6">
        <f t="shared" si="9"/>
        <v>42</v>
      </c>
      <c r="I48" s="50"/>
      <c r="J48" s="50"/>
      <c r="K48" s="50"/>
      <c r="L48" s="50"/>
    </row>
    <row r="49" spans="1:12" x14ac:dyDescent="0.3">
      <c r="A49" s="134" t="s">
        <v>190</v>
      </c>
      <c r="B49" s="16"/>
      <c r="C49" s="8"/>
      <c r="D49" s="79">
        <f t="shared" si="6"/>
        <v>0</v>
      </c>
      <c r="E49" s="80">
        <f t="shared" si="7"/>
        <v>0</v>
      </c>
      <c r="F49" s="83">
        <v>0</v>
      </c>
      <c r="G49" s="84">
        <f t="shared" si="8"/>
        <v>0</v>
      </c>
      <c r="H49" s="6">
        <f t="shared" si="9"/>
        <v>42</v>
      </c>
      <c r="I49" s="50"/>
      <c r="J49" s="50"/>
      <c r="K49" s="50"/>
      <c r="L49" s="50"/>
    </row>
    <row r="50" spans="1:12" x14ac:dyDescent="0.3">
      <c r="A50" s="134" t="s">
        <v>183</v>
      </c>
      <c r="B50" s="16"/>
      <c r="C50" s="8"/>
      <c r="D50" s="79">
        <f t="shared" si="6"/>
        <v>0</v>
      </c>
      <c r="E50" s="80">
        <f t="shared" si="7"/>
        <v>0</v>
      </c>
      <c r="F50" s="83">
        <v>0</v>
      </c>
      <c r="G50" s="84">
        <f t="shared" si="8"/>
        <v>0</v>
      </c>
      <c r="H50" s="6">
        <f t="shared" si="9"/>
        <v>42</v>
      </c>
      <c r="I50" s="50"/>
      <c r="J50" s="50"/>
      <c r="K50" s="50"/>
      <c r="L50" s="50"/>
    </row>
    <row r="51" spans="1:12" x14ac:dyDescent="0.3">
      <c r="A51" s="134" t="s">
        <v>197</v>
      </c>
      <c r="B51" s="16"/>
      <c r="C51" s="8"/>
      <c r="D51" s="79">
        <f t="shared" si="6"/>
        <v>0</v>
      </c>
      <c r="E51" s="80">
        <f t="shared" si="7"/>
        <v>0</v>
      </c>
      <c r="F51" s="83">
        <v>0</v>
      </c>
      <c r="G51" s="84">
        <f t="shared" si="8"/>
        <v>0</v>
      </c>
      <c r="H51" s="6">
        <f t="shared" si="9"/>
        <v>42</v>
      </c>
      <c r="I51" s="50"/>
      <c r="J51" s="50"/>
      <c r="K51" s="50"/>
      <c r="L51" s="50"/>
    </row>
    <row r="52" spans="1:12" x14ac:dyDescent="0.3">
      <c r="A52" s="134" t="s">
        <v>188</v>
      </c>
      <c r="B52" s="16"/>
      <c r="C52" s="8"/>
      <c r="D52" s="79">
        <f t="shared" si="6"/>
        <v>0</v>
      </c>
      <c r="E52" s="80">
        <f t="shared" si="7"/>
        <v>0</v>
      </c>
      <c r="F52" s="83">
        <v>0</v>
      </c>
      <c r="G52" s="84">
        <f t="shared" si="8"/>
        <v>0</v>
      </c>
      <c r="H52" s="6">
        <f t="shared" si="9"/>
        <v>42</v>
      </c>
      <c r="I52" s="50"/>
      <c r="J52" s="50"/>
      <c r="K52" s="50"/>
      <c r="L52" s="50"/>
    </row>
    <row r="53" spans="1:12" x14ac:dyDescent="0.3">
      <c r="A53" s="145" t="s">
        <v>39</v>
      </c>
      <c r="B53" s="16"/>
      <c r="C53" s="8"/>
      <c r="D53" s="79">
        <f t="shared" si="6"/>
        <v>0</v>
      </c>
      <c r="E53" s="80">
        <f t="shared" si="7"/>
        <v>0</v>
      </c>
      <c r="F53" s="83">
        <v>0</v>
      </c>
      <c r="G53" s="84">
        <f t="shared" si="8"/>
        <v>0</v>
      </c>
      <c r="H53" s="6">
        <f t="shared" si="9"/>
        <v>42</v>
      </c>
      <c r="I53" s="50"/>
      <c r="J53" s="50"/>
      <c r="K53" s="50"/>
      <c r="L53" s="50"/>
    </row>
    <row r="54" spans="1:12" x14ac:dyDescent="0.3">
      <c r="A54" s="145" t="s">
        <v>64</v>
      </c>
      <c r="B54" s="16"/>
      <c r="C54" s="8"/>
      <c r="D54" s="79">
        <f t="shared" si="6"/>
        <v>0</v>
      </c>
      <c r="E54" s="80">
        <f t="shared" si="7"/>
        <v>0</v>
      </c>
      <c r="F54" s="83">
        <v>0</v>
      </c>
      <c r="G54" s="84">
        <f t="shared" si="8"/>
        <v>0</v>
      </c>
      <c r="H54" s="6">
        <f t="shared" si="9"/>
        <v>42</v>
      </c>
      <c r="I54" s="50"/>
      <c r="J54" s="50"/>
      <c r="K54" s="50"/>
      <c r="L54" s="50"/>
    </row>
    <row r="55" spans="1:12" x14ac:dyDescent="0.3">
      <c r="A55" s="145" t="s">
        <v>13</v>
      </c>
      <c r="B55" s="16"/>
      <c r="C55" s="8"/>
      <c r="D55" s="79">
        <f t="shared" si="6"/>
        <v>0</v>
      </c>
      <c r="E55" s="80">
        <f t="shared" si="7"/>
        <v>0</v>
      </c>
      <c r="F55" s="83">
        <v>0</v>
      </c>
      <c r="G55" s="84">
        <f t="shared" si="8"/>
        <v>0</v>
      </c>
      <c r="H55" s="6">
        <f t="shared" si="9"/>
        <v>42</v>
      </c>
      <c r="I55" s="50"/>
      <c r="J55" s="50"/>
      <c r="K55" s="50"/>
      <c r="L55" s="50"/>
    </row>
    <row r="56" spans="1:12" x14ac:dyDescent="0.3">
      <c r="A56" s="145" t="s">
        <v>33</v>
      </c>
      <c r="B56" s="16"/>
      <c r="C56" s="8"/>
      <c r="D56" s="79">
        <f t="shared" si="6"/>
        <v>0</v>
      </c>
      <c r="E56" s="80">
        <f t="shared" si="7"/>
        <v>0</v>
      </c>
      <c r="F56" s="83">
        <v>0</v>
      </c>
      <c r="G56" s="84">
        <f t="shared" si="8"/>
        <v>0</v>
      </c>
      <c r="H56" s="6">
        <f t="shared" si="9"/>
        <v>42</v>
      </c>
      <c r="I56" s="50"/>
      <c r="J56" s="50"/>
      <c r="K56" s="50"/>
      <c r="L56" s="50"/>
    </row>
    <row r="57" spans="1:12" x14ac:dyDescent="0.3">
      <c r="A57" s="145" t="s">
        <v>45</v>
      </c>
      <c r="B57" s="16"/>
      <c r="C57" s="8"/>
      <c r="D57" s="79">
        <f t="shared" si="6"/>
        <v>0</v>
      </c>
      <c r="E57" s="80">
        <f t="shared" si="7"/>
        <v>0</v>
      </c>
      <c r="F57" s="83">
        <v>0</v>
      </c>
      <c r="G57" s="84">
        <f t="shared" si="8"/>
        <v>0</v>
      </c>
      <c r="H57" s="6">
        <f t="shared" si="9"/>
        <v>42</v>
      </c>
      <c r="I57" s="50"/>
      <c r="J57" s="50"/>
      <c r="K57" s="50"/>
      <c r="L57" s="50"/>
    </row>
    <row r="58" spans="1:12" x14ac:dyDescent="0.3">
      <c r="A58" s="145" t="s">
        <v>28</v>
      </c>
      <c r="B58" s="16"/>
      <c r="C58" s="8"/>
      <c r="D58" s="79">
        <f t="shared" si="6"/>
        <v>0</v>
      </c>
      <c r="E58" s="80">
        <f t="shared" si="7"/>
        <v>0</v>
      </c>
      <c r="F58" s="83">
        <v>0</v>
      </c>
      <c r="G58" s="84">
        <f t="shared" si="8"/>
        <v>0</v>
      </c>
      <c r="H58" s="6">
        <f t="shared" si="9"/>
        <v>42</v>
      </c>
      <c r="I58" s="50"/>
      <c r="J58" s="50"/>
      <c r="K58" s="50"/>
      <c r="L58" s="50"/>
    </row>
    <row r="59" spans="1:12" x14ac:dyDescent="0.3">
      <c r="A59" s="145" t="s">
        <v>22</v>
      </c>
      <c r="B59" s="16"/>
      <c r="C59" s="8"/>
      <c r="D59" s="79">
        <f t="shared" si="6"/>
        <v>0</v>
      </c>
      <c r="E59" s="80">
        <f t="shared" si="7"/>
        <v>0</v>
      </c>
      <c r="F59" s="83">
        <v>0</v>
      </c>
      <c r="G59" s="84">
        <f t="shared" si="8"/>
        <v>0</v>
      </c>
      <c r="H59" s="6">
        <f t="shared" si="9"/>
        <v>42</v>
      </c>
      <c r="I59" s="50"/>
      <c r="J59" s="50"/>
      <c r="K59" s="50"/>
      <c r="L59" s="50"/>
    </row>
    <row r="60" spans="1:12" x14ac:dyDescent="0.3">
      <c r="A60" s="145" t="s">
        <v>35</v>
      </c>
      <c r="B60" s="16"/>
      <c r="C60" s="8"/>
      <c r="D60" s="79">
        <f t="shared" si="6"/>
        <v>0</v>
      </c>
      <c r="E60" s="80">
        <f t="shared" si="7"/>
        <v>0</v>
      </c>
      <c r="F60" s="83">
        <v>0</v>
      </c>
      <c r="G60" s="84">
        <f t="shared" si="8"/>
        <v>0</v>
      </c>
      <c r="H60" s="6">
        <f t="shared" si="9"/>
        <v>42</v>
      </c>
      <c r="I60" s="50"/>
      <c r="J60" s="50"/>
      <c r="K60" s="50"/>
      <c r="L60" s="50"/>
    </row>
    <row r="61" spans="1:12" x14ac:dyDescent="0.3">
      <c r="A61" s="145" t="s">
        <v>34</v>
      </c>
      <c r="B61" s="16"/>
      <c r="C61" s="8"/>
      <c r="D61" s="79">
        <f t="shared" si="6"/>
        <v>0</v>
      </c>
      <c r="E61" s="80">
        <f t="shared" si="7"/>
        <v>0</v>
      </c>
      <c r="F61" s="83">
        <v>0</v>
      </c>
      <c r="G61" s="84">
        <f t="shared" si="8"/>
        <v>0</v>
      </c>
      <c r="H61" s="6">
        <f t="shared" si="9"/>
        <v>42</v>
      </c>
      <c r="I61" s="50"/>
      <c r="J61" s="50"/>
      <c r="K61" s="50"/>
      <c r="L61" s="50"/>
    </row>
    <row r="62" spans="1:12" x14ac:dyDescent="0.3">
      <c r="A62" s="145" t="s">
        <v>25</v>
      </c>
      <c r="B62" s="16"/>
      <c r="C62" s="8"/>
      <c r="D62" s="79">
        <f t="shared" si="6"/>
        <v>0</v>
      </c>
      <c r="E62" s="80">
        <f t="shared" si="7"/>
        <v>0</v>
      </c>
      <c r="F62" s="83">
        <v>0</v>
      </c>
      <c r="G62" s="84">
        <f t="shared" si="8"/>
        <v>0</v>
      </c>
      <c r="H62" s="6">
        <f t="shared" si="9"/>
        <v>42</v>
      </c>
      <c r="I62" s="50"/>
      <c r="J62" s="50"/>
      <c r="K62" s="50"/>
      <c r="L62" s="50"/>
    </row>
    <row r="63" spans="1:12" x14ac:dyDescent="0.3">
      <c r="A63" s="145" t="s">
        <v>31</v>
      </c>
      <c r="B63" s="16"/>
      <c r="C63" s="8"/>
      <c r="D63" s="79">
        <f t="shared" si="6"/>
        <v>0</v>
      </c>
      <c r="E63" s="80">
        <f t="shared" si="7"/>
        <v>0</v>
      </c>
      <c r="F63" s="83">
        <v>0</v>
      </c>
      <c r="G63" s="84">
        <f t="shared" si="8"/>
        <v>0</v>
      </c>
      <c r="H63" s="6">
        <f t="shared" si="9"/>
        <v>42</v>
      </c>
      <c r="I63" s="50"/>
      <c r="J63" s="50"/>
      <c r="K63" s="50"/>
      <c r="L63" s="50"/>
    </row>
    <row r="64" spans="1:12" ht="19.5" thickBot="1" x14ac:dyDescent="0.35">
      <c r="A64" s="682" t="s">
        <v>11</v>
      </c>
      <c r="B64" s="18"/>
      <c r="C64" s="11"/>
      <c r="D64" s="79">
        <f t="shared" si="6"/>
        <v>0</v>
      </c>
      <c r="E64" s="80">
        <f t="shared" si="7"/>
        <v>0</v>
      </c>
      <c r="F64" s="85">
        <v>0</v>
      </c>
      <c r="G64" s="86">
        <f t="shared" si="8"/>
        <v>0</v>
      </c>
      <c r="H64" s="6">
        <f t="shared" si="9"/>
        <v>42</v>
      </c>
      <c r="I64" s="50"/>
      <c r="J64" s="50"/>
      <c r="K64" s="50"/>
      <c r="L64" s="50"/>
    </row>
    <row r="65" spans="1:12" s="87" customFormat="1" x14ac:dyDescent="0.3">
      <c r="A65" s="50"/>
      <c r="B65" s="50"/>
      <c r="C65" s="49"/>
      <c r="D65" s="49"/>
      <c r="E65" s="743"/>
      <c r="F65" s="49"/>
      <c r="G65" s="53"/>
      <c r="H65" s="53"/>
      <c r="I65" s="50"/>
      <c r="J65" s="50"/>
      <c r="K65" s="50"/>
      <c r="L65" s="50"/>
    </row>
    <row r="66" spans="1:12" s="87" customFormat="1" x14ac:dyDescent="0.3">
      <c r="A66" s="50"/>
      <c r="B66" s="50"/>
      <c r="C66" s="49"/>
      <c r="D66" s="49"/>
      <c r="E66" s="743"/>
      <c r="F66" s="49"/>
      <c r="G66" s="1034">
        <f>AVERAGE(G7:G65)</f>
        <v>2.3480088093999387</v>
      </c>
      <c r="H66" s="53"/>
      <c r="I66" s="50"/>
      <c r="J66" s="50"/>
      <c r="K66" s="50"/>
      <c r="L66" s="50"/>
    </row>
    <row r="67" spans="1:12" s="87" customFormat="1" x14ac:dyDescent="0.3">
      <c r="A67" s="50"/>
      <c r="B67" s="50"/>
      <c r="C67" s="49"/>
      <c r="D67" s="49"/>
      <c r="E67" s="743"/>
      <c r="F67" s="49"/>
      <c r="G67" s="53"/>
      <c r="H67" s="53"/>
      <c r="I67" s="50"/>
      <c r="J67" s="50"/>
      <c r="K67" s="50"/>
      <c r="L67" s="50"/>
    </row>
    <row r="68" spans="1:12" s="87" customFormat="1" x14ac:dyDescent="0.3">
      <c r="A68" s="50"/>
      <c r="B68" s="50"/>
      <c r="C68" s="49"/>
      <c r="D68" s="49"/>
      <c r="E68" s="743"/>
      <c r="F68" s="49"/>
      <c r="G68" s="53"/>
      <c r="H68" s="53"/>
      <c r="I68" s="50"/>
      <c r="J68" s="50"/>
      <c r="K68" s="50"/>
      <c r="L68" s="50"/>
    </row>
    <row r="69" spans="1:12" s="87" customFormat="1" x14ac:dyDescent="0.3">
      <c r="A69" s="50"/>
      <c r="B69" s="50"/>
      <c r="C69" s="49"/>
      <c r="D69" s="49"/>
      <c r="E69" s="743"/>
      <c r="F69" s="49"/>
      <c r="G69" s="53"/>
      <c r="H69" s="53"/>
      <c r="I69" s="50"/>
      <c r="J69" s="50"/>
      <c r="K69" s="50"/>
      <c r="L69" s="50"/>
    </row>
    <row r="70" spans="1:12" s="87" customFormat="1" x14ac:dyDescent="0.3">
      <c r="A70" s="50"/>
      <c r="B70" s="50"/>
      <c r="C70" s="49"/>
      <c r="D70" s="49"/>
      <c r="E70" s="743"/>
      <c r="F70" s="49"/>
      <c r="G70" s="53"/>
      <c r="H70" s="53"/>
      <c r="I70" s="50"/>
      <c r="J70" s="50"/>
      <c r="K70" s="50"/>
      <c r="L70" s="50"/>
    </row>
    <row r="71" spans="1:12" s="87" customFormat="1" x14ac:dyDescent="0.3">
      <c r="A71" s="50"/>
      <c r="B71" s="50"/>
      <c r="C71" s="49"/>
      <c r="D71" s="49"/>
      <c r="E71" s="743"/>
      <c r="F71" s="49"/>
      <c r="G71" s="53"/>
      <c r="H71" s="53"/>
      <c r="I71" s="50"/>
      <c r="J71" s="50"/>
      <c r="K71" s="50"/>
      <c r="L71" s="50"/>
    </row>
    <row r="72" spans="1:12" s="87" customFormat="1" x14ac:dyDescent="0.3">
      <c r="A72" s="50"/>
      <c r="B72" s="50"/>
      <c r="C72" s="49"/>
      <c r="D72" s="49"/>
      <c r="E72" s="743"/>
      <c r="F72" s="49"/>
      <c r="G72" s="53"/>
      <c r="H72" s="53"/>
      <c r="I72" s="50"/>
      <c r="J72" s="50"/>
      <c r="K72" s="50"/>
      <c r="L72" s="50"/>
    </row>
    <row r="73" spans="1:12" s="87" customFormat="1" x14ac:dyDescent="0.3">
      <c r="C73" s="88"/>
      <c r="D73" s="88"/>
      <c r="E73" s="89"/>
      <c r="F73" s="88"/>
      <c r="G73" s="90"/>
      <c r="H73" s="90"/>
    </row>
    <row r="74" spans="1:12" s="87" customFormat="1" x14ac:dyDescent="0.3">
      <c r="C74" s="88"/>
      <c r="D74" s="88"/>
      <c r="E74" s="89"/>
      <c r="F74" s="88"/>
      <c r="G74" s="90"/>
      <c r="H74" s="90"/>
    </row>
    <row r="75" spans="1:12" s="87" customFormat="1" x14ac:dyDescent="0.3">
      <c r="C75" s="88"/>
      <c r="D75" s="88"/>
      <c r="E75" s="89"/>
      <c r="F75" s="88"/>
      <c r="G75" s="90"/>
      <c r="H75" s="90"/>
    </row>
    <row r="76" spans="1:12" s="87" customFormat="1" x14ac:dyDescent="0.3">
      <c r="C76" s="88"/>
      <c r="D76" s="88"/>
      <c r="E76" s="89"/>
      <c r="F76" s="88"/>
      <c r="G76" s="90"/>
      <c r="H76" s="90"/>
    </row>
    <row r="77" spans="1:12" s="87" customFormat="1" x14ac:dyDescent="0.3">
      <c r="C77" s="88"/>
      <c r="D77" s="88"/>
      <c r="E77" s="89"/>
      <c r="F77" s="88"/>
      <c r="G77" s="90"/>
      <c r="H77" s="90"/>
    </row>
    <row r="78" spans="1:12" s="87" customFormat="1" x14ac:dyDescent="0.3">
      <c r="C78" s="88"/>
      <c r="D78" s="88"/>
      <c r="E78" s="89"/>
      <c r="F78" s="88"/>
      <c r="G78" s="90"/>
      <c r="H78" s="90"/>
    </row>
    <row r="79" spans="1:12" s="87" customFormat="1" x14ac:dyDescent="0.3">
      <c r="C79" s="88"/>
      <c r="D79" s="88"/>
      <c r="E79" s="89"/>
      <c r="F79" s="88"/>
      <c r="G79" s="90"/>
      <c r="H79" s="90"/>
    </row>
    <row r="80" spans="1:12" s="87" customFormat="1" x14ac:dyDescent="0.3">
      <c r="C80" s="88"/>
      <c r="D80" s="88"/>
      <c r="E80" s="89"/>
      <c r="F80" s="88"/>
      <c r="G80" s="90"/>
      <c r="H80" s="90"/>
    </row>
    <row r="81" spans="3:8" s="87" customFormat="1" x14ac:dyDescent="0.3">
      <c r="C81" s="88"/>
      <c r="D81" s="88"/>
      <c r="E81" s="89"/>
      <c r="F81" s="88"/>
      <c r="G81" s="90"/>
      <c r="H81" s="90"/>
    </row>
    <row r="82" spans="3:8" s="87" customFormat="1" x14ac:dyDescent="0.3">
      <c r="C82" s="88"/>
      <c r="D82" s="88"/>
      <c r="E82" s="89"/>
      <c r="F82" s="88"/>
      <c r="G82" s="90"/>
      <c r="H82" s="90"/>
    </row>
    <row r="83" spans="3:8" s="87" customFormat="1" x14ac:dyDescent="0.3">
      <c r="C83" s="88"/>
      <c r="D83" s="88"/>
      <c r="E83" s="89"/>
      <c r="F83" s="88"/>
      <c r="G83" s="90"/>
      <c r="H83" s="90"/>
    </row>
    <row r="84" spans="3:8" s="87" customFormat="1" x14ac:dyDescent="0.3">
      <c r="C84" s="88"/>
      <c r="D84" s="88"/>
      <c r="E84" s="89"/>
      <c r="F84" s="88"/>
      <c r="G84" s="90"/>
      <c r="H84" s="90"/>
    </row>
    <row r="85" spans="3:8" s="87" customFormat="1" x14ac:dyDescent="0.3">
      <c r="C85" s="88"/>
      <c r="D85" s="88"/>
      <c r="E85" s="89"/>
      <c r="F85" s="88"/>
      <c r="G85" s="90"/>
      <c r="H85" s="90"/>
    </row>
    <row r="86" spans="3:8" s="87" customFormat="1" x14ac:dyDescent="0.3">
      <c r="C86" s="88"/>
      <c r="D86" s="88"/>
      <c r="E86" s="89"/>
      <c r="F86" s="88"/>
      <c r="G86" s="90"/>
      <c r="H86" s="90"/>
    </row>
    <row r="87" spans="3:8" s="87" customFormat="1" x14ac:dyDescent="0.3">
      <c r="C87" s="88"/>
      <c r="D87" s="88"/>
      <c r="E87" s="89"/>
      <c r="F87" s="88"/>
      <c r="G87" s="90"/>
      <c r="H87" s="90"/>
    </row>
    <row r="88" spans="3:8" s="87" customFormat="1" x14ac:dyDescent="0.3">
      <c r="C88" s="88"/>
      <c r="D88" s="88"/>
      <c r="E88" s="89"/>
      <c r="F88" s="88"/>
      <c r="G88" s="90"/>
      <c r="H88" s="90"/>
    </row>
    <row r="89" spans="3:8" s="87" customFormat="1" x14ac:dyDescent="0.3">
      <c r="C89" s="88"/>
      <c r="D89" s="88"/>
      <c r="E89" s="89"/>
      <c r="F89" s="88"/>
      <c r="G89" s="90"/>
      <c r="H89" s="90"/>
    </row>
    <row r="90" spans="3:8" s="87" customFormat="1" x14ac:dyDescent="0.3">
      <c r="C90" s="88"/>
      <c r="D90" s="88"/>
      <c r="E90" s="89"/>
      <c r="F90" s="88"/>
      <c r="G90" s="90"/>
      <c r="H90" s="90"/>
    </row>
    <row r="91" spans="3:8" s="87" customFormat="1" x14ac:dyDescent="0.3">
      <c r="C91" s="88"/>
      <c r="D91" s="88"/>
      <c r="E91" s="89"/>
      <c r="F91" s="88"/>
      <c r="G91" s="90"/>
      <c r="H91" s="90"/>
    </row>
    <row r="92" spans="3:8" s="87" customFormat="1" x14ac:dyDescent="0.3">
      <c r="C92" s="88"/>
      <c r="D92" s="88"/>
      <c r="E92" s="89"/>
      <c r="F92" s="88"/>
      <c r="G92" s="90"/>
      <c r="H92" s="90"/>
    </row>
    <row r="93" spans="3:8" s="87" customFormat="1" x14ac:dyDescent="0.3">
      <c r="C93" s="88"/>
      <c r="D93" s="88"/>
      <c r="E93" s="89"/>
      <c r="F93" s="88"/>
      <c r="G93" s="90"/>
      <c r="H93" s="90"/>
    </row>
    <row r="94" spans="3:8" s="87" customFormat="1" x14ac:dyDescent="0.3">
      <c r="C94" s="88"/>
      <c r="D94" s="88"/>
      <c r="E94" s="89"/>
      <c r="F94" s="88"/>
      <c r="G94" s="90"/>
      <c r="H94" s="90"/>
    </row>
    <row r="95" spans="3:8" s="87" customFormat="1" x14ac:dyDescent="0.3">
      <c r="C95" s="88"/>
      <c r="D95" s="88"/>
      <c r="E95" s="89"/>
      <c r="F95" s="88"/>
      <c r="G95" s="90"/>
      <c r="H95" s="90"/>
    </row>
    <row r="96" spans="3:8" s="87" customFormat="1" x14ac:dyDescent="0.3">
      <c r="C96" s="88"/>
      <c r="D96" s="88"/>
      <c r="E96" s="89"/>
      <c r="F96" s="88"/>
      <c r="G96" s="90"/>
      <c r="H96" s="90"/>
    </row>
    <row r="97" spans="3:8" s="87" customFormat="1" x14ac:dyDescent="0.3">
      <c r="C97" s="88"/>
      <c r="D97" s="88"/>
      <c r="E97" s="89"/>
      <c r="F97" s="88"/>
      <c r="G97" s="90"/>
      <c r="H97" s="90"/>
    </row>
    <row r="98" spans="3:8" s="87" customFormat="1" x14ac:dyDescent="0.3">
      <c r="C98" s="88"/>
      <c r="D98" s="88"/>
      <c r="E98" s="89"/>
      <c r="F98" s="88"/>
      <c r="G98" s="90"/>
      <c r="H98" s="90"/>
    </row>
    <row r="99" spans="3:8" s="87" customFormat="1" x14ac:dyDescent="0.3">
      <c r="C99" s="88"/>
      <c r="D99" s="88"/>
      <c r="E99" s="89"/>
      <c r="F99" s="88"/>
      <c r="G99" s="90"/>
      <c r="H99" s="90"/>
    </row>
    <row r="100" spans="3:8" s="87" customFormat="1" x14ac:dyDescent="0.3">
      <c r="C100" s="88"/>
      <c r="D100" s="88"/>
      <c r="E100" s="89"/>
      <c r="F100" s="88"/>
      <c r="G100" s="90"/>
      <c r="H100" s="90"/>
    </row>
    <row r="101" spans="3:8" s="87" customFormat="1" x14ac:dyDescent="0.3">
      <c r="C101" s="88"/>
      <c r="D101" s="88"/>
      <c r="E101" s="89"/>
      <c r="F101" s="88"/>
      <c r="G101" s="90"/>
      <c r="H101" s="90"/>
    </row>
    <row r="102" spans="3:8" s="87" customFormat="1" x14ac:dyDescent="0.3">
      <c r="C102" s="88"/>
      <c r="D102" s="88"/>
      <c r="E102" s="89"/>
      <c r="F102" s="88"/>
      <c r="G102" s="90"/>
      <c r="H102" s="90"/>
    </row>
    <row r="103" spans="3:8" s="87" customFormat="1" x14ac:dyDescent="0.3">
      <c r="C103" s="88"/>
      <c r="D103" s="88"/>
      <c r="E103" s="89"/>
      <c r="F103" s="88"/>
      <c r="G103" s="90"/>
      <c r="H103" s="90"/>
    </row>
    <row r="104" spans="3:8" s="87" customFormat="1" x14ac:dyDescent="0.3">
      <c r="C104" s="88"/>
      <c r="D104" s="88"/>
      <c r="E104" s="89"/>
      <c r="F104" s="88"/>
      <c r="G104" s="90"/>
      <c r="H104" s="90"/>
    </row>
    <row r="105" spans="3:8" s="87" customFormat="1" x14ac:dyDescent="0.3">
      <c r="C105" s="88"/>
      <c r="D105" s="88"/>
      <c r="E105" s="89"/>
      <c r="F105" s="88"/>
      <c r="G105" s="90"/>
      <c r="H105" s="90"/>
    </row>
    <row r="106" spans="3:8" s="87" customFormat="1" x14ac:dyDescent="0.3">
      <c r="C106" s="88"/>
      <c r="D106" s="88"/>
      <c r="E106" s="89"/>
      <c r="F106" s="88"/>
      <c r="G106" s="90"/>
      <c r="H106" s="90"/>
    </row>
    <row r="107" spans="3:8" s="87" customFormat="1" x14ac:dyDescent="0.3">
      <c r="C107" s="88"/>
      <c r="D107" s="88"/>
      <c r="E107" s="89"/>
      <c r="F107" s="88"/>
      <c r="G107" s="90"/>
      <c r="H107" s="90"/>
    </row>
    <row r="108" spans="3:8" s="87" customFormat="1" x14ac:dyDescent="0.3">
      <c r="C108" s="88"/>
      <c r="D108" s="88"/>
      <c r="E108" s="89"/>
      <c r="F108" s="88"/>
      <c r="G108" s="90"/>
      <c r="H108" s="90"/>
    </row>
    <row r="109" spans="3:8" s="87" customFormat="1" x14ac:dyDescent="0.3">
      <c r="C109" s="88"/>
      <c r="D109" s="88"/>
      <c r="E109" s="89"/>
      <c r="F109" s="88"/>
      <c r="G109" s="90"/>
      <c r="H109" s="90"/>
    </row>
    <row r="110" spans="3:8" s="87" customFormat="1" x14ac:dyDescent="0.3">
      <c r="C110" s="88"/>
      <c r="D110" s="88"/>
      <c r="E110" s="89"/>
      <c r="F110" s="88"/>
      <c r="G110" s="90"/>
      <c r="H110" s="90"/>
    </row>
    <row r="111" spans="3:8" s="87" customFormat="1" x14ac:dyDescent="0.3">
      <c r="C111" s="88"/>
      <c r="D111" s="88"/>
      <c r="E111" s="89"/>
      <c r="F111" s="88"/>
      <c r="G111" s="90"/>
      <c r="H111" s="90"/>
    </row>
    <row r="112" spans="3:8" s="87" customFormat="1" x14ac:dyDescent="0.3">
      <c r="C112" s="88"/>
      <c r="D112" s="88"/>
      <c r="E112" s="89"/>
      <c r="F112" s="88"/>
      <c r="G112" s="90"/>
      <c r="H112" s="90"/>
    </row>
    <row r="113" spans="3:8" s="87" customFormat="1" x14ac:dyDescent="0.3">
      <c r="C113" s="88"/>
      <c r="D113" s="88"/>
      <c r="E113" s="89"/>
      <c r="F113" s="88"/>
      <c r="G113" s="90"/>
      <c r="H113" s="90"/>
    </row>
    <row r="114" spans="3:8" s="87" customFormat="1" x14ac:dyDescent="0.3">
      <c r="C114" s="88"/>
      <c r="D114" s="88"/>
      <c r="E114" s="89"/>
      <c r="F114" s="88"/>
      <c r="G114" s="90"/>
      <c r="H114" s="90"/>
    </row>
    <row r="115" spans="3:8" s="87" customFormat="1" x14ac:dyDescent="0.3">
      <c r="C115" s="88"/>
      <c r="D115" s="88"/>
      <c r="E115" s="89"/>
      <c r="F115" s="88"/>
      <c r="G115" s="90"/>
      <c r="H115" s="90"/>
    </row>
    <row r="116" spans="3:8" s="87" customFormat="1" x14ac:dyDescent="0.3">
      <c r="C116" s="88"/>
      <c r="D116" s="88"/>
      <c r="E116" s="89"/>
      <c r="F116" s="88"/>
      <c r="G116" s="90"/>
      <c r="H116" s="90"/>
    </row>
    <row r="117" spans="3:8" s="87" customFormat="1" x14ac:dyDescent="0.3">
      <c r="C117" s="88"/>
      <c r="D117" s="88"/>
      <c r="E117" s="89"/>
      <c r="F117" s="88"/>
      <c r="G117" s="90"/>
      <c r="H117" s="90"/>
    </row>
    <row r="118" spans="3:8" s="87" customFormat="1" x14ac:dyDescent="0.3">
      <c r="C118" s="88"/>
      <c r="D118" s="88"/>
      <c r="E118" s="89"/>
      <c r="F118" s="88"/>
      <c r="G118" s="90"/>
      <c r="H118" s="90"/>
    </row>
    <row r="119" spans="3:8" s="87" customFormat="1" x14ac:dyDescent="0.3">
      <c r="C119" s="88"/>
      <c r="D119" s="88"/>
      <c r="E119" s="89"/>
      <c r="F119" s="88"/>
      <c r="G119" s="90"/>
      <c r="H119" s="90"/>
    </row>
    <row r="120" spans="3:8" s="87" customFormat="1" x14ac:dyDescent="0.3">
      <c r="C120" s="88"/>
      <c r="D120" s="88"/>
      <c r="E120" s="89"/>
      <c r="F120" s="88"/>
      <c r="G120" s="90"/>
      <c r="H120" s="90"/>
    </row>
    <row r="121" spans="3:8" s="87" customFormat="1" x14ac:dyDescent="0.3">
      <c r="C121" s="88"/>
      <c r="D121" s="88"/>
      <c r="E121" s="89"/>
      <c r="F121" s="88"/>
      <c r="G121" s="90"/>
      <c r="H121" s="90"/>
    </row>
    <row r="122" spans="3:8" s="87" customFormat="1" x14ac:dyDescent="0.3">
      <c r="C122" s="88"/>
      <c r="D122" s="88"/>
      <c r="E122" s="89"/>
      <c r="F122" s="88"/>
      <c r="G122" s="90"/>
      <c r="H122" s="90"/>
    </row>
    <row r="123" spans="3:8" s="87" customFormat="1" x14ac:dyDescent="0.3">
      <c r="C123" s="88"/>
      <c r="D123" s="88"/>
      <c r="E123" s="89"/>
      <c r="F123" s="88"/>
      <c r="G123" s="90"/>
      <c r="H123" s="90"/>
    </row>
    <row r="124" spans="3:8" s="87" customFormat="1" x14ac:dyDescent="0.3">
      <c r="C124" s="88"/>
      <c r="D124" s="88"/>
      <c r="E124" s="89"/>
      <c r="F124" s="88"/>
      <c r="G124" s="90"/>
      <c r="H124" s="90"/>
    </row>
    <row r="125" spans="3:8" s="87" customFormat="1" x14ac:dyDescent="0.3">
      <c r="C125" s="88"/>
      <c r="D125" s="88"/>
      <c r="E125" s="89"/>
      <c r="F125" s="88"/>
      <c r="G125" s="90"/>
      <c r="H125" s="90"/>
    </row>
    <row r="126" spans="3:8" s="87" customFormat="1" x14ac:dyDescent="0.3">
      <c r="C126" s="88"/>
      <c r="D126" s="88"/>
      <c r="E126" s="89"/>
      <c r="F126" s="88"/>
      <c r="G126" s="90"/>
      <c r="H126" s="90"/>
    </row>
    <row r="127" spans="3:8" s="87" customFormat="1" x14ac:dyDescent="0.3">
      <c r="C127" s="88"/>
      <c r="D127" s="88"/>
      <c r="E127" s="89"/>
      <c r="F127" s="88"/>
      <c r="G127" s="90"/>
      <c r="H127" s="90"/>
    </row>
    <row r="128" spans="3:8" s="87" customFormat="1" x14ac:dyDescent="0.3">
      <c r="C128" s="88"/>
      <c r="D128" s="88"/>
      <c r="E128" s="89"/>
      <c r="F128" s="88"/>
      <c r="G128" s="90"/>
      <c r="H128" s="90"/>
    </row>
    <row r="129" spans="3:8" s="87" customFormat="1" x14ac:dyDescent="0.3">
      <c r="C129" s="88"/>
      <c r="D129" s="88"/>
      <c r="E129" s="89"/>
      <c r="F129" s="88"/>
      <c r="G129" s="90"/>
      <c r="H129" s="90"/>
    </row>
    <row r="130" spans="3:8" s="87" customFormat="1" x14ac:dyDescent="0.3">
      <c r="C130" s="88"/>
      <c r="D130" s="88"/>
      <c r="E130" s="89"/>
      <c r="F130" s="88"/>
      <c r="G130" s="90"/>
      <c r="H130" s="90"/>
    </row>
    <row r="131" spans="3:8" s="87" customFormat="1" x14ac:dyDescent="0.3">
      <c r="C131" s="88"/>
      <c r="D131" s="88"/>
      <c r="E131" s="89"/>
      <c r="F131" s="88"/>
      <c r="G131" s="90"/>
      <c r="H131" s="90"/>
    </row>
    <row r="132" spans="3:8" s="87" customFormat="1" x14ac:dyDescent="0.3">
      <c r="C132" s="88"/>
      <c r="D132" s="88"/>
      <c r="E132" s="89"/>
      <c r="F132" s="88"/>
      <c r="G132" s="90"/>
      <c r="H132" s="90"/>
    </row>
    <row r="133" spans="3:8" s="87" customFormat="1" x14ac:dyDescent="0.3">
      <c r="C133" s="88"/>
      <c r="D133" s="88"/>
      <c r="E133" s="89"/>
      <c r="F133" s="88"/>
      <c r="G133" s="90"/>
      <c r="H133" s="90"/>
    </row>
    <row r="134" spans="3:8" s="87" customFormat="1" x14ac:dyDescent="0.3">
      <c r="C134" s="88"/>
      <c r="D134" s="88"/>
      <c r="E134" s="89"/>
      <c r="F134" s="88"/>
      <c r="G134" s="90"/>
      <c r="H134" s="90"/>
    </row>
    <row r="135" spans="3:8" s="87" customFormat="1" x14ac:dyDescent="0.3">
      <c r="C135" s="88"/>
      <c r="D135" s="88"/>
      <c r="E135" s="89"/>
      <c r="F135" s="88"/>
      <c r="G135" s="90"/>
      <c r="H135" s="90"/>
    </row>
    <row r="136" spans="3:8" s="87" customFormat="1" x14ac:dyDescent="0.3">
      <c r="C136" s="88"/>
      <c r="D136" s="88"/>
      <c r="E136" s="89"/>
      <c r="F136" s="88"/>
      <c r="G136" s="90"/>
      <c r="H136" s="90"/>
    </row>
    <row r="137" spans="3:8" s="87" customFormat="1" x14ac:dyDescent="0.3">
      <c r="C137" s="88"/>
      <c r="D137" s="88"/>
      <c r="E137" s="89"/>
      <c r="F137" s="88"/>
      <c r="G137" s="90"/>
      <c r="H137" s="90"/>
    </row>
    <row r="138" spans="3:8" s="87" customFormat="1" x14ac:dyDescent="0.3">
      <c r="C138" s="88"/>
      <c r="D138" s="88"/>
      <c r="E138" s="89"/>
      <c r="F138" s="88"/>
      <c r="G138" s="90"/>
      <c r="H138" s="90"/>
    </row>
    <row r="139" spans="3:8" s="87" customFormat="1" x14ac:dyDescent="0.3">
      <c r="C139" s="88"/>
      <c r="D139" s="88"/>
      <c r="E139" s="89"/>
      <c r="F139" s="88"/>
      <c r="G139" s="90"/>
      <c r="H139" s="90"/>
    </row>
    <row r="140" spans="3:8" s="87" customFormat="1" x14ac:dyDescent="0.3">
      <c r="C140" s="88"/>
      <c r="D140" s="88"/>
      <c r="E140" s="89"/>
      <c r="F140" s="88"/>
      <c r="G140" s="90"/>
      <c r="H140" s="90"/>
    </row>
    <row r="141" spans="3:8" s="87" customFormat="1" x14ac:dyDescent="0.3">
      <c r="C141" s="88"/>
      <c r="D141" s="88"/>
      <c r="E141" s="89"/>
      <c r="F141" s="88"/>
      <c r="G141" s="90"/>
      <c r="H141" s="90"/>
    </row>
    <row r="142" spans="3:8" s="87" customFormat="1" x14ac:dyDescent="0.3">
      <c r="C142" s="88"/>
      <c r="D142" s="88"/>
      <c r="E142" s="89"/>
      <c r="F142" s="88"/>
      <c r="G142" s="90"/>
      <c r="H142" s="90"/>
    </row>
    <row r="143" spans="3:8" s="87" customFormat="1" x14ac:dyDescent="0.3">
      <c r="C143" s="88"/>
      <c r="D143" s="88"/>
      <c r="E143" s="89"/>
      <c r="F143" s="88"/>
      <c r="G143" s="90"/>
      <c r="H143" s="90"/>
    </row>
    <row r="144" spans="3:8" s="87" customFormat="1" x14ac:dyDescent="0.3">
      <c r="C144" s="88"/>
      <c r="D144" s="88"/>
      <c r="E144" s="89"/>
      <c r="F144" s="88"/>
      <c r="G144" s="90"/>
      <c r="H144" s="90"/>
    </row>
    <row r="145" spans="3:8" s="87" customFormat="1" x14ac:dyDescent="0.3">
      <c r="C145" s="88"/>
      <c r="D145" s="88"/>
      <c r="E145" s="89"/>
      <c r="F145" s="88"/>
      <c r="G145" s="90"/>
      <c r="H145" s="90"/>
    </row>
    <row r="146" spans="3:8" s="87" customFormat="1" x14ac:dyDescent="0.3">
      <c r="C146" s="88"/>
      <c r="D146" s="88"/>
      <c r="E146" s="89"/>
      <c r="F146" s="88"/>
      <c r="G146" s="90"/>
      <c r="H146" s="90"/>
    </row>
    <row r="147" spans="3:8" s="87" customFormat="1" x14ac:dyDescent="0.3">
      <c r="C147" s="88"/>
      <c r="D147" s="88"/>
      <c r="E147" s="89"/>
      <c r="F147" s="88"/>
      <c r="G147" s="90"/>
      <c r="H147" s="90"/>
    </row>
    <row r="148" spans="3:8" s="87" customFormat="1" x14ac:dyDescent="0.3">
      <c r="C148" s="88"/>
      <c r="D148" s="88"/>
      <c r="E148" s="89"/>
      <c r="F148" s="88"/>
      <c r="G148" s="90"/>
      <c r="H148" s="90"/>
    </row>
    <row r="149" spans="3:8" s="87" customFormat="1" x14ac:dyDescent="0.3">
      <c r="C149" s="88"/>
      <c r="D149" s="88"/>
      <c r="E149" s="89"/>
      <c r="F149" s="88"/>
      <c r="G149" s="90"/>
      <c r="H149" s="90"/>
    </row>
    <row r="150" spans="3:8" s="87" customFormat="1" x14ac:dyDescent="0.3">
      <c r="C150" s="88"/>
      <c r="D150" s="88"/>
      <c r="E150" s="89"/>
      <c r="F150" s="88"/>
      <c r="G150" s="90"/>
      <c r="H150" s="90"/>
    </row>
    <row r="151" spans="3:8" s="87" customFormat="1" x14ac:dyDescent="0.3">
      <c r="C151" s="88"/>
      <c r="D151" s="88"/>
      <c r="E151" s="89"/>
      <c r="F151" s="88"/>
      <c r="G151" s="90"/>
      <c r="H151" s="90"/>
    </row>
    <row r="152" spans="3:8" s="87" customFormat="1" x14ac:dyDescent="0.3">
      <c r="C152" s="88"/>
      <c r="D152" s="88"/>
      <c r="E152" s="89"/>
      <c r="F152" s="88"/>
      <c r="G152" s="90"/>
      <c r="H152" s="90"/>
    </row>
    <row r="153" spans="3:8" s="87" customFormat="1" x14ac:dyDescent="0.3">
      <c r="C153" s="88"/>
      <c r="D153" s="88"/>
      <c r="E153" s="89"/>
      <c r="F153" s="88"/>
      <c r="G153" s="90"/>
      <c r="H153" s="90"/>
    </row>
    <row r="154" spans="3:8" s="87" customFormat="1" x14ac:dyDescent="0.3">
      <c r="C154" s="88"/>
      <c r="D154" s="88"/>
      <c r="E154" s="89"/>
      <c r="F154" s="88"/>
      <c r="G154" s="90"/>
      <c r="H154" s="90"/>
    </row>
    <row r="155" spans="3:8" s="87" customFormat="1" x14ac:dyDescent="0.3">
      <c r="C155" s="88"/>
      <c r="D155" s="88"/>
      <c r="E155" s="89"/>
      <c r="F155" s="88"/>
      <c r="G155" s="90"/>
      <c r="H155" s="90"/>
    </row>
    <row r="156" spans="3:8" s="87" customFormat="1" x14ac:dyDescent="0.3">
      <c r="C156" s="88"/>
      <c r="D156" s="88"/>
      <c r="E156" s="89"/>
      <c r="F156" s="88"/>
      <c r="G156" s="90"/>
      <c r="H156" s="90"/>
    </row>
    <row r="157" spans="3:8" s="87" customFormat="1" x14ac:dyDescent="0.3">
      <c r="C157" s="88"/>
      <c r="D157" s="88"/>
      <c r="E157" s="89"/>
      <c r="F157" s="88"/>
      <c r="G157" s="90"/>
      <c r="H157" s="90"/>
    </row>
    <row r="158" spans="3:8" s="87" customFormat="1" x14ac:dyDescent="0.3">
      <c r="C158" s="88"/>
      <c r="D158" s="88"/>
      <c r="E158" s="89"/>
      <c r="F158" s="88"/>
      <c r="G158" s="90"/>
      <c r="H158" s="90"/>
    </row>
    <row r="159" spans="3:8" s="87" customFormat="1" x14ac:dyDescent="0.3">
      <c r="C159" s="88"/>
      <c r="D159" s="88"/>
      <c r="E159" s="89"/>
      <c r="F159" s="88"/>
      <c r="G159" s="90"/>
      <c r="H159" s="90"/>
    </row>
    <row r="160" spans="3:8" s="87" customFormat="1" x14ac:dyDescent="0.3">
      <c r="C160" s="88"/>
      <c r="D160" s="88"/>
      <c r="E160" s="89"/>
      <c r="F160" s="88"/>
      <c r="G160" s="90"/>
      <c r="H160" s="90"/>
    </row>
    <row r="161" spans="3:8" s="87" customFormat="1" x14ac:dyDescent="0.3">
      <c r="C161" s="88"/>
      <c r="D161" s="88"/>
      <c r="E161" s="89"/>
      <c r="F161" s="88"/>
      <c r="G161" s="90"/>
      <c r="H161" s="90"/>
    </row>
    <row r="162" spans="3:8" s="87" customFormat="1" x14ac:dyDescent="0.3">
      <c r="C162" s="88"/>
      <c r="D162" s="88"/>
      <c r="E162" s="89"/>
      <c r="F162" s="88"/>
      <c r="G162" s="90"/>
      <c r="H162" s="90"/>
    </row>
    <row r="163" spans="3:8" s="87" customFormat="1" x14ac:dyDescent="0.3">
      <c r="C163" s="88"/>
      <c r="D163" s="88"/>
      <c r="E163" s="89"/>
      <c r="F163" s="88"/>
      <c r="G163" s="90"/>
      <c r="H163" s="90"/>
    </row>
    <row r="164" spans="3:8" s="87" customFormat="1" x14ac:dyDescent="0.3">
      <c r="C164" s="88"/>
      <c r="D164" s="88"/>
      <c r="E164" s="89"/>
      <c r="F164" s="88"/>
      <c r="G164" s="90"/>
      <c r="H164" s="90"/>
    </row>
    <row r="165" spans="3:8" s="87" customFormat="1" x14ac:dyDescent="0.3">
      <c r="C165" s="88"/>
      <c r="D165" s="88"/>
      <c r="E165" s="89"/>
      <c r="F165" s="88"/>
      <c r="G165" s="90"/>
      <c r="H165" s="90"/>
    </row>
    <row r="166" spans="3:8" s="87" customFormat="1" x14ac:dyDescent="0.3">
      <c r="C166" s="88"/>
      <c r="D166" s="88"/>
      <c r="E166" s="89"/>
      <c r="F166" s="88"/>
      <c r="G166" s="90"/>
      <c r="H166" s="90"/>
    </row>
    <row r="167" spans="3:8" s="87" customFormat="1" x14ac:dyDescent="0.3">
      <c r="C167" s="88"/>
      <c r="D167" s="88"/>
      <c r="E167" s="89"/>
      <c r="F167" s="88"/>
      <c r="G167" s="90"/>
      <c r="H167" s="90"/>
    </row>
    <row r="168" spans="3:8" s="87" customFormat="1" x14ac:dyDescent="0.3">
      <c r="C168" s="88"/>
      <c r="D168" s="88"/>
      <c r="E168" s="89"/>
      <c r="F168" s="88"/>
      <c r="G168" s="90"/>
      <c r="H168" s="90"/>
    </row>
    <row r="169" spans="3:8" s="87" customFormat="1" x14ac:dyDescent="0.3">
      <c r="C169" s="88"/>
      <c r="D169" s="88"/>
      <c r="E169" s="89"/>
      <c r="F169" s="88"/>
      <c r="G169" s="90"/>
      <c r="H169" s="90"/>
    </row>
    <row r="170" spans="3:8" s="87" customFormat="1" x14ac:dyDescent="0.3">
      <c r="C170" s="88"/>
      <c r="D170" s="88"/>
      <c r="E170" s="89"/>
      <c r="F170" s="88"/>
      <c r="G170" s="90"/>
      <c r="H170" s="90"/>
    </row>
    <row r="171" spans="3:8" s="87" customFormat="1" x14ac:dyDescent="0.3">
      <c r="C171" s="88"/>
      <c r="D171" s="88"/>
      <c r="E171" s="89"/>
      <c r="F171" s="88"/>
      <c r="G171" s="90"/>
      <c r="H171" s="90"/>
    </row>
    <row r="172" spans="3:8" s="87" customFormat="1" x14ac:dyDescent="0.3">
      <c r="C172" s="88"/>
      <c r="D172" s="88"/>
      <c r="E172" s="89"/>
      <c r="F172" s="88"/>
      <c r="G172" s="90"/>
      <c r="H172" s="90"/>
    </row>
    <row r="173" spans="3:8" s="87" customFormat="1" x14ac:dyDescent="0.3">
      <c r="C173" s="88"/>
      <c r="D173" s="88"/>
      <c r="E173" s="89"/>
      <c r="F173" s="88"/>
      <c r="G173" s="90"/>
      <c r="H173" s="90"/>
    </row>
    <row r="174" spans="3:8" s="87" customFormat="1" x14ac:dyDescent="0.3">
      <c r="C174" s="88"/>
      <c r="D174" s="88"/>
      <c r="E174" s="89"/>
      <c r="F174" s="88"/>
      <c r="G174" s="90"/>
      <c r="H174" s="90"/>
    </row>
    <row r="175" spans="3:8" s="87" customFormat="1" x14ac:dyDescent="0.3">
      <c r="C175" s="88"/>
      <c r="D175" s="88"/>
      <c r="E175" s="89"/>
      <c r="F175" s="88"/>
      <c r="G175" s="90"/>
      <c r="H175" s="90"/>
    </row>
    <row r="176" spans="3:8" s="87" customFormat="1" x14ac:dyDescent="0.3">
      <c r="C176" s="88"/>
      <c r="D176" s="88"/>
      <c r="E176" s="89"/>
      <c r="F176" s="88"/>
      <c r="G176" s="90"/>
      <c r="H176" s="90"/>
    </row>
    <row r="177" spans="3:8" s="87" customFormat="1" x14ac:dyDescent="0.3">
      <c r="C177" s="88"/>
      <c r="D177" s="88"/>
      <c r="E177" s="89"/>
      <c r="F177" s="88"/>
      <c r="G177" s="90"/>
      <c r="H177" s="90"/>
    </row>
    <row r="178" spans="3:8" s="87" customFormat="1" x14ac:dyDescent="0.3">
      <c r="C178" s="88"/>
      <c r="D178" s="88"/>
      <c r="E178" s="89"/>
      <c r="F178" s="88"/>
      <c r="G178" s="90"/>
      <c r="H178" s="90"/>
    </row>
    <row r="179" spans="3:8" s="87" customFormat="1" x14ac:dyDescent="0.3">
      <c r="C179" s="88"/>
      <c r="D179" s="88"/>
      <c r="E179" s="89"/>
      <c r="F179" s="88"/>
      <c r="G179" s="90"/>
      <c r="H179" s="90"/>
    </row>
    <row r="180" spans="3:8" s="87" customFormat="1" x14ac:dyDescent="0.3">
      <c r="C180" s="88"/>
      <c r="D180" s="88"/>
      <c r="E180" s="89"/>
      <c r="F180" s="88"/>
      <c r="G180" s="90"/>
      <c r="H180" s="90"/>
    </row>
    <row r="181" spans="3:8" s="87" customFormat="1" x14ac:dyDescent="0.3">
      <c r="C181" s="88"/>
      <c r="D181" s="88"/>
      <c r="E181" s="89"/>
      <c r="F181" s="88"/>
      <c r="G181" s="90"/>
      <c r="H181" s="90"/>
    </row>
    <row r="182" spans="3:8" s="87" customFormat="1" x14ac:dyDescent="0.3">
      <c r="C182" s="88"/>
      <c r="D182" s="88"/>
      <c r="E182" s="89"/>
      <c r="F182" s="88"/>
      <c r="G182" s="90"/>
      <c r="H182" s="90"/>
    </row>
    <row r="183" spans="3:8" s="87" customFormat="1" x14ac:dyDescent="0.3">
      <c r="C183" s="88"/>
      <c r="D183" s="88"/>
      <c r="E183" s="89"/>
      <c r="F183" s="88"/>
      <c r="G183" s="90"/>
      <c r="H183" s="90"/>
    </row>
    <row r="184" spans="3:8" s="87" customFormat="1" x14ac:dyDescent="0.3">
      <c r="C184" s="88"/>
      <c r="D184" s="88"/>
      <c r="E184" s="89"/>
      <c r="F184" s="88"/>
      <c r="G184" s="90"/>
      <c r="H184" s="90"/>
    </row>
    <row r="185" spans="3:8" s="87" customFormat="1" x14ac:dyDescent="0.3">
      <c r="C185" s="88"/>
      <c r="D185" s="88"/>
      <c r="E185" s="89"/>
      <c r="F185" s="88"/>
      <c r="G185" s="90"/>
      <c r="H185" s="90"/>
    </row>
    <row r="186" spans="3:8" s="87" customFormat="1" x14ac:dyDescent="0.3">
      <c r="C186" s="88"/>
      <c r="D186" s="88"/>
      <c r="E186" s="89"/>
      <c r="F186" s="88"/>
      <c r="G186" s="90"/>
      <c r="H186" s="90"/>
    </row>
    <row r="187" spans="3:8" s="87" customFormat="1" x14ac:dyDescent="0.3">
      <c r="C187" s="88"/>
      <c r="D187" s="88"/>
      <c r="E187" s="89"/>
      <c r="F187" s="88"/>
      <c r="G187" s="90"/>
      <c r="H187" s="90"/>
    </row>
    <row r="188" spans="3:8" s="87" customFormat="1" x14ac:dyDescent="0.3">
      <c r="C188" s="88"/>
      <c r="D188" s="88"/>
      <c r="E188" s="89"/>
      <c r="F188" s="88"/>
      <c r="G188" s="90"/>
      <c r="H188" s="90"/>
    </row>
    <row r="189" spans="3:8" s="87" customFormat="1" x14ac:dyDescent="0.3">
      <c r="C189" s="88"/>
      <c r="D189" s="88"/>
      <c r="E189" s="89"/>
      <c r="F189" s="88"/>
      <c r="G189" s="90"/>
      <c r="H189" s="90"/>
    </row>
    <row r="190" spans="3:8" s="87" customFormat="1" x14ac:dyDescent="0.3">
      <c r="C190" s="88"/>
      <c r="D190" s="88"/>
      <c r="E190" s="89"/>
      <c r="F190" s="88"/>
      <c r="G190" s="90"/>
      <c r="H190" s="90"/>
    </row>
    <row r="191" spans="3:8" s="87" customFormat="1" x14ac:dyDescent="0.3">
      <c r="C191" s="88"/>
      <c r="D191" s="88"/>
      <c r="E191" s="89"/>
      <c r="F191" s="88"/>
      <c r="G191" s="90"/>
      <c r="H191" s="90"/>
    </row>
    <row r="192" spans="3:8" s="87" customFormat="1" x14ac:dyDescent="0.3">
      <c r="C192" s="88"/>
      <c r="D192" s="88"/>
      <c r="E192" s="89"/>
      <c r="F192" s="88"/>
      <c r="G192" s="90"/>
      <c r="H192" s="90"/>
    </row>
    <row r="193" spans="3:8" s="87" customFormat="1" x14ac:dyDescent="0.3">
      <c r="C193" s="88"/>
      <c r="D193" s="88"/>
      <c r="E193" s="89"/>
      <c r="F193" s="88"/>
      <c r="G193" s="90"/>
      <c r="H193" s="90"/>
    </row>
    <row r="194" spans="3:8" s="87" customFormat="1" x14ac:dyDescent="0.3">
      <c r="C194" s="88"/>
      <c r="D194" s="88"/>
      <c r="E194" s="89"/>
      <c r="F194" s="88"/>
      <c r="G194" s="90"/>
      <c r="H194" s="90"/>
    </row>
    <row r="195" spans="3:8" s="87" customFormat="1" x14ac:dyDescent="0.3">
      <c r="C195" s="88"/>
      <c r="D195" s="88"/>
      <c r="E195" s="89"/>
      <c r="F195" s="88"/>
      <c r="G195" s="90"/>
      <c r="H195" s="90"/>
    </row>
    <row r="196" spans="3:8" s="87" customFormat="1" x14ac:dyDescent="0.3">
      <c r="C196" s="88"/>
      <c r="D196" s="88"/>
      <c r="E196" s="89"/>
      <c r="F196" s="88"/>
      <c r="G196" s="90"/>
      <c r="H196" s="90"/>
    </row>
    <row r="197" spans="3:8" s="87" customFormat="1" x14ac:dyDescent="0.3">
      <c r="C197" s="88"/>
      <c r="D197" s="88"/>
      <c r="E197" s="89"/>
      <c r="F197" s="88"/>
      <c r="G197" s="90"/>
      <c r="H197" s="90"/>
    </row>
    <row r="198" spans="3:8" s="87" customFormat="1" x14ac:dyDescent="0.3">
      <c r="C198" s="88"/>
      <c r="D198" s="88"/>
      <c r="E198" s="89"/>
      <c r="F198" s="88"/>
      <c r="G198" s="90"/>
      <c r="H198" s="90"/>
    </row>
    <row r="199" spans="3:8" s="87" customFormat="1" x14ac:dyDescent="0.3">
      <c r="C199" s="88"/>
      <c r="D199" s="88"/>
      <c r="E199" s="89"/>
      <c r="F199" s="88"/>
      <c r="G199" s="90"/>
      <c r="H199" s="90"/>
    </row>
    <row r="200" spans="3:8" s="87" customFormat="1" x14ac:dyDescent="0.3">
      <c r="C200" s="88"/>
      <c r="D200" s="88"/>
      <c r="E200" s="89"/>
      <c r="F200" s="88"/>
      <c r="G200" s="90"/>
      <c r="H200" s="90"/>
    </row>
    <row r="201" spans="3:8" s="87" customFormat="1" x14ac:dyDescent="0.3">
      <c r="C201" s="88"/>
      <c r="D201" s="88"/>
      <c r="E201" s="89"/>
      <c r="F201" s="88"/>
      <c r="G201" s="90"/>
      <c r="H201" s="90"/>
    </row>
    <row r="202" spans="3:8" s="87" customFormat="1" x14ac:dyDescent="0.3">
      <c r="C202" s="88"/>
      <c r="D202" s="88"/>
      <c r="E202" s="89"/>
      <c r="F202" s="88"/>
      <c r="G202" s="90"/>
      <c r="H202" s="90"/>
    </row>
    <row r="203" spans="3:8" s="87" customFormat="1" x14ac:dyDescent="0.3">
      <c r="C203" s="88"/>
      <c r="D203" s="88"/>
      <c r="E203" s="89"/>
      <c r="F203" s="88"/>
      <c r="G203" s="90"/>
      <c r="H203" s="90"/>
    </row>
    <row r="204" spans="3:8" s="87" customFormat="1" x14ac:dyDescent="0.3">
      <c r="C204" s="88"/>
      <c r="D204" s="88"/>
      <c r="E204" s="89"/>
      <c r="F204" s="88"/>
      <c r="G204" s="90"/>
      <c r="H204" s="90"/>
    </row>
    <row r="205" spans="3:8" s="87" customFormat="1" x14ac:dyDescent="0.3">
      <c r="C205" s="88"/>
      <c r="D205" s="88"/>
      <c r="E205" s="89"/>
      <c r="F205" s="88"/>
      <c r="G205" s="90"/>
      <c r="H205" s="90"/>
    </row>
    <row r="206" spans="3:8" s="87" customFormat="1" x14ac:dyDescent="0.3">
      <c r="C206" s="88"/>
      <c r="D206" s="88"/>
      <c r="E206" s="89"/>
      <c r="F206" s="88"/>
      <c r="G206" s="90"/>
      <c r="H206" s="90"/>
    </row>
    <row r="207" spans="3:8" s="87" customFormat="1" x14ac:dyDescent="0.3">
      <c r="C207" s="88"/>
      <c r="D207" s="88"/>
      <c r="E207" s="89"/>
      <c r="F207" s="88"/>
      <c r="G207" s="90"/>
      <c r="H207" s="90"/>
    </row>
    <row r="208" spans="3:8" s="87" customFormat="1" x14ac:dyDescent="0.3">
      <c r="C208" s="88"/>
      <c r="D208" s="88"/>
      <c r="E208" s="89"/>
      <c r="F208" s="88"/>
      <c r="G208" s="90"/>
      <c r="H208" s="90"/>
    </row>
    <row r="209" spans="3:8" s="87" customFormat="1" x14ac:dyDescent="0.3">
      <c r="C209" s="88"/>
      <c r="D209" s="88"/>
      <c r="E209" s="89"/>
      <c r="F209" s="88"/>
      <c r="G209" s="90"/>
      <c r="H209" s="90"/>
    </row>
    <row r="210" spans="3:8" s="87" customFormat="1" x14ac:dyDescent="0.3">
      <c r="C210" s="88"/>
      <c r="D210" s="88"/>
      <c r="E210" s="89"/>
      <c r="F210" s="88"/>
      <c r="G210" s="90"/>
      <c r="H210" s="90"/>
    </row>
    <row r="211" spans="3:8" s="87" customFormat="1" x14ac:dyDescent="0.3">
      <c r="C211" s="88"/>
      <c r="D211" s="88"/>
      <c r="E211" s="89"/>
      <c r="F211" s="88"/>
      <c r="G211" s="90"/>
      <c r="H211" s="90"/>
    </row>
    <row r="212" spans="3:8" s="87" customFormat="1" x14ac:dyDescent="0.3">
      <c r="C212" s="88"/>
      <c r="D212" s="88"/>
      <c r="E212" s="89"/>
      <c r="F212" s="88"/>
      <c r="G212" s="90"/>
      <c r="H212" s="90"/>
    </row>
    <row r="213" spans="3:8" s="87" customFormat="1" x14ac:dyDescent="0.3">
      <c r="C213" s="88"/>
      <c r="D213" s="88"/>
      <c r="E213" s="89"/>
      <c r="F213" s="88"/>
      <c r="G213" s="90"/>
      <c r="H213" s="90"/>
    </row>
    <row r="214" spans="3:8" s="87" customFormat="1" x14ac:dyDescent="0.3">
      <c r="C214" s="88"/>
      <c r="D214" s="88"/>
      <c r="E214" s="89"/>
      <c r="F214" s="88"/>
      <c r="G214" s="90"/>
      <c r="H214" s="90"/>
    </row>
    <row r="215" spans="3:8" s="87" customFormat="1" x14ac:dyDescent="0.3">
      <c r="C215" s="88"/>
      <c r="D215" s="88"/>
      <c r="E215" s="89"/>
      <c r="F215" s="88"/>
      <c r="G215" s="90"/>
      <c r="H215" s="90"/>
    </row>
    <row r="216" spans="3:8" s="87" customFormat="1" x14ac:dyDescent="0.3">
      <c r="C216" s="88"/>
      <c r="D216" s="88"/>
      <c r="E216" s="89"/>
      <c r="F216" s="88"/>
      <c r="G216" s="90"/>
      <c r="H216" s="90"/>
    </row>
    <row r="217" spans="3:8" s="87" customFormat="1" x14ac:dyDescent="0.3">
      <c r="C217" s="88"/>
      <c r="D217" s="88"/>
      <c r="E217" s="89"/>
      <c r="F217" s="88"/>
      <c r="G217" s="90"/>
      <c r="H217" s="90"/>
    </row>
    <row r="218" spans="3:8" s="87" customFormat="1" x14ac:dyDescent="0.3">
      <c r="C218" s="88"/>
      <c r="D218" s="88"/>
      <c r="E218" s="89"/>
      <c r="F218" s="88"/>
      <c r="G218" s="90"/>
      <c r="H218" s="90"/>
    </row>
    <row r="219" spans="3:8" s="87" customFormat="1" x14ac:dyDescent="0.3">
      <c r="C219" s="88"/>
      <c r="D219" s="88"/>
      <c r="E219" s="89"/>
      <c r="F219" s="88"/>
      <c r="G219" s="90"/>
      <c r="H219" s="90"/>
    </row>
    <row r="220" spans="3:8" s="87" customFormat="1" x14ac:dyDescent="0.3">
      <c r="C220" s="88"/>
      <c r="D220" s="88"/>
      <c r="E220" s="89"/>
      <c r="F220" s="88"/>
      <c r="G220" s="90"/>
      <c r="H220" s="90"/>
    </row>
    <row r="221" spans="3:8" s="87" customFormat="1" x14ac:dyDescent="0.3">
      <c r="C221" s="88"/>
      <c r="D221" s="88"/>
      <c r="E221" s="89"/>
      <c r="F221" s="88"/>
      <c r="G221" s="90"/>
      <c r="H221" s="90"/>
    </row>
    <row r="222" spans="3:8" s="87" customFormat="1" x14ac:dyDescent="0.3">
      <c r="C222" s="88"/>
      <c r="D222" s="88"/>
      <c r="E222" s="89"/>
      <c r="F222" s="88"/>
      <c r="G222" s="90"/>
      <c r="H222" s="90"/>
    </row>
    <row r="223" spans="3:8" s="87" customFormat="1" x14ac:dyDescent="0.3">
      <c r="C223" s="88"/>
      <c r="D223" s="88"/>
      <c r="E223" s="89"/>
      <c r="F223" s="88"/>
      <c r="G223" s="90"/>
      <c r="H223" s="90"/>
    </row>
    <row r="224" spans="3:8" s="87" customFormat="1" x14ac:dyDescent="0.3">
      <c r="C224" s="88"/>
      <c r="D224" s="88"/>
      <c r="E224" s="89"/>
      <c r="F224" s="88"/>
      <c r="G224" s="90"/>
      <c r="H224" s="90"/>
    </row>
    <row r="225" spans="3:8" s="87" customFormat="1" x14ac:dyDescent="0.3">
      <c r="C225" s="88"/>
      <c r="D225" s="88"/>
      <c r="E225" s="89"/>
      <c r="F225" s="88"/>
      <c r="G225" s="90"/>
      <c r="H225" s="90"/>
    </row>
    <row r="226" spans="3:8" s="87" customFormat="1" x14ac:dyDescent="0.3">
      <c r="C226" s="88"/>
      <c r="D226" s="88"/>
      <c r="E226" s="89"/>
      <c r="F226" s="88"/>
      <c r="G226" s="90"/>
      <c r="H226" s="90"/>
    </row>
    <row r="227" spans="3:8" s="87" customFormat="1" x14ac:dyDescent="0.3">
      <c r="C227" s="88"/>
      <c r="D227" s="88"/>
      <c r="E227" s="89"/>
      <c r="F227" s="88"/>
      <c r="G227" s="90"/>
      <c r="H227" s="90"/>
    </row>
    <row r="228" spans="3:8" s="87" customFormat="1" x14ac:dyDescent="0.3">
      <c r="C228" s="88"/>
      <c r="D228" s="88"/>
      <c r="E228" s="89"/>
      <c r="F228" s="88"/>
      <c r="G228" s="90"/>
      <c r="H228" s="90"/>
    </row>
    <row r="229" spans="3:8" s="87" customFormat="1" x14ac:dyDescent="0.3">
      <c r="C229" s="88"/>
      <c r="D229" s="88"/>
      <c r="E229" s="89"/>
      <c r="F229" s="88"/>
      <c r="G229" s="90"/>
      <c r="H229" s="90"/>
    </row>
    <row r="230" spans="3:8" s="87" customFormat="1" x14ac:dyDescent="0.3">
      <c r="C230" s="88"/>
      <c r="D230" s="88"/>
      <c r="E230" s="89"/>
      <c r="F230" s="88"/>
      <c r="G230" s="90"/>
      <c r="H230" s="90"/>
    </row>
    <row r="231" spans="3:8" s="87" customFormat="1" x14ac:dyDescent="0.3">
      <c r="C231" s="88"/>
      <c r="D231" s="88"/>
      <c r="E231" s="89"/>
      <c r="F231" s="88"/>
      <c r="G231" s="90"/>
      <c r="H231" s="90"/>
    </row>
    <row r="232" spans="3:8" s="87" customFormat="1" x14ac:dyDescent="0.3">
      <c r="C232" s="88"/>
      <c r="D232" s="88"/>
      <c r="E232" s="89"/>
      <c r="F232" s="88"/>
      <c r="G232" s="90"/>
      <c r="H232" s="90"/>
    </row>
    <row r="233" spans="3:8" s="87" customFormat="1" x14ac:dyDescent="0.3">
      <c r="C233" s="88"/>
      <c r="D233" s="88"/>
      <c r="E233" s="89"/>
      <c r="F233" s="88"/>
      <c r="G233" s="90"/>
      <c r="H233" s="90"/>
    </row>
    <row r="234" spans="3:8" s="87" customFormat="1" x14ac:dyDescent="0.3">
      <c r="C234" s="88"/>
      <c r="D234" s="88"/>
      <c r="E234" s="89"/>
      <c r="F234" s="88"/>
      <c r="G234" s="90"/>
      <c r="H234" s="90"/>
    </row>
    <row r="235" spans="3:8" s="87" customFormat="1" x14ac:dyDescent="0.3">
      <c r="C235" s="88"/>
      <c r="D235" s="88"/>
      <c r="E235" s="89"/>
      <c r="F235" s="88"/>
      <c r="G235" s="90"/>
      <c r="H235" s="90"/>
    </row>
    <row r="236" spans="3:8" s="87" customFormat="1" x14ac:dyDescent="0.3">
      <c r="C236" s="88"/>
      <c r="D236" s="88"/>
      <c r="E236" s="89"/>
      <c r="F236" s="88"/>
      <c r="G236" s="90"/>
      <c r="H236" s="90"/>
    </row>
    <row r="237" spans="3:8" s="87" customFormat="1" x14ac:dyDescent="0.3">
      <c r="C237" s="88"/>
      <c r="D237" s="88"/>
      <c r="E237" s="89"/>
      <c r="F237" s="88"/>
      <c r="G237" s="90"/>
      <c r="H237" s="90"/>
    </row>
    <row r="238" spans="3:8" s="87" customFormat="1" x14ac:dyDescent="0.3">
      <c r="C238" s="88"/>
      <c r="D238" s="88"/>
      <c r="E238" s="89"/>
      <c r="F238" s="88"/>
      <c r="G238" s="90"/>
      <c r="H238" s="90"/>
    </row>
    <row r="239" spans="3:8" s="87" customFormat="1" x14ac:dyDescent="0.3">
      <c r="C239" s="88"/>
      <c r="D239" s="88"/>
      <c r="E239" s="89"/>
      <c r="F239" s="88"/>
      <c r="G239" s="90"/>
      <c r="H239" s="90"/>
    </row>
    <row r="240" spans="3:8" s="87" customFormat="1" x14ac:dyDescent="0.3">
      <c r="C240" s="88"/>
      <c r="D240" s="88"/>
      <c r="E240" s="89"/>
      <c r="F240" s="88"/>
      <c r="G240" s="90"/>
      <c r="H240" s="90"/>
    </row>
    <row r="241" spans="3:8" s="87" customFormat="1" x14ac:dyDescent="0.3">
      <c r="C241" s="88"/>
      <c r="D241" s="88"/>
      <c r="E241" s="89"/>
      <c r="F241" s="88"/>
      <c r="G241" s="90"/>
      <c r="H241" s="90"/>
    </row>
    <row r="242" spans="3:8" s="87" customFormat="1" x14ac:dyDescent="0.3">
      <c r="C242" s="88"/>
      <c r="D242" s="88"/>
      <c r="E242" s="89"/>
      <c r="F242" s="88"/>
      <c r="G242" s="90"/>
      <c r="H242" s="90"/>
    </row>
    <row r="243" spans="3:8" s="87" customFormat="1" x14ac:dyDescent="0.3">
      <c r="C243" s="88"/>
      <c r="D243" s="88"/>
      <c r="E243" s="89"/>
      <c r="F243" s="88"/>
      <c r="G243" s="90"/>
      <c r="H243" s="90"/>
    </row>
    <row r="244" spans="3:8" s="87" customFormat="1" x14ac:dyDescent="0.3">
      <c r="C244" s="88"/>
      <c r="D244" s="88"/>
      <c r="E244" s="89"/>
      <c r="F244" s="88"/>
      <c r="G244" s="90"/>
      <c r="H244" s="90"/>
    </row>
    <row r="245" spans="3:8" s="87" customFormat="1" x14ac:dyDescent="0.3">
      <c r="C245" s="88"/>
      <c r="D245" s="88"/>
      <c r="E245" s="89"/>
      <c r="F245" s="88"/>
      <c r="G245" s="90"/>
      <c r="H245" s="90"/>
    </row>
    <row r="246" spans="3:8" s="87" customFormat="1" x14ac:dyDescent="0.3">
      <c r="C246" s="88"/>
      <c r="D246" s="88"/>
      <c r="E246" s="89"/>
      <c r="F246" s="88"/>
      <c r="G246" s="90"/>
      <c r="H246" s="90"/>
    </row>
    <row r="247" spans="3:8" s="87" customFormat="1" x14ac:dyDescent="0.3">
      <c r="C247" s="88"/>
      <c r="D247" s="88"/>
      <c r="E247" s="89"/>
      <c r="F247" s="88"/>
      <c r="G247" s="90"/>
      <c r="H247" s="90"/>
    </row>
    <row r="248" spans="3:8" s="87" customFormat="1" x14ac:dyDescent="0.3">
      <c r="C248" s="88"/>
      <c r="D248" s="88"/>
      <c r="E248" s="89"/>
      <c r="F248" s="88"/>
      <c r="G248" s="90"/>
      <c r="H248" s="90"/>
    </row>
    <row r="249" spans="3:8" s="87" customFormat="1" x14ac:dyDescent="0.3">
      <c r="C249" s="88"/>
      <c r="D249" s="88"/>
      <c r="E249" s="89"/>
      <c r="F249" s="88"/>
      <c r="G249" s="90"/>
      <c r="H249" s="90"/>
    </row>
    <row r="250" spans="3:8" s="87" customFormat="1" x14ac:dyDescent="0.3">
      <c r="C250" s="88"/>
      <c r="D250" s="88"/>
      <c r="E250" s="89"/>
      <c r="F250" s="88"/>
      <c r="G250" s="90"/>
      <c r="H250" s="90"/>
    </row>
    <row r="251" spans="3:8" s="87" customFormat="1" x14ac:dyDescent="0.3">
      <c r="C251" s="88"/>
      <c r="D251" s="88"/>
      <c r="E251" s="89"/>
      <c r="F251" s="88"/>
      <c r="G251" s="90"/>
      <c r="H251" s="90"/>
    </row>
    <row r="252" spans="3:8" s="87" customFormat="1" x14ac:dyDescent="0.3">
      <c r="C252" s="88"/>
      <c r="D252" s="88"/>
      <c r="E252" s="89"/>
      <c r="F252" s="88"/>
      <c r="G252" s="90"/>
      <c r="H252" s="90"/>
    </row>
    <row r="253" spans="3:8" s="87" customFormat="1" x14ac:dyDescent="0.3">
      <c r="C253" s="88"/>
      <c r="D253" s="88"/>
      <c r="E253" s="89"/>
      <c r="F253" s="88"/>
      <c r="G253" s="90"/>
      <c r="H253" s="90"/>
    </row>
    <row r="254" spans="3:8" s="87" customFormat="1" x14ac:dyDescent="0.3">
      <c r="C254" s="88"/>
      <c r="D254" s="88"/>
      <c r="E254" s="89"/>
      <c r="F254" s="88"/>
      <c r="G254" s="90"/>
      <c r="H254" s="90"/>
    </row>
    <row r="255" spans="3:8" s="87" customFormat="1" x14ac:dyDescent="0.3">
      <c r="C255" s="88"/>
      <c r="D255" s="88"/>
      <c r="E255" s="89"/>
      <c r="F255" s="88"/>
      <c r="G255" s="90"/>
      <c r="H255" s="90"/>
    </row>
    <row r="256" spans="3:8" s="87" customFormat="1" x14ac:dyDescent="0.3">
      <c r="C256" s="88"/>
      <c r="D256" s="88"/>
      <c r="E256" s="89"/>
      <c r="F256" s="88"/>
      <c r="G256" s="90"/>
      <c r="H256" s="90"/>
    </row>
    <row r="257" spans="3:8" s="87" customFormat="1" x14ac:dyDescent="0.3">
      <c r="C257" s="88"/>
      <c r="D257" s="88"/>
      <c r="E257" s="89"/>
      <c r="F257" s="88"/>
      <c r="G257" s="90"/>
      <c r="H257" s="90"/>
    </row>
    <row r="258" spans="3:8" s="87" customFormat="1" x14ac:dyDescent="0.3">
      <c r="C258" s="88"/>
      <c r="D258" s="88"/>
      <c r="E258" s="89"/>
      <c r="F258" s="88"/>
      <c r="G258" s="90"/>
      <c r="H258" s="90"/>
    </row>
    <row r="259" spans="3:8" s="87" customFormat="1" x14ac:dyDescent="0.3">
      <c r="C259" s="88"/>
      <c r="D259" s="88"/>
      <c r="E259" s="89"/>
      <c r="F259" s="88"/>
      <c r="G259" s="90"/>
      <c r="H259" s="90"/>
    </row>
    <row r="260" spans="3:8" s="87" customFormat="1" x14ac:dyDescent="0.3">
      <c r="C260" s="88"/>
      <c r="D260" s="88"/>
      <c r="E260" s="89"/>
      <c r="F260" s="88"/>
      <c r="G260" s="90"/>
      <c r="H260" s="90"/>
    </row>
    <row r="261" spans="3:8" s="87" customFormat="1" x14ac:dyDescent="0.3">
      <c r="C261" s="88"/>
      <c r="D261" s="88"/>
      <c r="E261" s="89"/>
      <c r="F261" s="88"/>
      <c r="G261" s="90"/>
      <c r="H261" s="90"/>
    </row>
    <row r="262" spans="3:8" s="87" customFormat="1" x14ac:dyDescent="0.3">
      <c r="C262" s="88"/>
      <c r="D262" s="88"/>
      <c r="E262" s="89"/>
      <c r="F262" s="88"/>
      <c r="G262" s="90"/>
      <c r="H262" s="90"/>
    </row>
    <row r="263" spans="3:8" s="87" customFormat="1" x14ac:dyDescent="0.3">
      <c r="C263" s="88"/>
      <c r="D263" s="88"/>
      <c r="E263" s="89"/>
      <c r="F263" s="88"/>
      <c r="G263" s="90"/>
      <c r="H263" s="90"/>
    </row>
    <row r="264" spans="3:8" s="87" customFormat="1" x14ac:dyDescent="0.3">
      <c r="C264" s="88"/>
      <c r="D264" s="88"/>
      <c r="E264" s="89"/>
      <c r="F264" s="88"/>
      <c r="G264" s="90"/>
      <c r="H264" s="90"/>
    </row>
    <row r="265" spans="3:8" s="87" customFormat="1" x14ac:dyDescent="0.3">
      <c r="C265" s="88"/>
      <c r="D265" s="88"/>
      <c r="E265" s="89"/>
      <c r="F265" s="88"/>
      <c r="G265" s="90"/>
      <c r="H265" s="90"/>
    </row>
    <row r="266" spans="3:8" s="87" customFormat="1" x14ac:dyDescent="0.3">
      <c r="C266" s="88"/>
      <c r="D266" s="88"/>
      <c r="E266" s="89"/>
      <c r="F266" s="88"/>
      <c r="G266" s="90"/>
      <c r="H266" s="90"/>
    </row>
    <row r="267" spans="3:8" s="87" customFormat="1" x14ac:dyDescent="0.3">
      <c r="C267" s="88"/>
      <c r="D267" s="88"/>
      <c r="E267" s="89"/>
      <c r="F267" s="88"/>
      <c r="G267" s="90"/>
      <c r="H267" s="90"/>
    </row>
    <row r="268" spans="3:8" s="87" customFormat="1" x14ac:dyDescent="0.3">
      <c r="C268" s="88"/>
      <c r="D268" s="88"/>
      <c r="E268" s="89"/>
      <c r="F268" s="88"/>
      <c r="G268" s="90"/>
      <c r="H268" s="90"/>
    </row>
    <row r="269" spans="3:8" s="87" customFormat="1" x14ac:dyDescent="0.3">
      <c r="C269" s="88"/>
      <c r="D269" s="88"/>
      <c r="E269" s="89"/>
      <c r="F269" s="88"/>
      <c r="G269" s="90"/>
      <c r="H269" s="90"/>
    </row>
    <row r="270" spans="3:8" s="87" customFormat="1" x14ac:dyDescent="0.3">
      <c r="C270" s="88"/>
      <c r="D270" s="88"/>
      <c r="E270" s="89"/>
      <c r="F270" s="88"/>
      <c r="G270" s="90"/>
      <c r="H270" s="90"/>
    </row>
    <row r="271" spans="3:8" s="87" customFormat="1" x14ac:dyDescent="0.3">
      <c r="C271" s="88"/>
      <c r="D271" s="88"/>
      <c r="E271" s="89"/>
      <c r="F271" s="88"/>
      <c r="G271" s="90"/>
      <c r="H271" s="90"/>
    </row>
    <row r="272" spans="3:8" s="87" customFormat="1" x14ac:dyDescent="0.3">
      <c r="C272" s="88"/>
      <c r="D272" s="88"/>
      <c r="E272" s="89"/>
      <c r="F272" s="88"/>
      <c r="G272" s="90"/>
      <c r="H272" s="90"/>
    </row>
    <row r="273" spans="3:8" s="87" customFormat="1" x14ac:dyDescent="0.3">
      <c r="C273" s="88"/>
      <c r="D273" s="88"/>
      <c r="E273" s="89"/>
      <c r="F273" s="88"/>
      <c r="G273" s="90"/>
      <c r="H273" s="90"/>
    </row>
    <row r="274" spans="3:8" s="87" customFormat="1" x14ac:dyDescent="0.3">
      <c r="C274" s="88"/>
      <c r="D274" s="88"/>
      <c r="E274" s="89"/>
      <c r="F274" s="88"/>
      <c r="G274" s="90"/>
      <c r="H274" s="90"/>
    </row>
    <row r="275" spans="3:8" s="87" customFormat="1" x14ac:dyDescent="0.3">
      <c r="C275" s="88"/>
      <c r="D275" s="88"/>
      <c r="E275" s="89"/>
      <c r="F275" s="88"/>
      <c r="G275" s="90"/>
      <c r="H275" s="90"/>
    </row>
    <row r="276" spans="3:8" s="87" customFormat="1" x14ac:dyDescent="0.3">
      <c r="C276" s="88"/>
      <c r="D276" s="88"/>
      <c r="E276" s="89"/>
      <c r="F276" s="88"/>
      <c r="G276" s="90"/>
      <c r="H276" s="90"/>
    </row>
    <row r="277" spans="3:8" s="87" customFormat="1" x14ac:dyDescent="0.3">
      <c r="C277" s="88"/>
      <c r="D277" s="88"/>
      <c r="E277" s="89"/>
      <c r="F277" s="88"/>
      <c r="G277" s="90"/>
      <c r="H277" s="90"/>
    </row>
    <row r="278" spans="3:8" s="87" customFormat="1" x14ac:dyDescent="0.3">
      <c r="C278" s="88"/>
      <c r="D278" s="88"/>
      <c r="E278" s="89"/>
      <c r="F278" s="88"/>
      <c r="G278" s="90"/>
      <c r="H278" s="90"/>
    </row>
    <row r="279" spans="3:8" s="87" customFormat="1" x14ac:dyDescent="0.3">
      <c r="C279" s="88"/>
      <c r="D279" s="88"/>
      <c r="E279" s="89"/>
      <c r="F279" s="88"/>
      <c r="G279" s="90"/>
      <c r="H279" s="90"/>
    </row>
    <row r="280" spans="3:8" s="87" customFormat="1" x14ac:dyDescent="0.3">
      <c r="C280" s="88"/>
      <c r="D280" s="88"/>
      <c r="E280" s="89"/>
      <c r="F280" s="88"/>
      <c r="G280" s="90"/>
      <c r="H280" s="90"/>
    </row>
    <row r="281" spans="3:8" s="87" customFormat="1" x14ac:dyDescent="0.3">
      <c r="C281" s="88"/>
      <c r="D281" s="88"/>
      <c r="E281" s="89"/>
      <c r="F281" s="88"/>
      <c r="G281" s="90"/>
      <c r="H281" s="90"/>
    </row>
    <row r="282" spans="3:8" s="87" customFormat="1" x14ac:dyDescent="0.3">
      <c r="C282" s="88"/>
      <c r="D282" s="88"/>
      <c r="E282" s="89"/>
      <c r="F282" s="88"/>
      <c r="G282" s="90"/>
      <c r="H282" s="90"/>
    </row>
    <row r="283" spans="3:8" s="87" customFormat="1" x14ac:dyDescent="0.3">
      <c r="C283" s="88"/>
      <c r="D283" s="88"/>
      <c r="E283" s="89"/>
      <c r="F283" s="88"/>
      <c r="G283" s="90"/>
      <c r="H283" s="90"/>
    </row>
    <row r="284" spans="3:8" s="87" customFormat="1" x14ac:dyDescent="0.3">
      <c r="C284" s="88"/>
      <c r="D284" s="88"/>
      <c r="E284" s="89"/>
      <c r="F284" s="88"/>
      <c r="G284" s="90"/>
      <c r="H284" s="90"/>
    </row>
    <row r="285" spans="3:8" s="87" customFormat="1" x14ac:dyDescent="0.3">
      <c r="C285" s="88"/>
      <c r="D285" s="88"/>
      <c r="E285" s="89"/>
      <c r="F285" s="88"/>
      <c r="G285" s="90"/>
      <c r="H285" s="90"/>
    </row>
    <row r="286" spans="3:8" s="87" customFormat="1" x14ac:dyDescent="0.3">
      <c r="C286" s="88"/>
      <c r="D286" s="88"/>
      <c r="E286" s="89"/>
      <c r="F286" s="88"/>
      <c r="G286" s="90"/>
      <c r="H286" s="90"/>
    </row>
    <row r="287" spans="3:8" s="87" customFormat="1" x14ac:dyDescent="0.3">
      <c r="C287" s="88"/>
      <c r="D287" s="88"/>
      <c r="E287" s="89"/>
      <c r="F287" s="88"/>
      <c r="G287" s="90"/>
      <c r="H287" s="90"/>
    </row>
    <row r="288" spans="3:8" s="87" customFormat="1" x14ac:dyDescent="0.3">
      <c r="C288" s="88"/>
      <c r="D288" s="88"/>
      <c r="E288" s="89"/>
      <c r="F288" s="88"/>
      <c r="G288" s="90"/>
      <c r="H288" s="90"/>
    </row>
    <row r="289" spans="3:8" s="87" customFormat="1" x14ac:dyDescent="0.3">
      <c r="C289" s="88"/>
      <c r="D289" s="88"/>
      <c r="E289" s="89"/>
      <c r="F289" s="88"/>
      <c r="G289" s="90"/>
      <c r="H289" s="90"/>
    </row>
    <row r="290" spans="3:8" s="87" customFormat="1" x14ac:dyDescent="0.3">
      <c r="C290" s="88"/>
      <c r="D290" s="88"/>
      <c r="E290" s="89"/>
      <c r="F290" s="88"/>
      <c r="G290" s="90"/>
      <c r="H290" s="90"/>
    </row>
  </sheetData>
  <sortState ref="A6:H63">
    <sortCondition ref="H6:H63"/>
  </sortState>
  <conditionalFormatting sqref="C7:C64">
    <cfRule type="colorScale" priority="1635">
      <colorScale>
        <cfvo type="min"/>
        <cfvo type="percentile" val="50"/>
        <cfvo type="max"/>
        <color rgb="FF63BE7B"/>
        <color rgb="FFFFEB84"/>
        <color rgb="FFF8696B"/>
      </colorScale>
    </cfRule>
  </conditionalFormatting>
  <conditionalFormatting sqref="G7:G64">
    <cfRule type="colorScale" priority="1636">
      <colorScale>
        <cfvo type="min"/>
        <cfvo type="percentile" val="50"/>
        <cfvo type="max"/>
        <color rgb="FFF8696B"/>
        <color rgb="FFFFEB84"/>
        <color rgb="FF63BE7B"/>
      </colorScale>
    </cfRule>
  </conditionalFormatting>
  <conditionalFormatting sqref="H7:H64">
    <cfRule type="colorScale" priority="1637">
      <colorScale>
        <cfvo type="min"/>
        <cfvo type="percentile" val="50"/>
        <cfvo type="max"/>
        <color rgb="FF63BE7B"/>
        <color rgb="FFFFEB84"/>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A97"/>
  <sheetViews>
    <sheetView zoomScaleNormal="100" workbookViewId="0">
      <pane xSplit="1" ySplit="6" topLeftCell="B16" activePane="bottomRight" state="frozen"/>
      <selection activeCell="D17" sqref="D17"/>
      <selection pane="topRight" activeCell="D17" sqref="D17"/>
      <selection pane="bottomLeft" activeCell="D17" sqref="D17"/>
      <selection pane="bottomRight" activeCell="N16" sqref="N16"/>
    </sheetView>
  </sheetViews>
  <sheetFormatPr defaultRowHeight="18.75" x14ac:dyDescent="0.3"/>
  <cols>
    <col min="1" max="1" width="30.5703125" style="96" customWidth="1"/>
    <col min="2" max="2" width="9.42578125" style="53" customWidth="1"/>
    <col min="3" max="3" width="9.42578125" style="53" bestFit="1" customWidth="1"/>
    <col min="4" max="4" width="8.28515625" style="97" customWidth="1"/>
    <col min="5" max="5" width="16" style="5" customWidth="1"/>
    <col min="6" max="6" width="22" style="5" customWidth="1"/>
    <col min="7" max="7" width="3.28515625" style="1" customWidth="1"/>
    <col min="8" max="8" width="7.7109375" style="91" bestFit="1" customWidth="1"/>
    <col min="9" max="9" width="6.85546875" style="5" bestFit="1" customWidth="1"/>
    <col min="10" max="10" width="7.7109375" style="91" bestFit="1" customWidth="1"/>
    <col min="11" max="11" width="6.85546875" style="4" bestFit="1" customWidth="1"/>
    <col min="12" max="12" width="7.7109375" style="91" bestFit="1" customWidth="1"/>
    <col min="13" max="13" width="6.85546875" style="4" bestFit="1" customWidth="1"/>
    <col min="14" max="14" width="8" style="91" customWidth="1"/>
    <col min="15" max="15" width="7" style="4" customWidth="1"/>
    <col min="16" max="16" width="2.28515625" style="1" customWidth="1"/>
    <col min="17" max="17" width="7.7109375" style="1" bestFit="1" customWidth="1"/>
    <col min="18" max="18" width="6.85546875" style="1" bestFit="1" customWidth="1"/>
    <col min="19" max="19" width="7.7109375" style="91" customWidth="1"/>
    <col min="20" max="20" width="7.140625" style="4" customWidth="1"/>
    <col min="21" max="21" width="3.85546875" style="1" customWidth="1"/>
    <col min="22" max="25" width="6" style="1" customWidth="1"/>
    <col min="26" max="26" width="6.28515625" style="1" bestFit="1" customWidth="1"/>
    <col min="27" max="27" width="2.42578125" style="1" customWidth="1"/>
    <col min="28" max="30" width="6.140625" style="1" customWidth="1"/>
    <col min="31" max="31" width="5.140625" style="1" customWidth="1"/>
    <col min="32" max="32" width="6.28515625" style="1" bestFit="1" customWidth="1"/>
    <col min="33" max="33" width="5.28515625" style="1" customWidth="1"/>
    <col min="34" max="34" width="7.7109375" style="1" bestFit="1" customWidth="1"/>
    <col min="35" max="35" width="6.85546875" style="54" bestFit="1" customWidth="1"/>
    <col min="36" max="36" width="7.7109375" style="1" bestFit="1" customWidth="1"/>
    <col min="37" max="37" width="6.85546875" style="54" bestFit="1" customWidth="1"/>
    <col min="38" max="38" width="7.7109375" style="1" bestFit="1" customWidth="1"/>
    <col min="39" max="39" width="6.85546875" style="54" bestFit="1" customWidth="1"/>
    <col min="40" max="40" width="7.7109375" style="1" bestFit="1" customWidth="1"/>
    <col min="41" max="41" width="6.85546875" style="54" bestFit="1" customWidth="1"/>
    <col min="42" max="42" width="3.28515625" style="1" customWidth="1"/>
    <col min="43" max="45" width="6.5703125" style="1" customWidth="1"/>
    <col min="46" max="46" width="2.28515625" style="1" customWidth="1"/>
    <col min="47" max="49" width="6.5703125" style="211" customWidth="1"/>
    <col min="50" max="16384" width="9.140625" style="1"/>
  </cols>
  <sheetData>
    <row r="1" spans="1:53" s="50" customFormat="1" ht="21" x14ac:dyDescent="0.35">
      <c r="A1" s="1951" t="s">
        <v>690</v>
      </c>
      <c r="B1" s="95"/>
      <c r="C1" s="95"/>
      <c r="D1" s="93"/>
      <c r="E1" s="53"/>
      <c r="F1" s="53"/>
      <c r="H1" s="743"/>
      <c r="I1" s="53"/>
      <c r="J1" s="743"/>
      <c r="K1" s="49"/>
      <c r="L1" s="743"/>
      <c r="M1" s="49"/>
      <c r="N1" s="743"/>
      <c r="O1" s="49"/>
      <c r="S1" s="743"/>
      <c r="T1" s="49"/>
      <c r="AH1" s="201"/>
      <c r="AI1" s="200"/>
      <c r="AJ1" s="201"/>
      <c r="AK1" s="200"/>
      <c r="AL1" s="201"/>
      <c r="AM1" s="200"/>
      <c r="AN1" s="201"/>
      <c r="AO1" s="200"/>
      <c r="AU1" s="1326"/>
      <c r="AV1" s="1326"/>
      <c r="AW1" s="1326"/>
    </row>
    <row r="2" spans="1:53" x14ac:dyDescent="0.3">
      <c r="A2" s="92"/>
      <c r="B2" s="372"/>
      <c r="C2" s="1347"/>
      <c r="D2" s="237" t="s">
        <v>328</v>
      </c>
      <c r="E2" s="178"/>
      <c r="F2" s="619"/>
      <c r="G2" s="50"/>
      <c r="H2" s="622" t="s">
        <v>405</v>
      </c>
      <c r="I2" s="625"/>
      <c r="J2" s="622"/>
      <c r="K2" s="625"/>
      <c r="L2" s="622"/>
      <c r="M2" s="625"/>
      <c r="N2" s="622"/>
      <c r="O2" s="625"/>
      <c r="P2" s="625"/>
      <c r="Q2" s="625"/>
      <c r="R2" s="625"/>
      <c r="S2" s="622"/>
      <c r="T2" s="625"/>
      <c r="U2" s="1933"/>
      <c r="V2" s="1933"/>
      <c r="W2" s="1933"/>
      <c r="X2" s="1933"/>
      <c r="Y2" s="1933"/>
      <c r="Z2" s="1933"/>
      <c r="AA2" s="1933"/>
      <c r="AB2" s="1933"/>
      <c r="AC2" s="1933"/>
      <c r="AD2" s="1933"/>
      <c r="AE2" s="1933"/>
      <c r="AF2" s="1933"/>
      <c r="AG2" s="50"/>
      <c r="AH2" s="622" t="s">
        <v>406</v>
      </c>
      <c r="AI2" s="623"/>
      <c r="AJ2" s="624"/>
      <c r="AK2" s="623"/>
      <c r="AL2" s="624"/>
      <c r="AM2" s="623"/>
      <c r="AN2" s="624"/>
      <c r="AO2" s="623"/>
      <c r="AP2" s="1933"/>
      <c r="AQ2" s="1933"/>
      <c r="AR2" s="1933"/>
      <c r="AS2" s="1933"/>
      <c r="AT2" s="1933"/>
      <c r="AU2" s="1934"/>
      <c r="AV2" s="1934"/>
      <c r="AW2" s="1934"/>
      <c r="AX2" s="50"/>
      <c r="AY2" s="50"/>
      <c r="AZ2" s="50"/>
      <c r="BA2" s="50"/>
    </row>
    <row r="3" spans="1:53" s="50" customFormat="1" x14ac:dyDescent="0.3">
      <c r="A3" s="92"/>
      <c r="B3" s="93"/>
      <c r="C3" s="1348"/>
      <c r="D3" s="620" t="s">
        <v>329</v>
      </c>
      <c r="E3" s="188"/>
      <c r="F3" s="98" t="s">
        <v>133</v>
      </c>
      <c r="G3" s="168"/>
      <c r="H3" s="1043"/>
      <c r="I3" s="97"/>
      <c r="J3" s="1043"/>
      <c r="K3" s="177"/>
      <c r="L3" s="1043"/>
      <c r="M3" s="177"/>
      <c r="N3" s="1043"/>
      <c r="O3" s="177"/>
      <c r="P3" s="96"/>
      <c r="Q3" s="96"/>
      <c r="R3" s="96"/>
      <c r="S3" s="1043"/>
      <c r="T3" s="177"/>
      <c r="U3" s="97"/>
      <c r="V3" s="168"/>
      <c r="W3" s="168"/>
      <c r="X3" s="168"/>
      <c r="Y3" s="168"/>
      <c r="Z3" s="168"/>
      <c r="AA3" s="168"/>
      <c r="AB3" s="168"/>
      <c r="AC3" s="168"/>
      <c r="AD3" s="168"/>
      <c r="AE3" s="168"/>
      <c r="AF3" s="168"/>
      <c r="AG3" s="168"/>
      <c r="AH3" s="97"/>
      <c r="AI3" s="177"/>
      <c r="AJ3" s="97"/>
      <c r="AK3" s="177"/>
      <c r="AL3" s="97"/>
      <c r="AM3" s="177"/>
      <c r="AN3" s="97"/>
      <c r="AO3" s="177"/>
      <c r="AP3" s="179"/>
      <c r="AQ3" s="148" t="s">
        <v>387</v>
      </c>
      <c r="AR3" s="181"/>
      <c r="AS3" s="181"/>
      <c r="AT3" s="181"/>
      <c r="AU3" s="1935"/>
      <c r="AV3" s="1935"/>
      <c r="AW3" s="1936"/>
    </row>
    <row r="4" spans="1:53" s="50" customFormat="1" x14ac:dyDescent="0.3">
      <c r="A4" s="96"/>
      <c r="B4" s="97"/>
      <c r="C4" s="366"/>
      <c r="D4" s="97"/>
      <c r="E4" s="621" t="s">
        <v>287</v>
      </c>
      <c r="F4" s="806" t="s">
        <v>435</v>
      </c>
      <c r="G4" s="1937"/>
      <c r="H4" s="1045"/>
      <c r="I4" s="168"/>
      <c r="J4" s="1046" t="s">
        <v>388</v>
      </c>
      <c r="K4" s="194"/>
      <c r="L4" s="1045"/>
      <c r="M4" s="194"/>
      <c r="N4" s="1045"/>
      <c r="O4" s="181"/>
      <c r="P4" s="1047"/>
      <c r="Q4" s="620" t="s">
        <v>407</v>
      </c>
      <c r="R4" s="194"/>
      <c r="S4" s="1046"/>
      <c r="T4" s="1048"/>
      <c r="U4" s="179"/>
      <c r="V4" s="148" t="s">
        <v>408</v>
      </c>
      <c r="W4" s="181"/>
      <c r="X4" s="181"/>
      <c r="Y4" s="181"/>
      <c r="Z4" s="181"/>
      <c r="AA4" s="181"/>
      <c r="AB4" s="181"/>
      <c r="AC4" s="181"/>
      <c r="AD4" s="181"/>
      <c r="AE4" s="181"/>
      <c r="AF4" s="1051"/>
      <c r="AG4" s="179"/>
      <c r="AH4" s="1049"/>
      <c r="AI4" s="1050"/>
      <c r="AJ4" s="1046" t="s">
        <v>388</v>
      </c>
      <c r="AK4" s="181"/>
      <c r="AL4" s="620"/>
      <c r="AM4" s="181"/>
      <c r="AN4" s="620"/>
      <c r="AO4" s="1051"/>
      <c r="AP4" s="179"/>
      <c r="AQ4" s="168" t="s">
        <v>401</v>
      </c>
      <c r="AR4" s="194"/>
      <c r="AS4" s="1938"/>
      <c r="AT4" s="1939"/>
      <c r="AU4" s="168" t="s">
        <v>402</v>
      </c>
      <c r="AV4" s="1940"/>
      <c r="AW4" s="1941"/>
    </row>
    <row r="5" spans="1:53" s="50" customFormat="1" x14ac:dyDescent="0.3">
      <c r="A5" s="1346"/>
      <c r="B5" s="620" t="s">
        <v>108</v>
      </c>
      <c r="C5" s="1051"/>
      <c r="D5" s="52" t="s">
        <v>134</v>
      </c>
      <c r="E5" s="373" t="s">
        <v>187</v>
      </c>
      <c r="F5" s="806" t="s">
        <v>136</v>
      </c>
      <c r="G5" s="1942"/>
      <c r="H5" s="620" t="s">
        <v>125</v>
      </c>
      <c r="I5" s="1053"/>
      <c r="J5" s="620" t="s">
        <v>117</v>
      </c>
      <c r="K5" s="1053"/>
      <c r="L5" s="620" t="s">
        <v>118</v>
      </c>
      <c r="M5" s="1054"/>
      <c r="N5" s="620" t="s">
        <v>119</v>
      </c>
      <c r="O5" s="185"/>
      <c r="P5" s="1055"/>
      <c r="Q5" s="1056" t="s">
        <v>382</v>
      </c>
      <c r="R5" s="1057"/>
      <c r="S5" s="1058" t="s">
        <v>120</v>
      </c>
      <c r="T5" s="185"/>
      <c r="U5" s="179"/>
      <c r="V5" s="620" t="s">
        <v>385</v>
      </c>
      <c r="W5" s="620"/>
      <c r="X5" s="620"/>
      <c r="Y5" s="181"/>
      <c r="Z5" s="620"/>
      <c r="AA5" s="341"/>
      <c r="AB5" s="620" t="s">
        <v>386</v>
      </c>
      <c r="AC5" s="181"/>
      <c r="AD5" s="181"/>
      <c r="AE5" s="181"/>
      <c r="AF5" s="1051"/>
      <c r="AH5" s="1059" t="s">
        <v>125</v>
      </c>
      <c r="AI5" s="1060"/>
      <c r="AJ5" s="188" t="s">
        <v>117</v>
      </c>
      <c r="AK5" s="1060"/>
      <c r="AL5" s="188" t="s">
        <v>118</v>
      </c>
      <c r="AM5" s="1061"/>
      <c r="AN5" s="620" t="s">
        <v>119</v>
      </c>
      <c r="AO5" s="185"/>
      <c r="AP5" s="179"/>
      <c r="AQ5" s="146" t="s">
        <v>403</v>
      </c>
      <c r="AR5" s="620"/>
      <c r="AS5" s="188"/>
      <c r="AT5" s="1035"/>
      <c r="AU5" s="620" t="s">
        <v>404</v>
      </c>
      <c r="AV5" s="181"/>
      <c r="AW5" s="1051"/>
    </row>
    <row r="6" spans="1:53" s="50" customFormat="1" ht="19.5" thickBot="1" x14ac:dyDescent="0.35">
      <c r="A6" s="78" t="s">
        <v>4</v>
      </c>
      <c r="B6" s="57" t="s">
        <v>3</v>
      </c>
      <c r="C6" s="1063" t="s">
        <v>2</v>
      </c>
      <c r="D6" s="99" t="s">
        <v>135</v>
      </c>
      <c r="E6" s="1943" t="s">
        <v>480</v>
      </c>
      <c r="F6" s="1944" t="s">
        <v>291</v>
      </c>
      <c r="G6" s="1945"/>
      <c r="H6" s="1062" t="s">
        <v>2</v>
      </c>
      <c r="I6" s="1063" t="s">
        <v>3</v>
      </c>
      <c r="J6" s="1062" t="s">
        <v>2</v>
      </c>
      <c r="K6" s="1063" t="s">
        <v>3</v>
      </c>
      <c r="L6" s="1062" t="s">
        <v>2</v>
      </c>
      <c r="M6" s="1063" t="s">
        <v>3</v>
      </c>
      <c r="N6" s="1064" t="s">
        <v>2</v>
      </c>
      <c r="O6" s="368" t="s">
        <v>3</v>
      </c>
      <c r="P6" s="1758"/>
      <c r="Q6" s="1064" t="s">
        <v>2</v>
      </c>
      <c r="R6" s="368" t="s">
        <v>3</v>
      </c>
      <c r="S6" s="1062" t="s">
        <v>2</v>
      </c>
      <c r="T6" s="368" t="s">
        <v>3</v>
      </c>
      <c r="U6" s="1758"/>
      <c r="V6" s="523" t="s">
        <v>73</v>
      </c>
      <c r="W6" s="524" t="s">
        <v>74</v>
      </c>
      <c r="X6" s="525" t="s">
        <v>75</v>
      </c>
      <c r="Y6" s="523" t="s">
        <v>383</v>
      </c>
      <c r="Z6" s="524" t="s">
        <v>384</v>
      </c>
      <c r="AA6" s="1946"/>
      <c r="AB6" s="524" t="s">
        <v>73</v>
      </c>
      <c r="AC6" s="524" t="s">
        <v>74</v>
      </c>
      <c r="AD6" s="525" t="s">
        <v>75</v>
      </c>
      <c r="AE6" s="523" t="s">
        <v>383</v>
      </c>
      <c r="AF6" s="525" t="s">
        <v>384</v>
      </c>
      <c r="AG6" s="1772"/>
      <c r="AH6" s="1066" t="s">
        <v>2</v>
      </c>
      <c r="AI6" s="531" t="s">
        <v>3</v>
      </c>
      <c r="AJ6" s="1067" t="s">
        <v>2</v>
      </c>
      <c r="AK6" s="531" t="s">
        <v>3</v>
      </c>
      <c r="AL6" s="1064" t="s">
        <v>2</v>
      </c>
      <c r="AM6" s="531" t="s">
        <v>3</v>
      </c>
      <c r="AN6" s="1067" t="s">
        <v>2</v>
      </c>
      <c r="AO6" s="531" t="s">
        <v>3</v>
      </c>
      <c r="AP6" s="1758"/>
      <c r="AQ6" s="523" t="s">
        <v>73</v>
      </c>
      <c r="AR6" s="524" t="s">
        <v>74</v>
      </c>
      <c r="AS6" s="525" t="s">
        <v>75</v>
      </c>
      <c r="AT6" s="1772"/>
      <c r="AU6" s="524" t="s">
        <v>73</v>
      </c>
      <c r="AV6" s="524" t="s">
        <v>74</v>
      </c>
      <c r="AW6" s="525" t="s">
        <v>75</v>
      </c>
    </row>
    <row r="7" spans="1:53" x14ac:dyDescent="0.3">
      <c r="A7" s="1757" t="s">
        <v>20</v>
      </c>
      <c r="B7" s="311">
        <f t="shared" ref="B7:B38" si="0">RANK(C7,C$7:C$64,0)</f>
        <v>1</v>
      </c>
      <c r="C7" s="313">
        <f t="shared" ref="C7:C38" si="1">SUM(D7:E7)</f>
        <v>10</v>
      </c>
      <c r="D7" s="100">
        <v>10</v>
      </c>
      <c r="E7" s="616"/>
      <c r="F7" s="808"/>
      <c r="G7" s="1947"/>
      <c r="H7" s="802">
        <v>1.6390384364861064</v>
      </c>
      <c r="I7" s="102">
        <v>54</v>
      </c>
      <c r="J7" s="802">
        <v>1.0353466354236063</v>
      </c>
      <c r="K7" s="102">
        <v>58</v>
      </c>
      <c r="L7" s="802">
        <v>1.7680339408926202</v>
      </c>
      <c r="M7" s="102">
        <v>42</v>
      </c>
      <c r="N7" s="314">
        <v>1.9417259294835096</v>
      </c>
      <c r="O7" s="311">
        <v>28</v>
      </c>
      <c r="P7" s="1942"/>
      <c r="Q7" s="80">
        <v>1.493019079512067</v>
      </c>
      <c r="R7" s="102">
        <v>39</v>
      </c>
      <c r="S7" s="314">
        <v>1.7638792956842673</v>
      </c>
      <c r="T7" s="102">
        <v>44</v>
      </c>
      <c r="U7" s="179"/>
      <c r="V7" s="312">
        <f t="shared" ref="V7:V38" si="2">MIN(K7-$I7,0)</f>
        <v>0</v>
      </c>
      <c r="W7" s="315">
        <f t="shared" ref="W7:W38" si="3">MIN(M7-$I7,0)</f>
        <v>-12</v>
      </c>
      <c r="X7" s="102">
        <f t="shared" ref="X7:X38" si="4">MIN(O7-$I7,0)</f>
        <v>-26</v>
      </c>
      <c r="Y7" s="312">
        <f t="shared" ref="Y7:Y38" si="5">MIN(R7-$I7,0)</f>
        <v>-15</v>
      </c>
      <c r="Z7" s="311">
        <f t="shared" ref="Z7:Z38" si="6">MIN(T7-$I7,0)</f>
        <v>-10</v>
      </c>
      <c r="AA7" s="1948"/>
      <c r="AB7" s="80">
        <f t="shared" ref="AB7:AB38" si="7">MAX(J7-$H7,0)</f>
        <v>0</v>
      </c>
      <c r="AC7" s="329">
        <f t="shared" ref="AC7:AC38" si="8">MAX(L7-$H7,0)</f>
        <v>0.12899550440651386</v>
      </c>
      <c r="AD7" s="313">
        <f t="shared" ref="AD7:AD38" si="9">MAX(N7-$H7,0)</f>
        <v>0.30268749299740327</v>
      </c>
      <c r="AE7" s="314">
        <f t="shared" ref="AE7:AE38" si="10">MAX(Q7-$H7,0)</f>
        <v>0</v>
      </c>
      <c r="AF7" s="313">
        <f t="shared" ref="AF7:AF38" si="11">MAX(S7-$H7,0)</f>
        <v>0.1248408591981609</v>
      </c>
      <c r="AG7" s="1949"/>
      <c r="AH7" s="314">
        <v>2.2198553582893781</v>
      </c>
      <c r="AI7" s="102">
        <v>39</v>
      </c>
      <c r="AJ7" s="314">
        <v>2.4462001069873547</v>
      </c>
      <c r="AK7" s="102">
        <v>38</v>
      </c>
      <c r="AL7" s="314">
        <v>0</v>
      </c>
      <c r="AM7" s="102">
        <v>57</v>
      </c>
      <c r="AN7" s="314">
        <v>0</v>
      </c>
      <c r="AO7" s="102">
        <v>57</v>
      </c>
      <c r="AP7" s="179"/>
      <c r="AQ7" s="312">
        <f t="shared" ref="AQ7:AQ38" si="12">MIN(AK7-$AI7,0)</f>
        <v>-1</v>
      </c>
      <c r="AR7" s="311">
        <f t="shared" ref="AR7:AR38" si="13">MIN(AM7-$AI7,0)</f>
        <v>0</v>
      </c>
      <c r="AS7" s="311">
        <f t="shared" ref="AS7:AS38" si="14">MIN(AO7-$AI7,0)</f>
        <v>0</v>
      </c>
      <c r="AT7" s="50"/>
      <c r="AU7" s="80">
        <f t="shared" ref="AU7:AU38" si="15">MAX(AJ7-$AH7,0)</f>
        <v>0.22634474869797661</v>
      </c>
      <c r="AV7" s="80">
        <f t="shared" ref="AV7:AV38" si="16">MAX(AL7-$AH7,0)</f>
        <v>0</v>
      </c>
      <c r="AW7" s="313">
        <f t="shared" ref="AW7:AW38" si="17">MAX(AN7-$AH7,0)</f>
        <v>0</v>
      </c>
      <c r="AX7" s="50"/>
      <c r="AY7" s="50"/>
      <c r="AZ7" s="50"/>
      <c r="BA7" s="50"/>
    </row>
    <row r="8" spans="1:53" x14ac:dyDescent="0.3">
      <c r="A8" s="683" t="s">
        <v>188</v>
      </c>
      <c r="B8" s="316">
        <f t="shared" si="0"/>
        <v>2</v>
      </c>
      <c r="C8" s="319">
        <f t="shared" si="1"/>
        <v>9</v>
      </c>
      <c r="D8" s="103">
        <v>9</v>
      </c>
      <c r="E8" s="101"/>
      <c r="F8" s="809"/>
      <c r="G8" s="1947"/>
      <c r="H8" s="805">
        <v>1.3939761314332069</v>
      </c>
      <c r="I8" s="60">
        <v>55</v>
      </c>
      <c r="J8" s="805">
        <v>1.6692748025982824</v>
      </c>
      <c r="K8" s="60">
        <v>51</v>
      </c>
      <c r="L8" s="805">
        <v>0.57371466029875029</v>
      </c>
      <c r="M8" s="60">
        <v>50</v>
      </c>
      <c r="N8" s="320">
        <v>0</v>
      </c>
      <c r="O8" s="316">
        <v>57</v>
      </c>
      <c r="P8" s="1942"/>
      <c r="Q8" s="318">
        <v>1.7268314426047624</v>
      </c>
      <c r="R8" s="60">
        <v>37</v>
      </c>
      <c r="S8" s="320">
        <v>0.84687848555713874</v>
      </c>
      <c r="T8" s="60">
        <v>57</v>
      </c>
      <c r="U8" s="179"/>
      <c r="V8" s="317">
        <f t="shared" si="2"/>
        <v>-4</v>
      </c>
      <c r="W8" s="321">
        <f t="shared" si="3"/>
        <v>-5</v>
      </c>
      <c r="X8" s="60">
        <f t="shared" si="4"/>
        <v>0</v>
      </c>
      <c r="Y8" s="317">
        <f t="shared" si="5"/>
        <v>-18</v>
      </c>
      <c r="Z8" s="316">
        <f t="shared" si="6"/>
        <v>0</v>
      </c>
      <c r="AA8" s="1950"/>
      <c r="AB8" s="318">
        <f t="shared" si="7"/>
        <v>0.27529867116507556</v>
      </c>
      <c r="AC8" s="330">
        <f t="shared" si="8"/>
        <v>0</v>
      </c>
      <c r="AD8" s="319">
        <f t="shared" si="9"/>
        <v>0</v>
      </c>
      <c r="AE8" s="320">
        <f t="shared" si="10"/>
        <v>0.33285531117155553</v>
      </c>
      <c r="AF8" s="319">
        <f t="shared" si="11"/>
        <v>0</v>
      </c>
      <c r="AG8" s="1942"/>
      <c r="AH8" s="320">
        <v>1.6701088337189616</v>
      </c>
      <c r="AI8" s="60">
        <v>41</v>
      </c>
      <c r="AJ8" s="320">
        <v>1.8403993721789502</v>
      </c>
      <c r="AK8" s="60">
        <v>39</v>
      </c>
      <c r="AL8" s="320">
        <v>0</v>
      </c>
      <c r="AM8" s="60">
        <v>57</v>
      </c>
      <c r="AN8" s="320">
        <v>0</v>
      </c>
      <c r="AO8" s="60">
        <v>57</v>
      </c>
      <c r="AP8" s="179"/>
      <c r="AQ8" s="317">
        <f t="shared" si="12"/>
        <v>-2</v>
      </c>
      <c r="AR8" s="316">
        <f t="shared" si="13"/>
        <v>0</v>
      </c>
      <c r="AS8" s="316">
        <f t="shared" si="14"/>
        <v>0</v>
      </c>
      <c r="AT8" s="50"/>
      <c r="AU8" s="318">
        <f t="shared" si="15"/>
        <v>0.17029053845998865</v>
      </c>
      <c r="AV8" s="318">
        <f t="shared" si="16"/>
        <v>0</v>
      </c>
      <c r="AW8" s="319">
        <f t="shared" si="17"/>
        <v>0</v>
      </c>
      <c r="AX8" s="50"/>
      <c r="AY8" s="50"/>
      <c r="AZ8" s="50"/>
      <c r="BA8" s="50"/>
    </row>
    <row r="9" spans="1:53" x14ac:dyDescent="0.3">
      <c r="A9" s="684" t="s">
        <v>190</v>
      </c>
      <c r="B9" s="316">
        <f t="shared" si="0"/>
        <v>3</v>
      </c>
      <c r="C9" s="319">
        <f t="shared" si="1"/>
        <v>5</v>
      </c>
      <c r="D9" s="103"/>
      <c r="E9" s="101">
        <v>5</v>
      </c>
      <c r="F9" s="810" t="s">
        <v>507</v>
      </c>
      <c r="G9" s="1947"/>
      <c r="H9" s="805">
        <v>3.4296947669106341</v>
      </c>
      <c r="I9" s="60">
        <v>31</v>
      </c>
      <c r="J9" s="805">
        <v>4.0956784171229152</v>
      </c>
      <c r="K9" s="60">
        <v>21</v>
      </c>
      <c r="L9" s="805">
        <v>1.7102404223128944</v>
      </c>
      <c r="M9" s="60">
        <v>44</v>
      </c>
      <c r="N9" s="320">
        <v>1.8974907216551715</v>
      </c>
      <c r="O9" s="316">
        <v>30</v>
      </c>
      <c r="P9" s="1942"/>
      <c r="Q9" s="318">
        <v>3.9426745634537426</v>
      </c>
      <c r="R9" s="60">
        <v>23</v>
      </c>
      <c r="S9" s="320">
        <v>2.9539741593327955</v>
      </c>
      <c r="T9" s="60">
        <v>24</v>
      </c>
      <c r="U9" s="179"/>
      <c r="V9" s="317">
        <f t="shared" si="2"/>
        <v>-10</v>
      </c>
      <c r="W9" s="321">
        <f t="shared" si="3"/>
        <v>0</v>
      </c>
      <c r="X9" s="60">
        <f t="shared" si="4"/>
        <v>-1</v>
      </c>
      <c r="Y9" s="317">
        <f t="shared" si="5"/>
        <v>-8</v>
      </c>
      <c r="Z9" s="316">
        <f t="shared" si="6"/>
        <v>-7</v>
      </c>
      <c r="AA9" s="1950"/>
      <c r="AB9" s="318">
        <f t="shared" si="7"/>
        <v>0.66598365021228112</v>
      </c>
      <c r="AC9" s="330">
        <f t="shared" si="8"/>
        <v>0</v>
      </c>
      <c r="AD9" s="319">
        <f t="shared" si="9"/>
        <v>0</v>
      </c>
      <c r="AE9" s="320">
        <f t="shared" si="10"/>
        <v>0.51297979654310844</v>
      </c>
      <c r="AF9" s="319">
        <f t="shared" si="11"/>
        <v>0</v>
      </c>
      <c r="AG9" s="1942"/>
      <c r="AH9" s="320">
        <v>6.6796288219303941</v>
      </c>
      <c r="AI9" s="60">
        <v>7</v>
      </c>
      <c r="AJ9" s="320">
        <v>7.3495925630821342</v>
      </c>
      <c r="AK9" s="60">
        <v>7</v>
      </c>
      <c r="AL9" s="320">
        <v>1.8524142724139487</v>
      </c>
      <c r="AM9" s="60">
        <v>16</v>
      </c>
      <c r="AN9" s="320">
        <v>3.4335121691459953</v>
      </c>
      <c r="AO9" s="60">
        <v>8</v>
      </c>
      <c r="AP9" s="179"/>
      <c r="AQ9" s="317">
        <f t="shared" si="12"/>
        <v>0</v>
      </c>
      <c r="AR9" s="316">
        <f t="shared" si="13"/>
        <v>0</v>
      </c>
      <c r="AS9" s="316">
        <f t="shared" si="14"/>
        <v>0</v>
      </c>
      <c r="AT9" s="50"/>
      <c r="AU9" s="318">
        <f t="shared" si="15"/>
        <v>0.66996374115174007</v>
      </c>
      <c r="AV9" s="318">
        <f t="shared" si="16"/>
        <v>0</v>
      </c>
      <c r="AW9" s="319">
        <f t="shared" si="17"/>
        <v>0</v>
      </c>
      <c r="AX9" s="50"/>
      <c r="AY9" s="50"/>
      <c r="AZ9" s="50"/>
      <c r="BA9" s="50"/>
    </row>
    <row r="10" spans="1:53" x14ac:dyDescent="0.3">
      <c r="A10" s="684" t="s">
        <v>42</v>
      </c>
      <c r="B10" s="316">
        <f t="shared" si="0"/>
        <v>3</v>
      </c>
      <c r="C10" s="319">
        <f t="shared" si="1"/>
        <v>5</v>
      </c>
      <c r="D10" s="103"/>
      <c r="E10" s="101">
        <v>5</v>
      </c>
      <c r="F10" s="811" t="s">
        <v>507</v>
      </c>
      <c r="G10" s="1947"/>
      <c r="H10" s="805">
        <v>2.9113115496699917</v>
      </c>
      <c r="I10" s="60">
        <v>39</v>
      </c>
      <c r="J10" s="805">
        <v>2.4864935790572043</v>
      </c>
      <c r="K10" s="60">
        <v>45</v>
      </c>
      <c r="L10" s="805">
        <v>3.1593658241981211</v>
      </c>
      <c r="M10" s="60">
        <v>24</v>
      </c>
      <c r="N10" s="320">
        <v>2.9997631324092886</v>
      </c>
      <c r="O10" s="316">
        <v>20</v>
      </c>
      <c r="P10" s="1942"/>
      <c r="Q10" s="318">
        <v>3.670229243419024</v>
      </c>
      <c r="R10" s="60">
        <v>25</v>
      </c>
      <c r="S10" s="320">
        <v>2.2001456864925686</v>
      </c>
      <c r="T10" s="60">
        <v>38</v>
      </c>
      <c r="U10" s="179"/>
      <c r="V10" s="317">
        <f t="shared" si="2"/>
        <v>0</v>
      </c>
      <c r="W10" s="321">
        <f t="shared" si="3"/>
        <v>-15</v>
      </c>
      <c r="X10" s="60">
        <f t="shared" si="4"/>
        <v>-19</v>
      </c>
      <c r="Y10" s="317">
        <f t="shared" si="5"/>
        <v>-14</v>
      </c>
      <c r="Z10" s="316">
        <f t="shared" si="6"/>
        <v>-1</v>
      </c>
      <c r="AA10" s="1950"/>
      <c r="AB10" s="318">
        <f t="shared" si="7"/>
        <v>0</v>
      </c>
      <c r="AC10" s="330">
        <f t="shared" si="8"/>
        <v>0.24805427452812934</v>
      </c>
      <c r="AD10" s="319">
        <f t="shared" si="9"/>
        <v>8.8451582739296875E-2</v>
      </c>
      <c r="AE10" s="320">
        <f t="shared" si="10"/>
        <v>0.75891769374903228</v>
      </c>
      <c r="AF10" s="319">
        <f t="shared" si="11"/>
        <v>0</v>
      </c>
      <c r="AG10" s="1942"/>
      <c r="AH10" s="320">
        <v>3.8796794753753248</v>
      </c>
      <c r="AI10" s="60">
        <v>26</v>
      </c>
      <c r="AJ10" s="320">
        <v>3.1903185152743356</v>
      </c>
      <c r="AK10" s="60">
        <v>29</v>
      </c>
      <c r="AL10" s="320">
        <v>4.4089407300505554</v>
      </c>
      <c r="AM10" s="60">
        <v>6</v>
      </c>
      <c r="AN10" s="320">
        <v>2.4399074968658594</v>
      </c>
      <c r="AO10" s="60">
        <v>13</v>
      </c>
      <c r="AP10" s="179"/>
      <c r="AQ10" s="317">
        <f t="shared" si="12"/>
        <v>0</v>
      </c>
      <c r="AR10" s="316">
        <f t="shared" si="13"/>
        <v>-20</v>
      </c>
      <c r="AS10" s="316">
        <f t="shared" si="14"/>
        <v>-13</v>
      </c>
      <c r="AT10" s="50"/>
      <c r="AU10" s="318">
        <f t="shared" si="15"/>
        <v>0</v>
      </c>
      <c r="AV10" s="318">
        <f t="shared" si="16"/>
        <v>0.52926125467523066</v>
      </c>
      <c r="AW10" s="319">
        <f t="shared" si="17"/>
        <v>0</v>
      </c>
      <c r="AX10" s="50"/>
      <c r="AY10" s="50"/>
      <c r="AZ10" s="50"/>
      <c r="BA10" s="50"/>
    </row>
    <row r="11" spans="1:53" x14ac:dyDescent="0.3">
      <c r="A11" s="684" t="s">
        <v>38</v>
      </c>
      <c r="B11" s="316">
        <f t="shared" si="0"/>
        <v>5</v>
      </c>
      <c r="C11" s="319">
        <f t="shared" si="1"/>
        <v>4</v>
      </c>
      <c r="D11" s="103"/>
      <c r="E11" s="101">
        <v>4</v>
      </c>
      <c r="F11" s="810" t="s">
        <v>506</v>
      </c>
      <c r="G11" s="1947"/>
      <c r="H11" s="805">
        <v>3.8711069276579941</v>
      </c>
      <c r="I11" s="60">
        <v>26</v>
      </c>
      <c r="J11" s="805">
        <v>2.9688411648266597</v>
      </c>
      <c r="K11" s="60">
        <v>35</v>
      </c>
      <c r="L11" s="805">
        <v>4.2791574439481916</v>
      </c>
      <c r="M11" s="60">
        <v>18</v>
      </c>
      <c r="N11" s="320">
        <v>3.2322640635055246</v>
      </c>
      <c r="O11" s="316">
        <v>18</v>
      </c>
      <c r="P11" s="1942"/>
      <c r="Q11" s="318">
        <v>4.7675711367511209</v>
      </c>
      <c r="R11" s="60">
        <v>16</v>
      </c>
      <c r="S11" s="320">
        <v>2.5616513935007346</v>
      </c>
      <c r="T11" s="60">
        <v>30</v>
      </c>
      <c r="U11" s="179"/>
      <c r="V11" s="317">
        <f t="shared" si="2"/>
        <v>0</v>
      </c>
      <c r="W11" s="321">
        <f t="shared" si="3"/>
        <v>-8</v>
      </c>
      <c r="X11" s="60">
        <f t="shared" si="4"/>
        <v>-8</v>
      </c>
      <c r="Y11" s="317">
        <f t="shared" si="5"/>
        <v>-10</v>
      </c>
      <c r="Z11" s="316">
        <f t="shared" si="6"/>
        <v>0</v>
      </c>
      <c r="AA11" s="1950"/>
      <c r="AB11" s="318">
        <f t="shared" si="7"/>
        <v>0</v>
      </c>
      <c r="AC11" s="330">
        <f t="shared" si="8"/>
        <v>0.40805051629019751</v>
      </c>
      <c r="AD11" s="319">
        <f t="shared" si="9"/>
        <v>0</v>
      </c>
      <c r="AE11" s="320">
        <f t="shared" si="10"/>
        <v>0.89646420909312674</v>
      </c>
      <c r="AF11" s="319">
        <f t="shared" si="11"/>
        <v>0</v>
      </c>
      <c r="AG11" s="1942"/>
      <c r="AH11" s="320">
        <v>0</v>
      </c>
      <c r="AI11" s="60">
        <v>47</v>
      </c>
      <c r="AJ11" s="320">
        <v>0</v>
      </c>
      <c r="AK11" s="60">
        <v>57</v>
      </c>
      <c r="AL11" s="320">
        <v>0</v>
      </c>
      <c r="AM11" s="60">
        <v>57</v>
      </c>
      <c r="AN11" s="320">
        <v>0</v>
      </c>
      <c r="AO11" s="60">
        <v>57</v>
      </c>
      <c r="AP11" s="179"/>
      <c r="AQ11" s="317">
        <f t="shared" si="12"/>
        <v>0</v>
      </c>
      <c r="AR11" s="316">
        <f t="shared" si="13"/>
        <v>0</v>
      </c>
      <c r="AS11" s="316">
        <f t="shared" si="14"/>
        <v>0</v>
      </c>
      <c r="AT11" s="50"/>
      <c r="AU11" s="318">
        <f t="shared" si="15"/>
        <v>0</v>
      </c>
      <c r="AV11" s="318">
        <f t="shared" si="16"/>
        <v>0</v>
      </c>
      <c r="AW11" s="319">
        <f t="shared" si="17"/>
        <v>0</v>
      </c>
      <c r="AX11" s="50"/>
      <c r="AY11" s="50"/>
      <c r="AZ11" s="50"/>
      <c r="BA11" s="50"/>
    </row>
    <row r="12" spans="1:53" x14ac:dyDescent="0.3">
      <c r="A12" s="684" t="s">
        <v>46</v>
      </c>
      <c r="B12" s="316">
        <f t="shared" si="0"/>
        <v>5</v>
      </c>
      <c r="C12" s="319">
        <f t="shared" si="1"/>
        <v>4</v>
      </c>
      <c r="D12" s="103"/>
      <c r="E12" s="101">
        <v>4</v>
      </c>
      <c r="F12" s="810" t="s">
        <v>506</v>
      </c>
      <c r="G12" s="1947"/>
      <c r="H12" s="805">
        <v>3.3162889220843721</v>
      </c>
      <c r="I12" s="60">
        <v>34</v>
      </c>
      <c r="J12" s="805">
        <v>1.4459880377776522</v>
      </c>
      <c r="K12" s="60">
        <v>53</v>
      </c>
      <c r="L12" s="805">
        <v>3.5873898683991818</v>
      </c>
      <c r="M12" s="60">
        <v>22</v>
      </c>
      <c r="N12" s="320">
        <v>3.2983411944285685</v>
      </c>
      <c r="O12" s="316">
        <v>17</v>
      </c>
      <c r="P12" s="1942"/>
      <c r="Q12" s="318">
        <v>4.1426588260501438</v>
      </c>
      <c r="R12" s="60">
        <v>22</v>
      </c>
      <c r="S12" s="320">
        <v>1.5429751939972871</v>
      </c>
      <c r="T12" s="60">
        <v>50</v>
      </c>
      <c r="U12" s="179"/>
      <c r="V12" s="317">
        <f t="shared" si="2"/>
        <v>0</v>
      </c>
      <c r="W12" s="321">
        <f t="shared" si="3"/>
        <v>-12</v>
      </c>
      <c r="X12" s="60">
        <f t="shared" si="4"/>
        <v>-17</v>
      </c>
      <c r="Y12" s="317">
        <f t="shared" si="5"/>
        <v>-12</v>
      </c>
      <c r="Z12" s="316">
        <f t="shared" si="6"/>
        <v>0</v>
      </c>
      <c r="AA12" s="1950"/>
      <c r="AB12" s="318">
        <f t="shared" si="7"/>
        <v>0</v>
      </c>
      <c r="AC12" s="330">
        <f t="shared" si="8"/>
        <v>0.27110094631480974</v>
      </c>
      <c r="AD12" s="319">
        <f t="shared" si="9"/>
        <v>0</v>
      </c>
      <c r="AE12" s="320">
        <f t="shared" si="10"/>
        <v>0.8263699039657717</v>
      </c>
      <c r="AF12" s="319">
        <f t="shared" si="11"/>
        <v>0</v>
      </c>
      <c r="AG12" s="1942"/>
      <c r="AH12" s="320">
        <v>0</v>
      </c>
      <c r="AI12" s="60">
        <v>47</v>
      </c>
      <c r="AJ12" s="320">
        <v>0</v>
      </c>
      <c r="AK12" s="60">
        <v>57</v>
      </c>
      <c r="AL12" s="320">
        <v>0</v>
      </c>
      <c r="AM12" s="60">
        <v>57</v>
      </c>
      <c r="AN12" s="320">
        <v>0</v>
      </c>
      <c r="AO12" s="60">
        <v>57</v>
      </c>
      <c r="AP12" s="179"/>
      <c r="AQ12" s="317">
        <f t="shared" si="12"/>
        <v>0</v>
      </c>
      <c r="AR12" s="316">
        <f t="shared" si="13"/>
        <v>0</v>
      </c>
      <c r="AS12" s="316">
        <f t="shared" si="14"/>
        <v>0</v>
      </c>
      <c r="AT12" s="50"/>
      <c r="AU12" s="318">
        <f t="shared" si="15"/>
        <v>0</v>
      </c>
      <c r="AV12" s="318">
        <f t="shared" si="16"/>
        <v>0</v>
      </c>
      <c r="AW12" s="319">
        <f t="shared" si="17"/>
        <v>0</v>
      </c>
      <c r="AX12" s="50"/>
      <c r="AY12" s="50"/>
      <c r="AZ12" s="50"/>
      <c r="BA12" s="50"/>
    </row>
    <row r="13" spans="1:53" x14ac:dyDescent="0.3">
      <c r="A13" s="685" t="s">
        <v>27</v>
      </c>
      <c r="B13" s="316">
        <f t="shared" si="0"/>
        <v>7</v>
      </c>
      <c r="C13" s="319">
        <f t="shared" si="1"/>
        <v>3</v>
      </c>
      <c r="D13" s="103">
        <v>1</v>
      </c>
      <c r="E13" s="101">
        <v>2</v>
      </c>
      <c r="F13" s="810" t="s">
        <v>290</v>
      </c>
      <c r="G13" s="1947"/>
      <c r="H13" s="805">
        <v>4.244786923549249</v>
      </c>
      <c r="I13" s="60">
        <v>22</v>
      </c>
      <c r="J13" s="805">
        <v>5.06139200613441</v>
      </c>
      <c r="K13" s="60">
        <v>14</v>
      </c>
      <c r="L13" s="805">
        <v>2.3753003319908181</v>
      </c>
      <c r="M13" s="60">
        <v>35</v>
      </c>
      <c r="N13" s="320">
        <v>1.9953305877832268</v>
      </c>
      <c r="O13" s="316">
        <v>26</v>
      </c>
      <c r="P13" s="1942"/>
      <c r="Q13" s="318">
        <v>4.2425120578494662</v>
      </c>
      <c r="R13" s="60">
        <v>20</v>
      </c>
      <c r="S13" s="320">
        <v>4.095298945944176</v>
      </c>
      <c r="T13" s="60">
        <v>12</v>
      </c>
      <c r="U13" s="179"/>
      <c r="V13" s="317">
        <f t="shared" si="2"/>
        <v>-8</v>
      </c>
      <c r="W13" s="321">
        <f t="shared" si="3"/>
        <v>0</v>
      </c>
      <c r="X13" s="60">
        <f t="shared" si="4"/>
        <v>0</v>
      </c>
      <c r="Y13" s="317">
        <f t="shared" si="5"/>
        <v>-2</v>
      </c>
      <c r="Z13" s="316">
        <f t="shared" si="6"/>
        <v>-10</v>
      </c>
      <c r="AA13" s="1950"/>
      <c r="AB13" s="318">
        <f t="shared" si="7"/>
        <v>0.81660508258516096</v>
      </c>
      <c r="AC13" s="330">
        <f t="shared" si="8"/>
        <v>0</v>
      </c>
      <c r="AD13" s="319">
        <f t="shared" si="9"/>
        <v>0</v>
      </c>
      <c r="AE13" s="320">
        <f t="shared" si="10"/>
        <v>0</v>
      </c>
      <c r="AF13" s="319">
        <f t="shared" si="11"/>
        <v>0</v>
      </c>
      <c r="AG13" s="1942"/>
      <c r="AH13" s="320">
        <v>0</v>
      </c>
      <c r="AI13" s="60">
        <v>47</v>
      </c>
      <c r="AJ13" s="320">
        <v>0</v>
      </c>
      <c r="AK13" s="60">
        <v>57</v>
      </c>
      <c r="AL13" s="320">
        <v>0</v>
      </c>
      <c r="AM13" s="60">
        <v>57</v>
      </c>
      <c r="AN13" s="320">
        <v>0</v>
      </c>
      <c r="AO13" s="60">
        <v>57</v>
      </c>
      <c r="AP13" s="179"/>
      <c r="AQ13" s="317">
        <f t="shared" si="12"/>
        <v>0</v>
      </c>
      <c r="AR13" s="316">
        <f t="shared" si="13"/>
        <v>0</v>
      </c>
      <c r="AS13" s="316">
        <f t="shared" si="14"/>
        <v>0</v>
      </c>
      <c r="AT13" s="50"/>
      <c r="AU13" s="318">
        <f t="shared" si="15"/>
        <v>0</v>
      </c>
      <c r="AV13" s="318">
        <f t="shared" si="16"/>
        <v>0</v>
      </c>
      <c r="AW13" s="319">
        <f t="shared" si="17"/>
        <v>0</v>
      </c>
      <c r="AX13" s="50"/>
      <c r="AY13" s="50"/>
      <c r="AZ13" s="50"/>
      <c r="BA13" s="50"/>
    </row>
    <row r="14" spans="1:53" x14ac:dyDescent="0.3">
      <c r="A14" s="685" t="s">
        <v>189</v>
      </c>
      <c r="B14" s="316">
        <f t="shared" si="0"/>
        <v>7</v>
      </c>
      <c r="C14" s="319">
        <f t="shared" si="1"/>
        <v>3</v>
      </c>
      <c r="D14" s="103"/>
      <c r="E14" s="101">
        <v>3</v>
      </c>
      <c r="F14" s="812" t="s">
        <v>409</v>
      </c>
      <c r="G14" s="1947"/>
      <c r="H14" s="805">
        <v>4.7533114128713461</v>
      </c>
      <c r="I14" s="60">
        <v>13</v>
      </c>
      <c r="J14" s="805">
        <v>1.154958888171514</v>
      </c>
      <c r="K14" s="60">
        <v>56</v>
      </c>
      <c r="L14" s="805">
        <v>5.4279033043374776</v>
      </c>
      <c r="M14" s="60">
        <v>10</v>
      </c>
      <c r="N14" s="320">
        <v>5.6360728156193236</v>
      </c>
      <c r="O14" s="316">
        <v>5</v>
      </c>
      <c r="P14" s="1942"/>
      <c r="Q14" s="318">
        <v>6.5283340976645663</v>
      </c>
      <c r="R14" s="60">
        <v>8</v>
      </c>
      <c r="S14" s="320">
        <v>2.6618992118962472</v>
      </c>
      <c r="T14" s="60">
        <v>28</v>
      </c>
      <c r="U14" s="179"/>
      <c r="V14" s="317">
        <f t="shared" si="2"/>
        <v>0</v>
      </c>
      <c r="W14" s="321">
        <f t="shared" si="3"/>
        <v>-3</v>
      </c>
      <c r="X14" s="60">
        <f t="shared" si="4"/>
        <v>-8</v>
      </c>
      <c r="Y14" s="317">
        <f t="shared" si="5"/>
        <v>-5</v>
      </c>
      <c r="Z14" s="316">
        <f t="shared" si="6"/>
        <v>0</v>
      </c>
      <c r="AA14" s="1950"/>
      <c r="AB14" s="318">
        <f t="shared" si="7"/>
        <v>0</v>
      </c>
      <c r="AC14" s="330">
        <f t="shared" si="8"/>
        <v>0.67459189146613152</v>
      </c>
      <c r="AD14" s="319">
        <f t="shared" si="9"/>
        <v>0.88276140274797754</v>
      </c>
      <c r="AE14" s="320">
        <f t="shared" si="10"/>
        <v>1.7750226847932202</v>
      </c>
      <c r="AF14" s="319">
        <f t="shared" si="11"/>
        <v>0</v>
      </c>
      <c r="AG14" s="1942"/>
      <c r="AH14" s="320">
        <v>2.1796966389869858</v>
      </c>
      <c r="AI14" s="60">
        <v>40</v>
      </c>
      <c r="AJ14" s="320">
        <v>0</v>
      </c>
      <c r="AK14" s="60">
        <v>57</v>
      </c>
      <c r="AL14" s="320">
        <v>1.5429131921675971</v>
      </c>
      <c r="AM14" s="60">
        <v>20</v>
      </c>
      <c r="AN14" s="320">
        <v>2.6411343963358522</v>
      </c>
      <c r="AO14" s="60">
        <v>12</v>
      </c>
      <c r="AP14" s="179"/>
      <c r="AQ14" s="317">
        <f t="shared" si="12"/>
        <v>0</v>
      </c>
      <c r="AR14" s="316">
        <f t="shared" si="13"/>
        <v>-20</v>
      </c>
      <c r="AS14" s="316">
        <f t="shared" si="14"/>
        <v>-28</v>
      </c>
      <c r="AT14" s="50"/>
      <c r="AU14" s="318">
        <f t="shared" si="15"/>
        <v>0</v>
      </c>
      <c r="AV14" s="318">
        <f t="shared" si="16"/>
        <v>0</v>
      </c>
      <c r="AW14" s="319">
        <f t="shared" si="17"/>
        <v>0.46143775734886638</v>
      </c>
      <c r="AX14" s="50"/>
      <c r="AY14" s="50"/>
      <c r="AZ14" s="50"/>
      <c r="BA14" s="50"/>
    </row>
    <row r="15" spans="1:53" x14ac:dyDescent="0.3">
      <c r="A15" s="685" t="s">
        <v>30</v>
      </c>
      <c r="B15" s="316">
        <f t="shared" si="0"/>
        <v>7</v>
      </c>
      <c r="C15" s="319">
        <f t="shared" si="1"/>
        <v>3</v>
      </c>
      <c r="D15" s="103"/>
      <c r="E15" s="101">
        <v>3</v>
      </c>
      <c r="F15" s="811" t="s">
        <v>571</v>
      </c>
      <c r="G15" s="1947"/>
      <c r="H15" s="805">
        <v>5.059955424123399</v>
      </c>
      <c r="I15" s="60">
        <v>11</v>
      </c>
      <c r="J15" s="805">
        <v>2.7495845507030472</v>
      </c>
      <c r="K15" s="60">
        <v>42</v>
      </c>
      <c r="L15" s="805">
        <v>5.6611201717015884</v>
      </c>
      <c r="M15" s="60">
        <v>9</v>
      </c>
      <c r="N15" s="320">
        <v>4.5814508209440481</v>
      </c>
      <c r="O15" s="316">
        <v>8</v>
      </c>
      <c r="P15" s="1942"/>
      <c r="Q15" s="318">
        <v>6.3766932380263723</v>
      </c>
      <c r="R15" s="60">
        <v>9</v>
      </c>
      <c r="S15" s="320">
        <v>2.1326443876305361</v>
      </c>
      <c r="T15" s="60">
        <v>39</v>
      </c>
      <c r="U15" s="179"/>
      <c r="V15" s="317">
        <f t="shared" si="2"/>
        <v>0</v>
      </c>
      <c r="W15" s="321">
        <f t="shared" si="3"/>
        <v>-2</v>
      </c>
      <c r="X15" s="60">
        <f t="shared" si="4"/>
        <v>-3</v>
      </c>
      <c r="Y15" s="317">
        <f t="shared" si="5"/>
        <v>-2</v>
      </c>
      <c r="Z15" s="316">
        <f t="shared" si="6"/>
        <v>0</v>
      </c>
      <c r="AA15" s="1950"/>
      <c r="AB15" s="318">
        <f t="shared" si="7"/>
        <v>0</v>
      </c>
      <c r="AC15" s="330">
        <f t="shared" si="8"/>
        <v>0.60116474757818938</v>
      </c>
      <c r="AD15" s="319">
        <f t="shared" si="9"/>
        <v>0</v>
      </c>
      <c r="AE15" s="320">
        <f t="shared" si="10"/>
        <v>1.3167378139029733</v>
      </c>
      <c r="AF15" s="319">
        <f t="shared" si="11"/>
        <v>0</v>
      </c>
      <c r="AG15" s="1942"/>
      <c r="AH15" s="320">
        <v>3.9960520983254932</v>
      </c>
      <c r="AI15" s="60">
        <v>23</v>
      </c>
      <c r="AJ15" s="320">
        <v>4.3977013388768764</v>
      </c>
      <c r="AK15" s="60">
        <v>23</v>
      </c>
      <c r="AL15" s="320">
        <v>1.9593913030802048</v>
      </c>
      <c r="AM15" s="60">
        <v>15</v>
      </c>
      <c r="AN15" s="320">
        <v>1.6501655825670145</v>
      </c>
      <c r="AO15" s="60">
        <v>14</v>
      </c>
      <c r="AP15" s="179"/>
      <c r="AQ15" s="317">
        <f t="shared" si="12"/>
        <v>0</v>
      </c>
      <c r="AR15" s="316">
        <f t="shared" si="13"/>
        <v>-8</v>
      </c>
      <c r="AS15" s="316">
        <f t="shared" si="14"/>
        <v>-9</v>
      </c>
      <c r="AT15" s="50"/>
      <c r="AU15" s="318">
        <f t="shared" si="15"/>
        <v>0.40164924055138318</v>
      </c>
      <c r="AV15" s="318">
        <f t="shared" si="16"/>
        <v>0</v>
      </c>
      <c r="AW15" s="319">
        <f t="shared" si="17"/>
        <v>0</v>
      </c>
      <c r="AX15" s="50"/>
      <c r="AY15" s="50"/>
      <c r="AZ15" s="50"/>
      <c r="BA15" s="50"/>
    </row>
    <row r="16" spans="1:53" x14ac:dyDescent="0.3">
      <c r="A16" s="685" t="s">
        <v>47</v>
      </c>
      <c r="B16" s="316">
        <f t="shared" si="0"/>
        <v>10</v>
      </c>
      <c r="C16" s="319">
        <f t="shared" si="1"/>
        <v>2</v>
      </c>
      <c r="D16" s="103"/>
      <c r="E16" s="101">
        <v>2</v>
      </c>
      <c r="F16" s="811" t="s">
        <v>290</v>
      </c>
      <c r="G16" s="1947"/>
      <c r="H16" s="805">
        <v>3.6778129223178357</v>
      </c>
      <c r="I16" s="60">
        <v>29</v>
      </c>
      <c r="J16" s="805">
        <v>4.2810765814831209</v>
      </c>
      <c r="K16" s="60">
        <v>19</v>
      </c>
      <c r="L16" s="805">
        <v>1.9097321361738542</v>
      </c>
      <c r="M16" s="60">
        <v>40</v>
      </c>
      <c r="N16" s="320">
        <v>0.74985179724292728</v>
      </c>
      <c r="O16" s="316">
        <v>36</v>
      </c>
      <c r="P16" s="1942"/>
      <c r="Q16" s="318">
        <v>4.4597173344333081</v>
      </c>
      <c r="R16" s="60">
        <v>18</v>
      </c>
      <c r="S16" s="320">
        <v>1.9266493489583176</v>
      </c>
      <c r="T16" s="60">
        <v>41</v>
      </c>
      <c r="U16" s="179"/>
      <c r="V16" s="317">
        <f t="shared" si="2"/>
        <v>-10</v>
      </c>
      <c r="W16" s="321">
        <f t="shared" si="3"/>
        <v>0</v>
      </c>
      <c r="X16" s="60">
        <f t="shared" si="4"/>
        <v>0</v>
      </c>
      <c r="Y16" s="317">
        <f t="shared" si="5"/>
        <v>-11</v>
      </c>
      <c r="Z16" s="316">
        <f t="shared" si="6"/>
        <v>0</v>
      </c>
      <c r="AA16" s="1950"/>
      <c r="AB16" s="318">
        <f t="shared" si="7"/>
        <v>0.60326365916528513</v>
      </c>
      <c r="AC16" s="330">
        <f t="shared" si="8"/>
        <v>0</v>
      </c>
      <c r="AD16" s="319">
        <f t="shared" si="9"/>
        <v>0</v>
      </c>
      <c r="AE16" s="320">
        <f t="shared" si="10"/>
        <v>0.78190441211547235</v>
      </c>
      <c r="AF16" s="319">
        <f t="shared" si="11"/>
        <v>0</v>
      </c>
      <c r="AG16" s="1942"/>
      <c r="AH16" s="320">
        <v>2.6756513300821205</v>
      </c>
      <c r="AI16" s="60">
        <v>30</v>
      </c>
      <c r="AJ16" s="320">
        <v>2.9484707395311824</v>
      </c>
      <c r="AK16" s="60">
        <v>30</v>
      </c>
      <c r="AL16" s="320">
        <v>0</v>
      </c>
      <c r="AM16" s="60">
        <v>57</v>
      </c>
      <c r="AN16" s="320">
        <v>0</v>
      </c>
      <c r="AO16" s="60">
        <v>57</v>
      </c>
      <c r="AP16" s="179"/>
      <c r="AQ16" s="317">
        <f t="shared" si="12"/>
        <v>0</v>
      </c>
      <c r="AR16" s="316">
        <f t="shared" si="13"/>
        <v>0</v>
      </c>
      <c r="AS16" s="316">
        <f t="shared" si="14"/>
        <v>0</v>
      </c>
      <c r="AT16" s="50"/>
      <c r="AU16" s="318">
        <f t="shared" si="15"/>
        <v>0.27281940944906191</v>
      </c>
      <c r="AV16" s="318">
        <f t="shared" si="16"/>
        <v>0</v>
      </c>
      <c r="AW16" s="319">
        <f t="shared" si="17"/>
        <v>0</v>
      </c>
      <c r="AX16" s="50"/>
      <c r="AY16" s="50"/>
      <c r="AZ16" s="50"/>
      <c r="BA16" s="50"/>
    </row>
    <row r="17" spans="1:53" x14ac:dyDescent="0.3">
      <c r="A17" s="685" t="s">
        <v>7</v>
      </c>
      <c r="B17" s="316">
        <f t="shared" si="0"/>
        <v>10</v>
      </c>
      <c r="C17" s="319">
        <f t="shared" si="1"/>
        <v>2</v>
      </c>
      <c r="D17" s="103"/>
      <c r="E17" s="101">
        <v>2</v>
      </c>
      <c r="F17" s="812" t="s">
        <v>138</v>
      </c>
      <c r="G17" s="1947"/>
      <c r="H17" s="805">
        <v>4.35395251820532</v>
      </c>
      <c r="I17" s="60">
        <v>19</v>
      </c>
      <c r="J17" s="805">
        <v>5.2289352117347008</v>
      </c>
      <c r="K17" s="60">
        <v>12</v>
      </c>
      <c r="L17" s="805">
        <v>5.797773846477094</v>
      </c>
      <c r="M17" s="60">
        <v>8</v>
      </c>
      <c r="N17" s="320">
        <v>1.3831117237538335</v>
      </c>
      <c r="O17" s="316">
        <v>33</v>
      </c>
      <c r="P17" s="1942"/>
      <c r="Q17" s="318">
        <v>1.8810169085074495</v>
      </c>
      <c r="R17" s="60">
        <v>34</v>
      </c>
      <c r="S17" s="320">
        <v>4.4649226146379224</v>
      </c>
      <c r="T17" s="60">
        <v>9</v>
      </c>
      <c r="U17" s="179"/>
      <c r="V17" s="317">
        <f t="shared" si="2"/>
        <v>-7</v>
      </c>
      <c r="W17" s="321">
        <f t="shared" si="3"/>
        <v>-11</v>
      </c>
      <c r="X17" s="60">
        <f t="shared" si="4"/>
        <v>0</v>
      </c>
      <c r="Y17" s="317">
        <f t="shared" si="5"/>
        <v>0</v>
      </c>
      <c r="Z17" s="316">
        <f t="shared" si="6"/>
        <v>-10</v>
      </c>
      <c r="AA17" s="1950"/>
      <c r="AB17" s="318">
        <f t="shared" si="7"/>
        <v>0.87498269352938074</v>
      </c>
      <c r="AC17" s="330">
        <f t="shared" si="8"/>
        <v>1.443821328271774</v>
      </c>
      <c r="AD17" s="319">
        <f t="shared" si="9"/>
        <v>0</v>
      </c>
      <c r="AE17" s="320">
        <f t="shared" si="10"/>
        <v>0</v>
      </c>
      <c r="AF17" s="319">
        <f t="shared" si="11"/>
        <v>0.11097009643260236</v>
      </c>
      <c r="AG17" s="1942"/>
      <c r="AH17" s="320">
        <v>10</v>
      </c>
      <c r="AI17" s="60">
        <v>1</v>
      </c>
      <c r="AJ17" s="320">
        <v>8.8325638858134248</v>
      </c>
      <c r="AK17" s="60">
        <v>2</v>
      </c>
      <c r="AL17" s="320">
        <v>10</v>
      </c>
      <c r="AM17" s="60">
        <v>1</v>
      </c>
      <c r="AN17" s="320">
        <v>10</v>
      </c>
      <c r="AO17" s="60">
        <v>1</v>
      </c>
      <c r="AP17" s="179"/>
      <c r="AQ17" s="317">
        <f t="shared" si="12"/>
        <v>0</v>
      </c>
      <c r="AR17" s="316">
        <f t="shared" si="13"/>
        <v>0</v>
      </c>
      <c r="AS17" s="316">
        <f t="shared" si="14"/>
        <v>0</v>
      </c>
      <c r="AT17" s="50"/>
      <c r="AU17" s="318">
        <f t="shared" si="15"/>
        <v>0</v>
      </c>
      <c r="AV17" s="318">
        <f t="shared" si="16"/>
        <v>0</v>
      </c>
      <c r="AW17" s="319">
        <f t="shared" si="17"/>
        <v>0</v>
      </c>
      <c r="AX17" s="50"/>
      <c r="AY17" s="50"/>
      <c r="AZ17" s="50"/>
      <c r="BA17" s="50"/>
    </row>
    <row r="18" spans="1:53" x14ac:dyDescent="0.3">
      <c r="A18" s="685" t="s">
        <v>16</v>
      </c>
      <c r="B18" s="316">
        <f t="shared" si="0"/>
        <v>10</v>
      </c>
      <c r="C18" s="319">
        <f t="shared" si="1"/>
        <v>2</v>
      </c>
      <c r="D18" s="103"/>
      <c r="E18" s="101">
        <v>2</v>
      </c>
      <c r="F18" s="812" t="s">
        <v>140</v>
      </c>
      <c r="G18" s="1947"/>
      <c r="H18" s="805">
        <v>4.7383635766439287</v>
      </c>
      <c r="I18" s="60">
        <v>15</v>
      </c>
      <c r="J18" s="805">
        <v>5.6766820971709988</v>
      </c>
      <c r="K18" s="60">
        <v>9</v>
      </c>
      <c r="L18" s="805">
        <v>1.3186648073444576</v>
      </c>
      <c r="M18" s="60">
        <v>46</v>
      </c>
      <c r="N18" s="320">
        <v>0</v>
      </c>
      <c r="O18" s="316">
        <v>57</v>
      </c>
      <c r="P18" s="1942"/>
      <c r="Q18" s="318">
        <v>1.3551707642488029</v>
      </c>
      <c r="R18" s="60">
        <v>42</v>
      </c>
      <c r="S18" s="320">
        <v>4.8625908676940712</v>
      </c>
      <c r="T18" s="60">
        <v>7</v>
      </c>
      <c r="U18" s="179"/>
      <c r="V18" s="317">
        <f t="shared" si="2"/>
        <v>-6</v>
      </c>
      <c r="W18" s="321">
        <f t="shared" si="3"/>
        <v>0</v>
      </c>
      <c r="X18" s="60">
        <f t="shared" si="4"/>
        <v>0</v>
      </c>
      <c r="Y18" s="317">
        <f t="shared" si="5"/>
        <v>0</v>
      </c>
      <c r="Z18" s="316">
        <f t="shared" si="6"/>
        <v>-8</v>
      </c>
      <c r="AA18" s="1950"/>
      <c r="AB18" s="318">
        <f t="shared" si="7"/>
        <v>0.9383185205270701</v>
      </c>
      <c r="AC18" s="330">
        <f t="shared" si="8"/>
        <v>0</v>
      </c>
      <c r="AD18" s="319">
        <f t="shared" si="9"/>
        <v>0</v>
      </c>
      <c r="AE18" s="320">
        <f t="shared" si="10"/>
        <v>0</v>
      </c>
      <c r="AF18" s="319">
        <f t="shared" si="11"/>
        <v>0.12422729105014252</v>
      </c>
      <c r="AG18" s="1942"/>
      <c r="AH18" s="320">
        <v>6.230575476424927</v>
      </c>
      <c r="AI18" s="60">
        <v>8</v>
      </c>
      <c r="AJ18" s="320">
        <v>6.8657215497718491</v>
      </c>
      <c r="AK18" s="60">
        <v>8</v>
      </c>
      <c r="AL18" s="320">
        <v>1.4555224922427805</v>
      </c>
      <c r="AM18" s="60">
        <v>23</v>
      </c>
      <c r="AN18" s="320">
        <v>0</v>
      </c>
      <c r="AO18" s="60">
        <v>57</v>
      </c>
      <c r="AP18" s="179"/>
      <c r="AQ18" s="317">
        <f t="shared" si="12"/>
        <v>0</v>
      </c>
      <c r="AR18" s="316">
        <f t="shared" si="13"/>
        <v>0</v>
      </c>
      <c r="AS18" s="316">
        <f t="shared" si="14"/>
        <v>0</v>
      </c>
      <c r="AT18" s="50"/>
      <c r="AU18" s="318">
        <f t="shared" si="15"/>
        <v>0.63514607334692208</v>
      </c>
      <c r="AV18" s="318">
        <f t="shared" si="16"/>
        <v>0</v>
      </c>
      <c r="AW18" s="319">
        <f t="shared" si="17"/>
        <v>0</v>
      </c>
      <c r="AX18" s="50"/>
      <c r="AY18" s="50"/>
      <c r="AZ18" s="50"/>
      <c r="BA18" s="50"/>
    </row>
    <row r="19" spans="1:53" x14ac:dyDescent="0.3">
      <c r="A19" s="685" t="s">
        <v>183</v>
      </c>
      <c r="B19" s="316">
        <f t="shared" si="0"/>
        <v>10</v>
      </c>
      <c r="C19" s="319">
        <f t="shared" si="1"/>
        <v>2</v>
      </c>
      <c r="D19" s="103">
        <v>1</v>
      </c>
      <c r="E19" s="101">
        <v>1</v>
      </c>
      <c r="F19" s="809" t="s">
        <v>139</v>
      </c>
      <c r="G19" s="1947"/>
      <c r="H19" s="805">
        <v>2.9800225885292586</v>
      </c>
      <c r="I19" s="60">
        <v>38</v>
      </c>
      <c r="J19" s="805">
        <v>3.5108873402460175</v>
      </c>
      <c r="K19" s="60">
        <v>28</v>
      </c>
      <c r="L19" s="805">
        <v>0</v>
      </c>
      <c r="M19" s="60">
        <v>57</v>
      </c>
      <c r="N19" s="320">
        <v>0</v>
      </c>
      <c r="O19" s="316">
        <v>57</v>
      </c>
      <c r="P19" s="1942"/>
      <c r="Q19" s="318">
        <v>1.4584574437886162</v>
      </c>
      <c r="R19" s="60">
        <v>40</v>
      </c>
      <c r="S19" s="320">
        <v>3.0040949149543015</v>
      </c>
      <c r="T19" s="60">
        <v>23</v>
      </c>
      <c r="U19" s="179"/>
      <c r="V19" s="317">
        <f t="shared" si="2"/>
        <v>-10</v>
      </c>
      <c r="W19" s="321">
        <f t="shared" si="3"/>
        <v>0</v>
      </c>
      <c r="X19" s="60">
        <f t="shared" si="4"/>
        <v>0</v>
      </c>
      <c r="Y19" s="317">
        <f t="shared" si="5"/>
        <v>0</v>
      </c>
      <c r="Z19" s="316">
        <f t="shared" si="6"/>
        <v>-15</v>
      </c>
      <c r="AA19" s="1950"/>
      <c r="AB19" s="318">
        <f t="shared" si="7"/>
        <v>0.53086475171675884</v>
      </c>
      <c r="AC19" s="330">
        <f t="shared" si="8"/>
        <v>0</v>
      </c>
      <c r="AD19" s="319">
        <f t="shared" si="9"/>
        <v>0</v>
      </c>
      <c r="AE19" s="320">
        <f t="shared" si="10"/>
        <v>0</v>
      </c>
      <c r="AF19" s="319">
        <f t="shared" si="11"/>
        <v>2.4072326425042867E-2</v>
      </c>
      <c r="AG19" s="1942"/>
      <c r="AH19" s="320">
        <v>6.7397872692236787</v>
      </c>
      <c r="AI19" s="60">
        <v>5</v>
      </c>
      <c r="AJ19" s="320">
        <v>7.4270011681084318</v>
      </c>
      <c r="AK19" s="60">
        <v>5</v>
      </c>
      <c r="AL19" s="320">
        <v>0</v>
      </c>
      <c r="AM19" s="60">
        <v>57</v>
      </c>
      <c r="AN19" s="320">
        <v>0</v>
      </c>
      <c r="AO19" s="60">
        <v>57</v>
      </c>
      <c r="AP19" s="179"/>
      <c r="AQ19" s="317">
        <f t="shared" si="12"/>
        <v>0</v>
      </c>
      <c r="AR19" s="316">
        <f t="shared" si="13"/>
        <v>0</v>
      </c>
      <c r="AS19" s="316">
        <f t="shared" si="14"/>
        <v>0</v>
      </c>
      <c r="AT19" s="50"/>
      <c r="AU19" s="318">
        <f t="shared" si="15"/>
        <v>0.68721389888475315</v>
      </c>
      <c r="AV19" s="318">
        <f t="shared" si="16"/>
        <v>0</v>
      </c>
      <c r="AW19" s="319">
        <f t="shared" si="17"/>
        <v>0</v>
      </c>
      <c r="AX19" s="50"/>
      <c r="AY19" s="50"/>
      <c r="AZ19" s="50"/>
      <c r="BA19" s="50"/>
    </row>
    <row r="20" spans="1:53" x14ac:dyDescent="0.3">
      <c r="A20" s="685" t="s">
        <v>14</v>
      </c>
      <c r="B20" s="316">
        <f t="shared" si="0"/>
        <v>10</v>
      </c>
      <c r="C20" s="319">
        <f t="shared" si="1"/>
        <v>2</v>
      </c>
      <c r="D20" s="103"/>
      <c r="E20" s="101">
        <v>2</v>
      </c>
      <c r="F20" s="809" t="s">
        <v>140</v>
      </c>
      <c r="G20" s="1947"/>
      <c r="H20" s="805">
        <v>3.7557771802008171</v>
      </c>
      <c r="I20" s="60">
        <v>27</v>
      </c>
      <c r="J20" s="805">
        <v>4.4343828339573026</v>
      </c>
      <c r="K20" s="60">
        <v>18</v>
      </c>
      <c r="L20" s="805">
        <v>2.7111910340898713</v>
      </c>
      <c r="M20" s="60">
        <v>31</v>
      </c>
      <c r="N20" s="320">
        <v>0</v>
      </c>
      <c r="O20" s="316">
        <v>57</v>
      </c>
      <c r="P20" s="1942"/>
      <c r="Q20" s="318">
        <v>1.6144209714629401</v>
      </c>
      <c r="R20" s="60">
        <v>38</v>
      </c>
      <c r="S20" s="320">
        <v>3.8513206911587186</v>
      </c>
      <c r="T20" s="60">
        <v>13</v>
      </c>
      <c r="U20" s="179"/>
      <c r="V20" s="317">
        <f t="shared" si="2"/>
        <v>-9</v>
      </c>
      <c r="W20" s="321">
        <f t="shared" si="3"/>
        <v>0</v>
      </c>
      <c r="X20" s="60">
        <f t="shared" si="4"/>
        <v>0</v>
      </c>
      <c r="Y20" s="317">
        <f t="shared" si="5"/>
        <v>0</v>
      </c>
      <c r="Z20" s="316">
        <f t="shared" si="6"/>
        <v>-14</v>
      </c>
      <c r="AA20" s="1950"/>
      <c r="AB20" s="318">
        <f t="shared" si="7"/>
        <v>0.67860565375648552</v>
      </c>
      <c r="AC20" s="330">
        <f t="shared" si="8"/>
        <v>0</v>
      </c>
      <c r="AD20" s="319">
        <f t="shared" si="9"/>
        <v>0</v>
      </c>
      <c r="AE20" s="320">
        <f t="shared" si="10"/>
        <v>0</v>
      </c>
      <c r="AF20" s="319">
        <f t="shared" si="11"/>
        <v>9.5543510957901479E-2</v>
      </c>
      <c r="AG20" s="1942"/>
      <c r="AH20" s="320">
        <v>6.7294073927556628</v>
      </c>
      <c r="AI20" s="60">
        <v>6</v>
      </c>
      <c r="AJ20" s="320">
        <v>7.3873337291477155</v>
      </c>
      <c r="AK20" s="60">
        <v>6</v>
      </c>
      <c r="AL20" s="320">
        <v>3.7339778774896608</v>
      </c>
      <c r="AM20" s="60">
        <v>9</v>
      </c>
      <c r="AN20" s="320">
        <v>3.3242020360712488</v>
      </c>
      <c r="AO20" s="60">
        <v>10</v>
      </c>
      <c r="AP20" s="179"/>
      <c r="AQ20" s="317">
        <f t="shared" si="12"/>
        <v>0</v>
      </c>
      <c r="AR20" s="316">
        <f t="shared" si="13"/>
        <v>0</v>
      </c>
      <c r="AS20" s="316">
        <f t="shared" si="14"/>
        <v>0</v>
      </c>
      <c r="AT20" s="50"/>
      <c r="AU20" s="318">
        <f t="shared" si="15"/>
        <v>0.65792633639205267</v>
      </c>
      <c r="AV20" s="318">
        <f t="shared" si="16"/>
        <v>0</v>
      </c>
      <c r="AW20" s="319">
        <f t="shared" si="17"/>
        <v>0</v>
      </c>
      <c r="AX20" s="50"/>
      <c r="AY20" s="50"/>
      <c r="AZ20" s="50"/>
      <c r="BA20" s="50"/>
    </row>
    <row r="21" spans="1:53" x14ac:dyDescent="0.3">
      <c r="A21" s="685" t="s">
        <v>44</v>
      </c>
      <c r="B21" s="316">
        <f t="shared" si="0"/>
        <v>10</v>
      </c>
      <c r="C21" s="319">
        <f t="shared" si="1"/>
        <v>2</v>
      </c>
      <c r="D21" s="103"/>
      <c r="E21" s="101">
        <v>2</v>
      </c>
      <c r="F21" s="812" t="s">
        <v>138</v>
      </c>
      <c r="G21" s="1947"/>
      <c r="H21" s="805">
        <v>4.0120706786162863</v>
      </c>
      <c r="I21" s="60">
        <v>24</v>
      </c>
      <c r="J21" s="805">
        <v>3.816265196248974</v>
      </c>
      <c r="K21" s="60">
        <v>23</v>
      </c>
      <c r="L21" s="805">
        <v>4.304478502722251</v>
      </c>
      <c r="M21" s="60">
        <v>17</v>
      </c>
      <c r="N21" s="320">
        <v>4.3550028441837974</v>
      </c>
      <c r="O21" s="316">
        <v>9</v>
      </c>
      <c r="P21" s="1942"/>
      <c r="Q21" s="318">
        <v>5.3436710310631659</v>
      </c>
      <c r="R21" s="60">
        <v>14</v>
      </c>
      <c r="S21" s="320">
        <v>1.4865397196744019</v>
      </c>
      <c r="T21" s="60">
        <v>52</v>
      </c>
      <c r="U21" s="179"/>
      <c r="V21" s="317">
        <f t="shared" si="2"/>
        <v>-1</v>
      </c>
      <c r="W21" s="321">
        <f t="shared" si="3"/>
        <v>-7</v>
      </c>
      <c r="X21" s="60">
        <f t="shared" si="4"/>
        <v>-15</v>
      </c>
      <c r="Y21" s="317">
        <f t="shared" si="5"/>
        <v>-10</v>
      </c>
      <c r="Z21" s="316">
        <f t="shared" si="6"/>
        <v>0</v>
      </c>
      <c r="AA21" s="1950"/>
      <c r="AB21" s="318">
        <f t="shared" si="7"/>
        <v>0</v>
      </c>
      <c r="AC21" s="330">
        <f t="shared" si="8"/>
        <v>0.29240782410596466</v>
      </c>
      <c r="AD21" s="319">
        <f t="shared" si="9"/>
        <v>0.34293216556751105</v>
      </c>
      <c r="AE21" s="320">
        <f t="shared" si="10"/>
        <v>1.3316003524468796</v>
      </c>
      <c r="AF21" s="319">
        <f t="shared" si="11"/>
        <v>0</v>
      </c>
      <c r="AG21" s="1942"/>
      <c r="AH21" s="320">
        <v>1.0239922676159376</v>
      </c>
      <c r="AI21" s="60">
        <v>45</v>
      </c>
      <c r="AJ21" s="320">
        <v>1.0111061974501876</v>
      </c>
      <c r="AK21" s="60">
        <v>42</v>
      </c>
      <c r="AL21" s="320">
        <v>1.0570547692552277</v>
      </c>
      <c r="AM21" s="60">
        <v>25</v>
      </c>
      <c r="AN21" s="320">
        <v>0</v>
      </c>
      <c r="AO21" s="60">
        <v>57</v>
      </c>
      <c r="AP21" s="179"/>
      <c r="AQ21" s="317">
        <f t="shared" si="12"/>
        <v>-3</v>
      </c>
      <c r="AR21" s="316">
        <f t="shared" si="13"/>
        <v>-20</v>
      </c>
      <c r="AS21" s="316">
        <f t="shared" si="14"/>
        <v>0</v>
      </c>
      <c r="AT21" s="50"/>
      <c r="AU21" s="318">
        <f t="shared" si="15"/>
        <v>0</v>
      </c>
      <c r="AV21" s="318">
        <f t="shared" si="16"/>
        <v>3.3062501639290032E-2</v>
      </c>
      <c r="AW21" s="319">
        <f t="shared" si="17"/>
        <v>0</v>
      </c>
      <c r="AX21" s="50"/>
      <c r="AY21" s="50"/>
      <c r="AZ21" s="50"/>
      <c r="BA21" s="50"/>
    </row>
    <row r="22" spans="1:53" x14ac:dyDescent="0.3">
      <c r="A22" s="685" t="s">
        <v>15</v>
      </c>
      <c r="B22" s="316">
        <f t="shared" si="0"/>
        <v>10</v>
      </c>
      <c r="C22" s="319">
        <f t="shared" si="1"/>
        <v>2</v>
      </c>
      <c r="D22" s="103"/>
      <c r="E22" s="101">
        <v>2</v>
      </c>
      <c r="F22" s="809" t="s">
        <v>140</v>
      </c>
      <c r="G22" s="1947"/>
      <c r="H22" s="805">
        <v>5.3578298577030559</v>
      </c>
      <c r="I22" s="60">
        <v>9</v>
      </c>
      <c r="J22" s="805">
        <v>4.7231313365250083</v>
      </c>
      <c r="K22" s="60">
        <v>16</v>
      </c>
      <c r="L22" s="805">
        <v>5.8115764798357246</v>
      </c>
      <c r="M22" s="60">
        <v>7</v>
      </c>
      <c r="N22" s="320">
        <v>4.3406738533374334</v>
      </c>
      <c r="O22" s="316">
        <v>10</v>
      </c>
      <c r="P22" s="1942"/>
      <c r="Q22" s="318">
        <v>6.6533489654286475</v>
      </c>
      <c r="R22" s="60">
        <v>7</v>
      </c>
      <c r="S22" s="320">
        <v>3.1437925264074522</v>
      </c>
      <c r="T22" s="60">
        <v>22</v>
      </c>
      <c r="U22" s="179"/>
      <c r="V22" s="317">
        <f t="shared" si="2"/>
        <v>0</v>
      </c>
      <c r="W22" s="321">
        <f t="shared" si="3"/>
        <v>-2</v>
      </c>
      <c r="X22" s="60">
        <f t="shared" si="4"/>
        <v>0</v>
      </c>
      <c r="Y22" s="317">
        <f t="shared" si="5"/>
        <v>-2</v>
      </c>
      <c r="Z22" s="316">
        <f t="shared" si="6"/>
        <v>0</v>
      </c>
      <c r="AA22" s="1950"/>
      <c r="AB22" s="318">
        <f t="shared" si="7"/>
        <v>0</v>
      </c>
      <c r="AC22" s="330">
        <f t="shared" si="8"/>
        <v>0.4537466221326687</v>
      </c>
      <c r="AD22" s="319">
        <f t="shared" si="9"/>
        <v>0</v>
      </c>
      <c r="AE22" s="320">
        <f t="shared" si="10"/>
        <v>1.2955191077255916</v>
      </c>
      <c r="AF22" s="319">
        <f t="shared" si="11"/>
        <v>0</v>
      </c>
      <c r="AG22" s="1942"/>
      <c r="AH22" s="320">
        <v>1.5102354649003336</v>
      </c>
      <c r="AI22" s="60">
        <v>42</v>
      </c>
      <c r="AJ22" s="320">
        <v>0</v>
      </c>
      <c r="AK22" s="60">
        <v>57</v>
      </c>
      <c r="AL22" s="320">
        <v>1.7953222533185242</v>
      </c>
      <c r="AM22" s="60">
        <v>18</v>
      </c>
      <c r="AN22" s="320">
        <v>0</v>
      </c>
      <c r="AO22" s="60">
        <v>57</v>
      </c>
      <c r="AP22" s="179"/>
      <c r="AQ22" s="317">
        <f t="shared" si="12"/>
        <v>0</v>
      </c>
      <c r="AR22" s="316">
        <f t="shared" si="13"/>
        <v>-24</v>
      </c>
      <c r="AS22" s="316">
        <f t="shared" si="14"/>
        <v>0</v>
      </c>
      <c r="AT22" s="50"/>
      <c r="AU22" s="318">
        <f t="shared" si="15"/>
        <v>0</v>
      </c>
      <c r="AV22" s="318">
        <f t="shared" si="16"/>
        <v>0.28508678841819068</v>
      </c>
      <c r="AW22" s="319">
        <f t="shared" si="17"/>
        <v>0</v>
      </c>
      <c r="AX22" s="50"/>
      <c r="AY22" s="50"/>
      <c r="AZ22" s="50"/>
      <c r="BA22" s="50"/>
    </row>
    <row r="23" spans="1:53" x14ac:dyDescent="0.3">
      <c r="A23" s="685" t="s">
        <v>54</v>
      </c>
      <c r="B23" s="316">
        <f t="shared" si="0"/>
        <v>10</v>
      </c>
      <c r="C23" s="319">
        <f t="shared" si="1"/>
        <v>2</v>
      </c>
      <c r="D23" s="103"/>
      <c r="E23" s="101">
        <v>2</v>
      </c>
      <c r="F23" s="812" t="s">
        <v>138</v>
      </c>
      <c r="G23" s="1947"/>
      <c r="H23" s="805">
        <v>2.2372053734890263</v>
      </c>
      <c r="I23" s="60">
        <v>50</v>
      </c>
      <c r="J23" s="805">
        <v>2.4511988706037893</v>
      </c>
      <c r="K23" s="60">
        <v>46</v>
      </c>
      <c r="L23" s="805">
        <v>1.7256050344294975</v>
      </c>
      <c r="M23" s="60">
        <v>43</v>
      </c>
      <c r="N23" s="320">
        <v>2.8547644643023191</v>
      </c>
      <c r="O23" s="316">
        <v>21</v>
      </c>
      <c r="P23" s="1942"/>
      <c r="Q23" s="318">
        <v>3.0709810840276912</v>
      </c>
      <c r="R23" s="60">
        <v>30</v>
      </c>
      <c r="S23" s="320">
        <v>1.6398190025930521</v>
      </c>
      <c r="T23" s="60">
        <v>47</v>
      </c>
      <c r="U23" s="179"/>
      <c r="V23" s="317">
        <f t="shared" si="2"/>
        <v>-4</v>
      </c>
      <c r="W23" s="321">
        <f t="shared" si="3"/>
        <v>-7</v>
      </c>
      <c r="X23" s="60">
        <f t="shared" si="4"/>
        <v>-29</v>
      </c>
      <c r="Y23" s="317">
        <f t="shared" si="5"/>
        <v>-20</v>
      </c>
      <c r="Z23" s="316">
        <f t="shared" si="6"/>
        <v>-3</v>
      </c>
      <c r="AA23" s="1950"/>
      <c r="AB23" s="318">
        <f t="shared" si="7"/>
        <v>0.21399349711476301</v>
      </c>
      <c r="AC23" s="330">
        <f t="shared" si="8"/>
        <v>0</v>
      </c>
      <c r="AD23" s="319">
        <f t="shared" si="9"/>
        <v>0.61755909081329285</v>
      </c>
      <c r="AE23" s="320">
        <f t="shared" si="10"/>
        <v>0.83377571053866495</v>
      </c>
      <c r="AF23" s="319">
        <f t="shared" si="11"/>
        <v>0</v>
      </c>
      <c r="AG23" s="1942"/>
      <c r="AH23" s="320">
        <v>2.3297308446761442</v>
      </c>
      <c r="AI23" s="60">
        <v>37</v>
      </c>
      <c r="AJ23" s="320">
        <v>2.5590604218098472</v>
      </c>
      <c r="AK23" s="60">
        <v>36</v>
      </c>
      <c r="AL23" s="320">
        <v>1.3391890930890791</v>
      </c>
      <c r="AM23" s="60">
        <v>24</v>
      </c>
      <c r="AN23" s="320">
        <v>0</v>
      </c>
      <c r="AO23" s="60">
        <v>57</v>
      </c>
      <c r="AP23" s="179"/>
      <c r="AQ23" s="317">
        <f t="shared" si="12"/>
        <v>-1</v>
      </c>
      <c r="AR23" s="316">
        <f t="shared" si="13"/>
        <v>-13</v>
      </c>
      <c r="AS23" s="316">
        <f t="shared" si="14"/>
        <v>0</v>
      </c>
      <c r="AT23" s="50"/>
      <c r="AU23" s="318">
        <f t="shared" si="15"/>
        <v>0.22932957713370294</v>
      </c>
      <c r="AV23" s="318">
        <f t="shared" si="16"/>
        <v>0</v>
      </c>
      <c r="AW23" s="319">
        <f t="shared" si="17"/>
        <v>0</v>
      </c>
      <c r="AX23" s="50"/>
      <c r="AY23" s="50"/>
      <c r="AZ23" s="50"/>
      <c r="BA23" s="50"/>
    </row>
    <row r="24" spans="1:53" x14ac:dyDescent="0.3">
      <c r="A24" s="685" t="s">
        <v>41</v>
      </c>
      <c r="B24" s="316">
        <f t="shared" si="0"/>
        <v>10</v>
      </c>
      <c r="C24" s="319">
        <f t="shared" si="1"/>
        <v>2</v>
      </c>
      <c r="D24" s="103">
        <v>1</v>
      </c>
      <c r="E24" s="101">
        <v>1</v>
      </c>
      <c r="F24" s="809" t="s">
        <v>137</v>
      </c>
      <c r="G24" s="1947"/>
      <c r="H24" s="805">
        <v>3.8830701561769274</v>
      </c>
      <c r="I24" s="60">
        <v>25</v>
      </c>
      <c r="J24" s="805">
        <v>2.8960110230484952</v>
      </c>
      <c r="K24" s="60">
        <v>39</v>
      </c>
      <c r="L24" s="805">
        <v>4.1377927105543826</v>
      </c>
      <c r="M24" s="60">
        <v>19</v>
      </c>
      <c r="N24" s="320">
        <v>4.2875601657826987</v>
      </c>
      <c r="O24" s="316">
        <v>12</v>
      </c>
      <c r="P24" s="1942"/>
      <c r="Q24" s="318">
        <v>4.2636944529680783</v>
      </c>
      <c r="R24" s="60">
        <v>19</v>
      </c>
      <c r="S24" s="320">
        <v>3.8259683516354857</v>
      </c>
      <c r="T24" s="60">
        <v>14</v>
      </c>
      <c r="U24" s="179"/>
      <c r="V24" s="317">
        <f t="shared" si="2"/>
        <v>0</v>
      </c>
      <c r="W24" s="321">
        <f t="shared" si="3"/>
        <v>-6</v>
      </c>
      <c r="X24" s="60">
        <f t="shared" si="4"/>
        <v>-13</v>
      </c>
      <c r="Y24" s="317">
        <f t="shared" si="5"/>
        <v>-6</v>
      </c>
      <c r="Z24" s="316">
        <f t="shared" si="6"/>
        <v>-11</v>
      </c>
      <c r="AA24" s="1950"/>
      <c r="AB24" s="318">
        <f t="shared" si="7"/>
        <v>0</v>
      </c>
      <c r="AC24" s="330">
        <f t="shared" si="8"/>
        <v>0.25472255437745517</v>
      </c>
      <c r="AD24" s="319">
        <f t="shared" si="9"/>
        <v>0.40449000960577131</v>
      </c>
      <c r="AE24" s="320">
        <f t="shared" si="10"/>
        <v>0.38062429679115084</v>
      </c>
      <c r="AF24" s="319">
        <f t="shared" si="11"/>
        <v>0</v>
      </c>
      <c r="AG24" s="1942"/>
      <c r="AH24" s="320">
        <v>0</v>
      </c>
      <c r="AI24" s="60">
        <v>47</v>
      </c>
      <c r="AJ24" s="320">
        <v>0</v>
      </c>
      <c r="AK24" s="60">
        <v>57</v>
      </c>
      <c r="AL24" s="320">
        <v>0</v>
      </c>
      <c r="AM24" s="60">
        <v>57</v>
      </c>
      <c r="AN24" s="320">
        <v>0</v>
      </c>
      <c r="AO24" s="60">
        <v>57</v>
      </c>
      <c r="AP24" s="179"/>
      <c r="AQ24" s="317">
        <f t="shared" si="12"/>
        <v>0</v>
      </c>
      <c r="AR24" s="316">
        <f t="shared" si="13"/>
        <v>0</v>
      </c>
      <c r="AS24" s="316">
        <f t="shared" si="14"/>
        <v>0</v>
      </c>
      <c r="AT24" s="50"/>
      <c r="AU24" s="318">
        <f t="shared" si="15"/>
        <v>0</v>
      </c>
      <c r="AV24" s="318">
        <f t="shared" si="16"/>
        <v>0</v>
      </c>
      <c r="AW24" s="319">
        <f t="shared" si="17"/>
        <v>0</v>
      </c>
      <c r="AX24" s="50"/>
      <c r="AY24" s="50"/>
      <c r="AZ24" s="50"/>
      <c r="BA24" s="50"/>
    </row>
    <row r="25" spans="1:53" x14ac:dyDescent="0.3">
      <c r="A25" s="685" t="s">
        <v>36</v>
      </c>
      <c r="B25" s="316">
        <f t="shared" si="0"/>
        <v>10</v>
      </c>
      <c r="C25" s="319">
        <f t="shared" si="1"/>
        <v>2</v>
      </c>
      <c r="D25" s="103">
        <v>1</v>
      </c>
      <c r="E25" s="101">
        <v>1</v>
      </c>
      <c r="F25" s="809" t="s">
        <v>137</v>
      </c>
      <c r="G25" s="1947"/>
      <c r="H25" s="805">
        <v>2.811271306501943</v>
      </c>
      <c r="I25" s="60">
        <v>43</v>
      </c>
      <c r="J25" s="805">
        <v>1.1685522835315478</v>
      </c>
      <c r="K25" s="60">
        <v>55</v>
      </c>
      <c r="L25" s="805">
        <v>2.9178182875875054</v>
      </c>
      <c r="M25" s="60">
        <v>26</v>
      </c>
      <c r="N25" s="320">
        <v>3.0965394004266873</v>
      </c>
      <c r="O25" s="316">
        <v>19</v>
      </c>
      <c r="P25" s="1942"/>
      <c r="Q25" s="318">
        <v>3.4006573606950137</v>
      </c>
      <c r="R25" s="60">
        <v>29</v>
      </c>
      <c r="S25" s="320">
        <v>2.2269552411903382</v>
      </c>
      <c r="T25" s="60">
        <v>36</v>
      </c>
      <c r="U25" s="179"/>
      <c r="V25" s="317">
        <f t="shared" si="2"/>
        <v>0</v>
      </c>
      <c r="W25" s="321">
        <f t="shared" si="3"/>
        <v>-17</v>
      </c>
      <c r="X25" s="60">
        <f t="shared" si="4"/>
        <v>-24</v>
      </c>
      <c r="Y25" s="317">
        <f t="shared" si="5"/>
        <v>-14</v>
      </c>
      <c r="Z25" s="316">
        <f t="shared" si="6"/>
        <v>-7</v>
      </c>
      <c r="AA25" s="1950"/>
      <c r="AB25" s="318">
        <f t="shared" si="7"/>
        <v>0</v>
      </c>
      <c r="AC25" s="330">
        <f t="shared" si="8"/>
        <v>0.10654698108556238</v>
      </c>
      <c r="AD25" s="319">
        <f t="shared" si="9"/>
        <v>0.28526809392474428</v>
      </c>
      <c r="AE25" s="320">
        <f t="shared" si="10"/>
        <v>0.58938605419307066</v>
      </c>
      <c r="AF25" s="319">
        <f t="shared" si="11"/>
        <v>0</v>
      </c>
      <c r="AG25" s="1942"/>
      <c r="AH25" s="320">
        <v>0</v>
      </c>
      <c r="AI25" s="60">
        <v>47</v>
      </c>
      <c r="AJ25" s="320">
        <v>0</v>
      </c>
      <c r="AK25" s="60">
        <v>57</v>
      </c>
      <c r="AL25" s="320">
        <v>0</v>
      </c>
      <c r="AM25" s="60">
        <v>57</v>
      </c>
      <c r="AN25" s="320">
        <v>0</v>
      </c>
      <c r="AO25" s="60">
        <v>57</v>
      </c>
      <c r="AP25" s="179"/>
      <c r="AQ25" s="317">
        <f t="shared" si="12"/>
        <v>0</v>
      </c>
      <c r="AR25" s="316">
        <f t="shared" si="13"/>
        <v>0</v>
      </c>
      <c r="AS25" s="316">
        <f t="shared" si="14"/>
        <v>0</v>
      </c>
      <c r="AT25" s="50"/>
      <c r="AU25" s="318">
        <f t="shared" si="15"/>
        <v>0</v>
      </c>
      <c r="AV25" s="318">
        <f t="shared" si="16"/>
        <v>0</v>
      </c>
      <c r="AW25" s="319">
        <f t="shared" si="17"/>
        <v>0</v>
      </c>
      <c r="AX25" s="50"/>
      <c r="AY25" s="50"/>
      <c r="AZ25" s="50"/>
      <c r="BA25" s="50"/>
    </row>
    <row r="26" spans="1:53" x14ac:dyDescent="0.3">
      <c r="A26" s="685" t="s">
        <v>49</v>
      </c>
      <c r="B26" s="316">
        <f t="shared" si="0"/>
        <v>10</v>
      </c>
      <c r="C26" s="319">
        <f t="shared" si="1"/>
        <v>2</v>
      </c>
      <c r="D26" s="103"/>
      <c r="E26" s="101">
        <v>2</v>
      </c>
      <c r="F26" s="812" t="s">
        <v>138</v>
      </c>
      <c r="G26" s="1947"/>
      <c r="H26" s="805">
        <v>3.4274045421823831</v>
      </c>
      <c r="I26" s="60">
        <v>32</v>
      </c>
      <c r="J26" s="805">
        <v>2.904177571033844</v>
      </c>
      <c r="K26" s="60">
        <v>38</v>
      </c>
      <c r="L26" s="805">
        <v>2.3257312461589974</v>
      </c>
      <c r="M26" s="60">
        <v>37</v>
      </c>
      <c r="N26" s="320">
        <v>4.2480856787110266</v>
      </c>
      <c r="O26" s="316">
        <v>13</v>
      </c>
      <c r="P26" s="1942"/>
      <c r="Q26" s="318">
        <v>4.218811821035211</v>
      </c>
      <c r="R26" s="60">
        <v>21</v>
      </c>
      <c r="S26" s="320">
        <v>2.7000803407020979</v>
      </c>
      <c r="T26" s="60">
        <v>27</v>
      </c>
      <c r="U26" s="179"/>
      <c r="V26" s="317">
        <f t="shared" si="2"/>
        <v>0</v>
      </c>
      <c r="W26" s="321">
        <f t="shared" si="3"/>
        <v>0</v>
      </c>
      <c r="X26" s="60">
        <f t="shared" si="4"/>
        <v>-19</v>
      </c>
      <c r="Y26" s="317">
        <f t="shared" si="5"/>
        <v>-11</v>
      </c>
      <c r="Z26" s="316">
        <f t="shared" si="6"/>
        <v>-5</v>
      </c>
      <c r="AA26" s="1950"/>
      <c r="AB26" s="318">
        <f t="shared" si="7"/>
        <v>0</v>
      </c>
      <c r="AC26" s="330">
        <f t="shared" si="8"/>
        <v>0</v>
      </c>
      <c r="AD26" s="319">
        <f t="shared" si="9"/>
        <v>0.8206811365286435</v>
      </c>
      <c r="AE26" s="320">
        <f t="shared" si="10"/>
        <v>0.79140727885282791</v>
      </c>
      <c r="AF26" s="319">
        <f t="shared" si="11"/>
        <v>0</v>
      </c>
      <c r="AG26" s="1942"/>
      <c r="AH26" s="320">
        <v>2.4206434474962291</v>
      </c>
      <c r="AI26" s="60">
        <v>36</v>
      </c>
      <c r="AJ26" s="320">
        <v>2.6674613001842307</v>
      </c>
      <c r="AK26" s="60">
        <v>33</v>
      </c>
      <c r="AL26" s="320">
        <v>0</v>
      </c>
      <c r="AM26" s="60">
        <v>57</v>
      </c>
      <c r="AN26" s="320">
        <v>0</v>
      </c>
      <c r="AO26" s="60">
        <v>57</v>
      </c>
      <c r="AP26" s="179"/>
      <c r="AQ26" s="317">
        <f t="shared" si="12"/>
        <v>-3</v>
      </c>
      <c r="AR26" s="316">
        <f t="shared" si="13"/>
        <v>0</v>
      </c>
      <c r="AS26" s="316">
        <f t="shared" si="14"/>
        <v>0</v>
      </c>
      <c r="AT26" s="50"/>
      <c r="AU26" s="318">
        <f t="shared" si="15"/>
        <v>0.2468178526880016</v>
      </c>
      <c r="AV26" s="318">
        <f t="shared" si="16"/>
        <v>0</v>
      </c>
      <c r="AW26" s="319">
        <f t="shared" si="17"/>
        <v>0</v>
      </c>
      <c r="AX26" s="50"/>
      <c r="AY26" s="50"/>
      <c r="AZ26" s="50"/>
      <c r="BA26" s="50"/>
    </row>
    <row r="27" spans="1:53" x14ac:dyDescent="0.3">
      <c r="A27" s="685" t="s">
        <v>31</v>
      </c>
      <c r="B27" s="316">
        <f t="shared" si="0"/>
        <v>10</v>
      </c>
      <c r="C27" s="319">
        <f t="shared" si="1"/>
        <v>2</v>
      </c>
      <c r="D27" s="103">
        <v>1</v>
      </c>
      <c r="E27" s="101">
        <v>1</v>
      </c>
      <c r="F27" s="812" t="s">
        <v>137</v>
      </c>
      <c r="G27" s="1947"/>
      <c r="H27" s="805">
        <v>3.1517075094904023</v>
      </c>
      <c r="I27" s="60">
        <v>37</v>
      </c>
      <c r="J27" s="805">
        <v>3.7760324974311477</v>
      </c>
      <c r="K27" s="60">
        <v>25</v>
      </c>
      <c r="L27" s="805">
        <v>0</v>
      </c>
      <c r="M27" s="60">
        <v>57</v>
      </c>
      <c r="N27" s="320">
        <v>0</v>
      </c>
      <c r="O27" s="316">
        <v>57</v>
      </c>
      <c r="P27" s="1942"/>
      <c r="Q27" s="318">
        <v>0</v>
      </c>
      <c r="R27" s="60">
        <v>57</v>
      </c>
      <c r="S27" s="320">
        <v>3.2344499929471282</v>
      </c>
      <c r="T27" s="60">
        <v>21</v>
      </c>
      <c r="U27" s="179"/>
      <c r="V27" s="317">
        <f t="shared" si="2"/>
        <v>-12</v>
      </c>
      <c r="W27" s="321">
        <f t="shared" si="3"/>
        <v>0</v>
      </c>
      <c r="X27" s="60">
        <f t="shared" si="4"/>
        <v>0</v>
      </c>
      <c r="Y27" s="317">
        <f t="shared" si="5"/>
        <v>0</v>
      </c>
      <c r="Z27" s="316">
        <f t="shared" si="6"/>
        <v>-16</v>
      </c>
      <c r="AA27" s="1950"/>
      <c r="AB27" s="318">
        <f t="shared" si="7"/>
        <v>0.62432498794074531</v>
      </c>
      <c r="AC27" s="330">
        <f t="shared" si="8"/>
        <v>0</v>
      </c>
      <c r="AD27" s="319">
        <f t="shared" si="9"/>
        <v>0</v>
      </c>
      <c r="AE27" s="320">
        <f t="shared" si="10"/>
        <v>0</v>
      </c>
      <c r="AF27" s="319">
        <f t="shared" si="11"/>
        <v>8.2742483456725857E-2</v>
      </c>
      <c r="AG27" s="1942"/>
      <c r="AH27" s="320">
        <v>3.769890749500898</v>
      </c>
      <c r="AI27" s="60">
        <v>29</v>
      </c>
      <c r="AJ27" s="320">
        <v>4.1542828997048451</v>
      </c>
      <c r="AK27" s="60">
        <v>27</v>
      </c>
      <c r="AL27" s="320">
        <v>0</v>
      </c>
      <c r="AM27" s="60">
        <v>57</v>
      </c>
      <c r="AN27" s="320">
        <v>0</v>
      </c>
      <c r="AO27" s="60">
        <v>57</v>
      </c>
      <c r="AP27" s="179"/>
      <c r="AQ27" s="317">
        <f t="shared" si="12"/>
        <v>-2</v>
      </c>
      <c r="AR27" s="316">
        <f t="shared" si="13"/>
        <v>0</v>
      </c>
      <c r="AS27" s="316">
        <f t="shared" si="14"/>
        <v>0</v>
      </c>
      <c r="AT27" s="50"/>
      <c r="AU27" s="318">
        <f t="shared" si="15"/>
        <v>0.38439215020394712</v>
      </c>
      <c r="AV27" s="318">
        <f t="shared" si="16"/>
        <v>0</v>
      </c>
      <c r="AW27" s="319">
        <f t="shared" si="17"/>
        <v>0</v>
      </c>
      <c r="AX27" s="50"/>
      <c r="AY27" s="50"/>
      <c r="AZ27" s="50"/>
      <c r="BA27" s="50"/>
    </row>
    <row r="28" spans="1:53" x14ac:dyDescent="0.3">
      <c r="A28" s="685" t="s">
        <v>11</v>
      </c>
      <c r="B28" s="316">
        <f t="shared" si="0"/>
        <v>10</v>
      </c>
      <c r="C28" s="319">
        <f t="shared" si="1"/>
        <v>2</v>
      </c>
      <c r="D28" s="103"/>
      <c r="E28" s="101">
        <v>2</v>
      </c>
      <c r="F28" s="809" t="s">
        <v>140</v>
      </c>
      <c r="G28" s="1947"/>
      <c r="H28" s="805">
        <v>4.174170453283053</v>
      </c>
      <c r="I28" s="60">
        <v>23</v>
      </c>
      <c r="J28" s="805">
        <v>4.9464236690752994</v>
      </c>
      <c r="K28" s="60">
        <v>15</v>
      </c>
      <c r="L28" s="805">
        <v>2.8416605026514752</v>
      </c>
      <c r="M28" s="60">
        <v>29</v>
      </c>
      <c r="N28" s="320">
        <v>0</v>
      </c>
      <c r="O28" s="316">
        <v>57</v>
      </c>
      <c r="P28" s="1942"/>
      <c r="Q28" s="318">
        <v>1.7579081580502285</v>
      </c>
      <c r="R28" s="60">
        <v>35</v>
      </c>
      <c r="S28" s="320">
        <v>4.2787943153796517</v>
      </c>
      <c r="T28" s="60">
        <v>11</v>
      </c>
      <c r="U28" s="179"/>
      <c r="V28" s="317">
        <f t="shared" si="2"/>
        <v>-8</v>
      </c>
      <c r="W28" s="321">
        <f t="shared" si="3"/>
        <v>0</v>
      </c>
      <c r="X28" s="60">
        <f t="shared" si="4"/>
        <v>0</v>
      </c>
      <c r="Y28" s="317">
        <f t="shared" si="5"/>
        <v>0</v>
      </c>
      <c r="Z28" s="316">
        <f t="shared" si="6"/>
        <v>-12</v>
      </c>
      <c r="AA28" s="1950"/>
      <c r="AB28" s="318">
        <f t="shared" si="7"/>
        <v>0.77225321579224637</v>
      </c>
      <c r="AC28" s="330">
        <f t="shared" si="8"/>
        <v>0</v>
      </c>
      <c r="AD28" s="319">
        <f t="shared" si="9"/>
        <v>0</v>
      </c>
      <c r="AE28" s="320">
        <f t="shared" si="10"/>
        <v>0</v>
      </c>
      <c r="AF28" s="319">
        <f t="shared" si="11"/>
        <v>0.10462386209659869</v>
      </c>
      <c r="AG28" s="1942"/>
      <c r="AH28" s="320">
        <v>7.8452702784777388</v>
      </c>
      <c r="AI28" s="60">
        <v>3</v>
      </c>
      <c r="AJ28" s="320">
        <v>8.6397073792666603</v>
      </c>
      <c r="AK28" s="60">
        <v>3</v>
      </c>
      <c r="AL28" s="320">
        <v>3.3746750695741965</v>
      </c>
      <c r="AM28" s="60">
        <v>11</v>
      </c>
      <c r="AN28" s="320">
        <v>3.2185390823793254</v>
      </c>
      <c r="AO28" s="60">
        <v>11</v>
      </c>
      <c r="AP28" s="179"/>
      <c r="AQ28" s="317">
        <f t="shared" si="12"/>
        <v>0</v>
      </c>
      <c r="AR28" s="316">
        <f t="shared" si="13"/>
        <v>0</v>
      </c>
      <c r="AS28" s="316">
        <f t="shared" si="14"/>
        <v>0</v>
      </c>
      <c r="AT28" s="50"/>
      <c r="AU28" s="318">
        <f t="shared" si="15"/>
        <v>0.79443710078892149</v>
      </c>
      <c r="AV28" s="318">
        <f t="shared" si="16"/>
        <v>0</v>
      </c>
      <c r="AW28" s="319">
        <f t="shared" si="17"/>
        <v>0</v>
      </c>
      <c r="AX28" s="50"/>
      <c r="AY28" s="50"/>
      <c r="AZ28" s="50"/>
      <c r="BA28" s="50"/>
    </row>
    <row r="29" spans="1:53" x14ac:dyDescent="0.3">
      <c r="A29" s="685" t="s">
        <v>157</v>
      </c>
      <c r="B29" s="316">
        <f t="shared" si="0"/>
        <v>10</v>
      </c>
      <c r="C29" s="319">
        <f t="shared" si="1"/>
        <v>2</v>
      </c>
      <c r="D29" s="103"/>
      <c r="E29" s="101">
        <v>2</v>
      </c>
      <c r="F29" s="809" t="s">
        <v>138</v>
      </c>
      <c r="G29" s="1947"/>
      <c r="H29" s="805">
        <v>5.8335058237551936</v>
      </c>
      <c r="I29" s="60">
        <v>6</v>
      </c>
      <c r="J29" s="805">
        <v>3.3274421139737669</v>
      </c>
      <c r="K29" s="60">
        <v>31</v>
      </c>
      <c r="L29" s="805">
        <v>6.4304417962009834</v>
      </c>
      <c r="M29" s="60">
        <v>4</v>
      </c>
      <c r="N29" s="320">
        <v>6.4562101664294032</v>
      </c>
      <c r="O29" s="316">
        <v>3</v>
      </c>
      <c r="P29" s="1942"/>
      <c r="Q29" s="318">
        <v>7.6320367290188011</v>
      </c>
      <c r="R29" s="60">
        <v>4</v>
      </c>
      <c r="S29" s="320">
        <v>3.3441464632173576</v>
      </c>
      <c r="T29" s="60">
        <v>18</v>
      </c>
      <c r="U29" s="179"/>
      <c r="V29" s="317">
        <f t="shared" si="2"/>
        <v>0</v>
      </c>
      <c r="W29" s="321">
        <f t="shared" si="3"/>
        <v>-2</v>
      </c>
      <c r="X29" s="60">
        <f t="shared" si="4"/>
        <v>-3</v>
      </c>
      <c r="Y29" s="317">
        <f t="shared" si="5"/>
        <v>-2</v>
      </c>
      <c r="Z29" s="316">
        <f t="shared" si="6"/>
        <v>0</v>
      </c>
      <c r="AA29" s="1950"/>
      <c r="AB29" s="318">
        <f t="shared" si="7"/>
        <v>0</v>
      </c>
      <c r="AC29" s="330">
        <f t="shared" si="8"/>
        <v>0.59693597244578989</v>
      </c>
      <c r="AD29" s="319">
        <f t="shared" si="9"/>
        <v>0.6227043426742096</v>
      </c>
      <c r="AE29" s="320">
        <f t="shared" si="10"/>
        <v>1.7985309052636076</v>
      </c>
      <c r="AF29" s="319">
        <f t="shared" si="11"/>
        <v>0</v>
      </c>
      <c r="AG29" s="1942"/>
      <c r="AH29" s="320">
        <v>6.1756964486109345</v>
      </c>
      <c r="AI29" s="60">
        <v>9</v>
      </c>
      <c r="AJ29" s="320">
        <v>5.988836874402546</v>
      </c>
      <c r="AK29" s="60">
        <v>9</v>
      </c>
      <c r="AL29" s="320">
        <v>5.2233243231819042</v>
      </c>
      <c r="AM29" s="60">
        <v>4</v>
      </c>
      <c r="AN29" s="320">
        <v>6.2832884593306453</v>
      </c>
      <c r="AO29" s="60">
        <v>3</v>
      </c>
      <c r="AP29" s="179"/>
      <c r="AQ29" s="317">
        <f t="shared" si="12"/>
        <v>0</v>
      </c>
      <c r="AR29" s="316">
        <f t="shared" si="13"/>
        <v>-5</v>
      </c>
      <c r="AS29" s="316">
        <f t="shared" si="14"/>
        <v>-6</v>
      </c>
      <c r="AT29" s="50"/>
      <c r="AU29" s="318">
        <f t="shared" si="15"/>
        <v>0</v>
      </c>
      <c r="AV29" s="318">
        <f t="shared" si="16"/>
        <v>0</v>
      </c>
      <c r="AW29" s="319">
        <f t="shared" si="17"/>
        <v>0.10759201071971081</v>
      </c>
      <c r="AX29" s="50"/>
      <c r="AY29" s="50"/>
      <c r="AZ29" s="50"/>
      <c r="BA29" s="50"/>
    </row>
    <row r="30" spans="1:53" x14ac:dyDescent="0.3">
      <c r="A30" s="685" t="s">
        <v>19</v>
      </c>
      <c r="B30" s="316">
        <f t="shared" si="0"/>
        <v>24</v>
      </c>
      <c r="C30" s="319">
        <f t="shared" si="1"/>
        <v>1</v>
      </c>
      <c r="D30" s="103"/>
      <c r="E30" s="101">
        <v>1</v>
      </c>
      <c r="F30" s="809" t="s">
        <v>137</v>
      </c>
      <c r="G30" s="1947"/>
      <c r="H30" s="805">
        <v>4.7498231289127073</v>
      </c>
      <c r="I30" s="60">
        <v>14</v>
      </c>
      <c r="J30" s="805">
        <v>3.3628518007613173</v>
      </c>
      <c r="K30" s="60">
        <v>29</v>
      </c>
      <c r="L30" s="805">
        <v>5.2152356335137107</v>
      </c>
      <c r="M30" s="60">
        <v>11</v>
      </c>
      <c r="N30" s="320">
        <v>4.3329073107450808</v>
      </c>
      <c r="O30" s="316">
        <v>11</v>
      </c>
      <c r="P30" s="1942"/>
      <c r="Q30" s="318">
        <v>5.9514193304651277</v>
      </c>
      <c r="R30" s="60">
        <v>11</v>
      </c>
      <c r="S30" s="320">
        <v>1.602355100317189</v>
      </c>
      <c r="T30" s="60">
        <v>49</v>
      </c>
      <c r="U30" s="179"/>
      <c r="V30" s="317">
        <f t="shared" si="2"/>
        <v>0</v>
      </c>
      <c r="W30" s="321">
        <f t="shared" si="3"/>
        <v>-3</v>
      </c>
      <c r="X30" s="60">
        <f t="shared" si="4"/>
        <v>-3</v>
      </c>
      <c r="Y30" s="317">
        <f t="shared" si="5"/>
        <v>-3</v>
      </c>
      <c r="Z30" s="316">
        <f t="shared" si="6"/>
        <v>0</v>
      </c>
      <c r="AA30" s="1950"/>
      <c r="AB30" s="318">
        <f t="shared" si="7"/>
        <v>0</v>
      </c>
      <c r="AC30" s="330">
        <f t="shared" si="8"/>
        <v>0.46541250460100336</v>
      </c>
      <c r="AD30" s="319">
        <f t="shared" si="9"/>
        <v>0</v>
      </c>
      <c r="AE30" s="320">
        <f t="shared" si="10"/>
        <v>1.2015962015524204</v>
      </c>
      <c r="AF30" s="319">
        <f t="shared" si="11"/>
        <v>0</v>
      </c>
      <c r="AG30" s="1942"/>
      <c r="AH30" s="320">
        <v>1.2401928982010566</v>
      </c>
      <c r="AI30" s="60">
        <v>43</v>
      </c>
      <c r="AJ30" s="320">
        <v>0</v>
      </c>
      <c r="AK30" s="60">
        <v>57</v>
      </c>
      <c r="AL30" s="320">
        <v>1.4743038157264374</v>
      </c>
      <c r="AM30" s="60">
        <v>21</v>
      </c>
      <c r="AN30" s="320">
        <v>0</v>
      </c>
      <c r="AO30" s="60">
        <v>57</v>
      </c>
      <c r="AP30" s="179"/>
      <c r="AQ30" s="317">
        <f t="shared" si="12"/>
        <v>0</v>
      </c>
      <c r="AR30" s="316">
        <f t="shared" si="13"/>
        <v>-22</v>
      </c>
      <c r="AS30" s="316">
        <f t="shared" si="14"/>
        <v>0</v>
      </c>
      <c r="AT30" s="50"/>
      <c r="AU30" s="318">
        <f t="shared" si="15"/>
        <v>0</v>
      </c>
      <c r="AV30" s="318">
        <f t="shared" si="16"/>
        <v>0.23411091752538082</v>
      </c>
      <c r="AW30" s="319">
        <f t="shared" si="17"/>
        <v>0</v>
      </c>
      <c r="AX30" s="50"/>
      <c r="AY30" s="50"/>
      <c r="AZ30" s="50"/>
      <c r="BA30" s="50"/>
    </row>
    <row r="31" spans="1:53" x14ac:dyDescent="0.3">
      <c r="A31" s="685" t="s">
        <v>55</v>
      </c>
      <c r="B31" s="316">
        <f t="shared" si="0"/>
        <v>24</v>
      </c>
      <c r="C31" s="319">
        <f t="shared" si="1"/>
        <v>1</v>
      </c>
      <c r="D31" s="103"/>
      <c r="E31" s="101">
        <v>1</v>
      </c>
      <c r="F31" s="812" t="s">
        <v>137</v>
      </c>
      <c r="G31" s="1947"/>
      <c r="H31" s="805">
        <v>2.9012774773039651</v>
      </c>
      <c r="I31" s="60">
        <v>41</v>
      </c>
      <c r="J31" s="805">
        <v>3.1369251909169535</v>
      </c>
      <c r="K31" s="60">
        <v>33</v>
      </c>
      <c r="L31" s="805">
        <v>2.8215585230470275</v>
      </c>
      <c r="M31" s="60">
        <v>30</v>
      </c>
      <c r="N31" s="320">
        <v>1.9967268285615587</v>
      </c>
      <c r="O31" s="316">
        <v>25</v>
      </c>
      <c r="P31" s="1942"/>
      <c r="Q31" s="318">
        <v>3.5475281594844428</v>
      </c>
      <c r="R31" s="60">
        <v>26</v>
      </c>
      <c r="S31" s="320">
        <v>2.0356720821579772</v>
      </c>
      <c r="T31" s="60">
        <v>40</v>
      </c>
      <c r="U31" s="179"/>
      <c r="V31" s="317">
        <f t="shared" si="2"/>
        <v>-8</v>
      </c>
      <c r="W31" s="321">
        <f t="shared" si="3"/>
        <v>-11</v>
      </c>
      <c r="X31" s="60">
        <f t="shared" si="4"/>
        <v>-16</v>
      </c>
      <c r="Y31" s="317">
        <f t="shared" si="5"/>
        <v>-15</v>
      </c>
      <c r="Z31" s="316">
        <f t="shared" si="6"/>
        <v>-1</v>
      </c>
      <c r="AA31" s="1950"/>
      <c r="AB31" s="318">
        <f t="shared" si="7"/>
        <v>0.23564771361298842</v>
      </c>
      <c r="AC31" s="330">
        <f t="shared" si="8"/>
        <v>0</v>
      </c>
      <c r="AD31" s="319">
        <f t="shared" si="9"/>
        <v>0</v>
      </c>
      <c r="AE31" s="320">
        <f t="shared" si="10"/>
        <v>0.64625068218047765</v>
      </c>
      <c r="AF31" s="319">
        <f t="shared" si="11"/>
        <v>0</v>
      </c>
      <c r="AG31" s="1942"/>
      <c r="AH31" s="320">
        <v>0</v>
      </c>
      <c r="AI31" s="60">
        <v>47</v>
      </c>
      <c r="AJ31" s="320">
        <v>0</v>
      </c>
      <c r="AK31" s="60">
        <v>57</v>
      </c>
      <c r="AL31" s="320">
        <v>0</v>
      </c>
      <c r="AM31" s="60">
        <v>57</v>
      </c>
      <c r="AN31" s="320">
        <v>0</v>
      </c>
      <c r="AO31" s="60">
        <v>57</v>
      </c>
      <c r="AP31" s="179"/>
      <c r="AQ31" s="317">
        <f t="shared" si="12"/>
        <v>0</v>
      </c>
      <c r="AR31" s="316">
        <f t="shared" si="13"/>
        <v>0</v>
      </c>
      <c r="AS31" s="316">
        <f t="shared" si="14"/>
        <v>0</v>
      </c>
      <c r="AT31" s="50"/>
      <c r="AU31" s="318">
        <f t="shared" si="15"/>
        <v>0</v>
      </c>
      <c r="AV31" s="318">
        <f t="shared" si="16"/>
        <v>0</v>
      </c>
      <c r="AW31" s="319">
        <f t="shared" si="17"/>
        <v>0</v>
      </c>
      <c r="AX31" s="50"/>
      <c r="AY31" s="50"/>
      <c r="AZ31" s="50"/>
      <c r="BA31" s="50"/>
    </row>
    <row r="32" spans="1:53" x14ac:dyDescent="0.3">
      <c r="A32" s="685" t="s">
        <v>57</v>
      </c>
      <c r="B32" s="316">
        <f t="shared" si="0"/>
        <v>24</v>
      </c>
      <c r="C32" s="319">
        <f t="shared" si="1"/>
        <v>1</v>
      </c>
      <c r="D32" s="103"/>
      <c r="E32" s="101">
        <v>1</v>
      </c>
      <c r="F32" s="809" t="s">
        <v>137</v>
      </c>
      <c r="G32" s="1947"/>
      <c r="H32" s="805">
        <v>2.7947869576497082</v>
      </c>
      <c r="I32" s="60">
        <v>44</v>
      </c>
      <c r="J32" s="805">
        <v>3.340221330870544</v>
      </c>
      <c r="K32" s="60">
        <v>30</v>
      </c>
      <c r="L32" s="805">
        <v>0</v>
      </c>
      <c r="M32" s="60">
        <v>57</v>
      </c>
      <c r="N32" s="320">
        <v>1.6358298534710443</v>
      </c>
      <c r="O32" s="316">
        <v>31</v>
      </c>
      <c r="P32" s="1942"/>
      <c r="Q32" s="318">
        <v>3.4816654107868068</v>
      </c>
      <c r="R32" s="60">
        <v>27</v>
      </c>
      <c r="S32" s="320">
        <v>1.4742519752316432</v>
      </c>
      <c r="T32" s="60">
        <v>53</v>
      </c>
      <c r="U32" s="179"/>
      <c r="V32" s="317">
        <f t="shared" si="2"/>
        <v>-14</v>
      </c>
      <c r="W32" s="321">
        <f t="shared" si="3"/>
        <v>0</v>
      </c>
      <c r="X32" s="60">
        <f t="shared" si="4"/>
        <v>-13</v>
      </c>
      <c r="Y32" s="317">
        <f t="shared" si="5"/>
        <v>-17</v>
      </c>
      <c r="Z32" s="316">
        <f t="shared" si="6"/>
        <v>0</v>
      </c>
      <c r="AA32" s="1950"/>
      <c r="AB32" s="318">
        <f t="shared" si="7"/>
        <v>0.54543437322083577</v>
      </c>
      <c r="AC32" s="330">
        <f t="shared" si="8"/>
        <v>0</v>
      </c>
      <c r="AD32" s="319">
        <f t="shared" si="9"/>
        <v>0</v>
      </c>
      <c r="AE32" s="320">
        <f t="shared" si="10"/>
        <v>0.68687845313709861</v>
      </c>
      <c r="AF32" s="319">
        <f t="shared" si="11"/>
        <v>0</v>
      </c>
      <c r="AG32" s="1942"/>
      <c r="AH32" s="320">
        <v>2.4207892893149925</v>
      </c>
      <c r="AI32" s="60">
        <v>35</v>
      </c>
      <c r="AJ32" s="320">
        <v>2.667622012579896</v>
      </c>
      <c r="AK32" s="60">
        <v>32</v>
      </c>
      <c r="AL32" s="320">
        <v>0</v>
      </c>
      <c r="AM32" s="60">
        <v>57</v>
      </c>
      <c r="AN32" s="320">
        <v>0</v>
      </c>
      <c r="AO32" s="60">
        <v>57</v>
      </c>
      <c r="AP32" s="179"/>
      <c r="AQ32" s="317">
        <f t="shared" si="12"/>
        <v>-3</v>
      </c>
      <c r="AR32" s="316">
        <f t="shared" si="13"/>
        <v>0</v>
      </c>
      <c r="AS32" s="316">
        <f t="shared" si="14"/>
        <v>0</v>
      </c>
      <c r="AT32" s="50"/>
      <c r="AU32" s="318">
        <f t="shared" si="15"/>
        <v>0.24683272326490346</v>
      </c>
      <c r="AV32" s="318">
        <f t="shared" si="16"/>
        <v>0</v>
      </c>
      <c r="AW32" s="319">
        <f t="shared" si="17"/>
        <v>0</v>
      </c>
      <c r="AX32" s="50"/>
      <c r="AY32" s="50"/>
      <c r="AZ32" s="50"/>
      <c r="BA32" s="50" t="s">
        <v>83</v>
      </c>
    </row>
    <row r="33" spans="1:53" x14ac:dyDescent="0.3">
      <c r="A33" s="685" t="s">
        <v>197</v>
      </c>
      <c r="B33" s="316">
        <f t="shared" si="0"/>
        <v>24</v>
      </c>
      <c r="C33" s="319">
        <f t="shared" si="1"/>
        <v>1</v>
      </c>
      <c r="D33" s="103"/>
      <c r="E33" s="101">
        <v>1</v>
      </c>
      <c r="F33" s="812" t="s">
        <v>137</v>
      </c>
      <c r="G33" s="1947"/>
      <c r="H33" s="805">
        <v>4.6735333334555804</v>
      </c>
      <c r="I33" s="60">
        <v>17</v>
      </c>
      <c r="J33" s="805">
        <v>5.59633671038186</v>
      </c>
      <c r="K33" s="60">
        <v>10</v>
      </c>
      <c r="L33" s="805">
        <v>1.935306194926232</v>
      </c>
      <c r="M33" s="60">
        <v>39</v>
      </c>
      <c r="N33" s="320">
        <v>0</v>
      </c>
      <c r="O33" s="316">
        <v>57</v>
      </c>
      <c r="P33" s="1942"/>
      <c r="Q33" s="318">
        <v>5.8338587483733848</v>
      </c>
      <c r="R33" s="60">
        <v>13</v>
      </c>
      <c r="S33" s="320">
        <v>2.2029774561802928</v>
      </c>
      <c r="T33" s="60">
        <v>37</v>
      </c>
      <c r="U33" s="179"/>
      <c r="V33" s="317">
        <f t="shared" si="2"/>
        <v>-7</v>
      </c>
      <c r="W33" s="321">
        <f t="shared" si="3"/>
        <v>0</v>
      </c>
      <c r="X33" s="60">
        <f t="shared" si="4"/>
        <v>0</v>
      </c>
      <c r="Y33" s="317">
        <f t="shared" si="5"/>
        <v>-4</v>
      </c>
      <c r="Z33" s="316">
        <f t="shared" si="6"/>
        <v>0</v>
      </c>
      <c r="AA33" s="1950"/>
      <c r="AB33" s="318">
        <f t="shared" si="7"/>
        <v>0.92280337692627956</v>
      </c>
      <c r="AC33" s="330">
        <f t="shared" si="8"/>
        <v>0</v>
      </c>
      <c r="AD33" s="319">
        <f t="shared" si="9"/>
        <v>0</v>
      </c>
      <c r="AE33" s="320">
        <f t="shared" si="10"/>
        <v>1.1603254149178044</v>
      </c>
      <c r="AF33" s="319">
        <f t="shared" si="11"/>
        <v>0</v>
      </c>
      <c r="AG33" s="1942"/>
      <c r="AH33" s="320">
        <v>4.0318265607885255</v>
      </c>
      <c r="AI33" s="60">
        <v>22</v>
      </c>
      <c r="AJ33" s="320">
        <v>4.442926665256028</v>
      </c>
      <c r="AK33" s="60">
        <v>22</v>
      </c>
      <c r="AL33" s="320">
        <v>0</v>
      </c>
      <c r="AM33" s="60">
        <v>57</v>
      </c>
      <c r="AN33" s="320">
        <v>0</v>
      </c>
      <c r="AO33" s="60">
        <v>57</v>
      </c>
      <c r="AP33" s="179"/>
      <c r="AQ33" s="317">
        <f t="shared" si="12"/>
        <v>0</v>
      </c>
      <c r="AR33" s="316">
        <f t="shared" si="13"/>
        <v>0</v>
      </c>
      <c r="AS33" s="316">
        <f t="shared" si="14"/>
        <v>0</v>
      </c>
      <c r="AT33" s="50"/>
      <c r="AU33" s="318">
        <f t="shared" si="15"/>
        <v>0.41110010446750245</v>
      </c>
      <c r="AV33" s="318">
        <f t="shared" si="16"/>
        <v>0</v>
      </c>
      <c r="AW33" s="319">
        <f t="shared" si="17"/>
        <v>0</v>
      </c>
      <c r="AX33" s="50"/>
      <c r="AY33" s="50"/>
      <c r="AZ33" s="50"/>
      <c r="BA33" s="50"/>
    </row>
    <row r="34" spans="1:53" x14ac:dyDescent="0.3">
      <c r="A34" s="685" t="s">
        <v>29</v>
      </c>
      <c r="B34" s="316">
        <f t="shared" si="0"/>
        <v>24</v>
      </c>
      <c r="C34" s="319">
        <f t="shared" si="1"/>
        <v>1</v>
      </c>
      <c r="D34" s="103">
        <v>1</v>
      </c>
      <c r="E34" s="101"/>
      <c r="F34" s="812"/>
      <c r="G34" s="1947"/>
      <c r="H34" s="805">
        <v>3.7190755922858258</v>
      </c>
      <c r="I34" s="60">
        <v>28</v>
      </c>
      <c r="J34" s="805">
        <v>3.5141915546471303</v>
      </c>
      <c r="K34" s="60">
        <v>27</v>
      </c>
      <c r="L34" s="805">
        <v>4.0332963324560671</v>
      </c>
      <c r="M34" s="60">
        <v>20</v>
      </c>
      <c r="N34" s="320">
        <v>0</v>
      </c>
      <c r="O34" s="316">
        <v>57</v>
      </c>
      <c r="P34" s="1942"/>
      <c r="Q34" s="318">
        <v>1.2706454207743401</v>
      </c>
      <c r="R34" s="60">
        <v>43</v>
      </c>
      <c r="S34" s="320">
        <v>3.8161251036776505</v>
      </c>
      <c r="T34" s="60">
        <v>15</v>
      </c>
      <c r="U34" s="179"/>
      <c r="V34" s="317">
        <f t="shared" si="2"/>
        <v>-1</v>
      </c>
      <c r="W34" s="321">
        <f t="shared" si="3"/>
        <v>-8</v>
      </c>
      <c r="X34" s="60">
        <f t="shared" si="4"/>
        <v>0</v>
      </c>
      <c r="Y34" s="317">
        <f t="shared" si="5"/>
        <v>0</v>
      </c>
      <c r="Z34" s="316">
        <f t="shared" si="6"/>
        <v>-13</v>
      </c>
      <c r="AA34" s="1950"/>
      <c r="AB34" s="318">
        <f t="shared" si="7"/>
        <v>0</v>
      </c>
      <c r="AC34" s="330">
        <f t="shared" si="8"/>
        <v>0.31422074017024126</v>
      </c>
      <c r="AD34" s="319">
        <f t="shared" si="9"/>
        <v>0</v>
      </c>
      <c r="AE34" s="320">
        <f t="shared" si="10"/>
        <v>0</v>
      </c>
      <c r="AF34" s="319">
        <f t="shared" si="11"/>
        <v>9.7049511391824606E-2</v>
      </c>
      <c r="AG34" s="1942"/>
      <c r="AH34" s="320">
        <v>4.3581322497154638</v>
      </c>
      <c r="AI34" s="60">
        <v>19</v>
      </c>
      <c r="AJ34" s="320">
        <v>4.5852475688475396</v>
      </c>
      <c r="AK34" s="60">
        <v>21</v>
      </c>
      <c r="AL34" s="320">
        <v>3.432425936603209</v>
      </c>
      <c r="AM34" s="60">
        <v>10</v>
      </c>
      <c r="AN34" s="320">
        <v>3.6710809379864733</v>
      </c>
      <c r="AO34" s="60">
        <v>6</v>
      </c>
      <c r="AP34" s="179"/>
      <c r="AQ34" s="317">
        <f t="shared" si="12"/>
        <v>0</v>
      </c>
      <c r="AR34" s="316">
        <f t="shared" si="13"/>
        <v>-9</v>
      </c>
      <c r="AS34" s="316">
        <f t="shared" si="14"/>
        <v>-13</v>
      </c>
      <c r="AT34" s="50"/>
      <c r="AU34" s="318">
        <f t="shared" si="15"/>
        <v>0.22711531913207583</v>
      </c>
      <c r="AV34" s="318">
        <f t="shared" si="16"/>
        <v>0</v>
      </c>
      <c r="AW34" s="319">
        <f t="shared" si="17"/>
        <v>0</v>
      </c>
      <c r="AX34" s="50"/>
      <c r="AY34" s="50"/>
      <c r="AZ34" s="50"/>
      <c r="BA34" s="50"/>
    </row>
    <row r="35" spans="1:53" x14ac:dyDescent="0.3">
      <c r="A35" s="685" t="s">
        <v>8</v>
      </c>
      <c r="B35" s="316">
        <f t="shared" si="0"/>
        <v>24</v>
      </c>
      <c r="C35" s="319">
        <f t="shared" si="1"/>
        <v>1</v>
      </c>
      <c r="D35" s="103"/>
      <c r="E35" s="101">
        <v>1</v>
      </c>
      <c r="F35" s="812" t="s">
        <v>137</v>
      </c>
      <c r="G35" s="1947"/>
      <c r="H35" s="805">
        <v>7.9791820644540081</v>
      </c>
      <c r="I35" s="60">
        <v>2</v>
      </c>
      <c r="J35" s="805">
        <v>7.6331583721156653</v>
      </c>
      <c r="K35" s="60">
        <v>3</v>
      </c>
      <c r="L35" s="805">
        <v>8.5067408910974009</v>
      </c>
      <c r="M35" s="60">
        <v>2</v>
      </c>
      <c r="N35" s="320">
        <v>6.0061559257245163</v>
      </c>
      <c r="O35" s="316">
        <v>4</v>
      </c>
      <c r="P35" s="1942"/>
      <c r="Q35" s="318">
        <v>10</v>
      </c>
      <c r="R35" s="60">
        <v>1</v>
      </c>
      <c r="S35" s="320">
        <v>2.7281001313929036</v>
      </c>
      <c r="T35" s="60">
        <v>26</v>
      </c>
      <c r="U35" s="179"/>
      <c r="V35" s="317">
        <f t="shared" si="2"/>
        <v>0</v>
      </c>
      <c r="W35" s="321">
        <f t="shared" si="3"/>
        <v>0</v>
      </c>
      <c r="X35" s="60">
        <f t="shared" si="4"/>
        <v>0</v>
      </c>
      <c r="Y35" s="317">
        <f t="shared" si="5"/>
        <v>-1</v>
      </c>
      <c r="Z35" s="316">
        <f t="shared" si="6"/>
        <v>0</v>
      </c>
      <c r="AA35" s="1950"/>
      <c r="AB35" s="318">
        <f t="shared" si="7"/>
        <v>0</v>
      </c>
      <c r="AC35" s="330">
        <f t="shared" si="8"/>
        <v>0.52755882664339282</v>
      </c>
      <c r="AD35" s="319">
        <f t="shared" si="9"/>
        <v>0</v>
      </c>
      <c r="AE35" s="320">
        <f t="shared" si="10"/>
        <v>2.0208179355459919</v>
      </c>
      <c r="AF35" s="319">
        <f t="shared" si="11"/>
        <v>0</v>
      </c>
      <c r="AG35" s="1942"/>
      <c r="AH35" s="320">
        <v>0.96280676979614366</v>
      </c>
      <c r="AI35" s="60">
        <v>46</v>
      </c>
      <c r="AJ35" s="320">
        <v>0.94823158991851109</v>
      </c>
      <c r="AK35" s="60">
        <v>43</v>
      </c>
      <c r="AL35" s="320">
        <v>0.99691525685182525</v>
      </c>
      <c r="AM35" s="60">
        <v>26</v>
      </c>
      <c r="AN35" s="320">
        <v>0</v>
      </c>
      <c r="AO35" s="60">
        <v>57</v>
      </c>
      <c r="AP35" s="179"/>
      <c r="AQ35" s="317">
        <f t="shared" si="12"/>
        <v>-3</v>
      </c>
      <c r="AR35" s="316">
        <f t="shared" si="13"/>
        <v>-20</v>
      </c>
      <c r="AS35" s="316">
        <f t="shared" si="14"/>
        <v>0</v>
      </c>
      <c r="AT35" s="50"/>
      <c r="AU35" s="318">
        <f t="shared" si="15"/>
        <v>0</v>
      </c>
      <c r="AV35" s="318">
        <f t="shared" si="16"/>
        <v>3.4108487055681591E-2</v>
      </c>
      <c r="AW35" s="319">
        <f t="shared" si="17"/>
        <v>0</v>
      </c>
      <c r="AX35" s="50"/>
      <c r="AY35" s="50"/>
      <c r="AZ35" s="50"/>
      <c r="BA35" s="50"/>
    </row>
    <row r="36" spans="1:53" x14ac:dyDescent="0.3">
      <c r="A36" s="145" t="s">
        <v>64</v>
      </c>
      <c r="B36" s="316">
        <f t="shared" si="0"/>
        <v>24</v>
      </c>
      <c r="C36" s="319">
        <f t="shared" si="1"/>
        <v>1</v>
      </c>
      <c r="D36" s="103"/>
      <c r="E36" s="101">
        <v>1</v>
      </c>
      <c r="F36" s="812" t="s">
        <v>137</v>
      </c>
      <c r="G36" s="1947"/>
      <c r="H36" s="805">
        <v>2.3211015820009462</v>
      </c>
      <c r="I36" s="60">
        <v>49</v>
      </c>
      <c r="J36" s="805">
        <v>0</v>
      </c>
      <c r="K36" s="60">
        <v>57</v>
      </c>
      <c r="L36" s="805">
        <v>2.6623976078744036</v>
      </c>
      <c r="M36" s="60">
        <v>33</v>
      </c>
      <c r="N36" s="320">
        <v>0</v>
      </c>
      <c r="O36" s="316">
        <v>57</v>
      </c>
      <c r="P36" s="1942"/>
      <c r="Q36" s="318">
        <v>2.9041566922825246</v>
      </c>
      <c r="R36" s="60">
        <v>33</v>
      </c>
      <c r="S36" s="320">
        <v>0</v>
      </c>
      <c r="T36" s="60">
        <v>58</v>
      </c>
      <c r="U36" s="179"/>
      <c r="V36" s="317">
        <f t="shared" si="2"/>
        <v>0</v>
      </c>
      <c r="W36" s="321">
        <f t="shared" si="3"/>
        <v>-16</v>
      </c>
      <c r="X36" s="60">
        <f t="shared" si="4"/>
        <v>0</v>
      </c>
      <c r="Y36" s="317">
        <f t="shared" si="5"/>
        <v>-16</v>
      </c>
      <c r="Z36" s="316">
        <f t="shared" si="6"/>
        <v>0</v>
      </c>
      <c r="AA36" s="1950"/>
      <c r="AB36" s="318">
        <f t="shared" si="7"/>
        <v>0</v>
      </c>
      <c r="AC36" s="330">
        <f t="shared" si="8"/>
        <v>0.34129602587345742</v>
      </c>
      <c r="AD36" s="319">
        <f t="shared" si="9"/>
        <v>0</v>
      </c>
      <c r="AE36" s="320">
        <f t="shared" si="10"/>
        <v>0.58305511028157841</v>
      </c>
      <c r="AF36" s="319">
        <f t="shared" si="11"/>
        <v>0</v>
      </c>
      <c r="AG36" s="1942"/>
      <c r="AH36" s="320">
        <v>0</v>
      </c>
      <c r="AI36" s="60">
        <v>47</v>
      </c>
      <c r="AJ36" s="320">
        <v>0</v>
      </c>
      <c r="AK36" s="60">
        <v>57</v>
      </c>
      <c r="AL36" s="320">
        <v>0</v>
      </c>
      <c r="AM36" s="60">
        <v>57</v>
      </c>
      <c r="AN36" s="320">
        <v>0</v>
      </c>
      <c r="AO36" s="60">
        <v>57</v>
      </c>
      <c r="AP36" s="179"/>
      <c r="AQ36" s="317">
        <f t="shared" si="12"/>
        <v>0</v>
      </c>
      <c r="AR36" s="316">
        <f t="shared" si="13"/>
        <v>0</v>
      </c>
      <c r="AS36" s="316">
        <f t="shared" si="14"/>
        <v>0</v>
      </c>
      <c r="AT36" s="50"/>
      <c r="AU36" s="318">
        <f t="shared" si="15"/>
        <v>0</v>
      </c>
      <c r="AV36" s="318">
        <f t="shared" si="16"/>
        <v>0</v>
      </c>
      <c r="AW36" s="319">
        <f t="shared" si="17"/>
        <v>0</v>
      </c>
      <c r="AX36" s="50"/>
      <c r="AY36" s="50"/>
      <c r="AZ36" s="50"/>
      <c r="BA36" s="50"/>
    </row>
    <row r="37" spans="1:53" x14ac:dyDescent="0.3">
      <c r="A37" s="685" t="s">
        <v>13</v>
      </c>
      <c r="B37" s="316">
        <f t="shared" si="0"/>
        <v>24</v>
      </c>
      <c r="C37" s="319">
        <f t="shared" si="1"/>
        <v>1</v>
      </c>
      <c r="D37" s="103"/>
      <c r="E37" s="101">
        <v>1</v>
      </c>
      <c r="F37" s="809" t="s">
        <v>137</v>
      </c>
      <c r="G37" s="1947"/>
      <c r="H37" s="805">
        <v>4.7859450117659197</v>
      </c>
      <c r="I37" s="60">
        <v>12</v>
      </c>
      <c r="J37" s="805">
        <v>5.7330700195124322</v>
      </c>
      <c r="K37" s="60">
        <v>8</v>
      </c>
      <c r="L37" s="805">
        <v>1.5346493519087385</v>
      </c>
      <c r="M37" s="60">
        <v>45</v>
      </c>
      <c r="N37" s="320">
        <v>0</v>
      </c>
      <c r="O37" s="316">
        <v>57</v>
      </c>
      <c r="P37" s="1942"/>
      <c r="Q37" s="318">
        <v>0</v>
      </c>
      <c r="R37" s="60">
        <v>57</v>
      </c>
      <c r="S37" s="320">
        <v>4.9115407200242824</v>
      </c>
      <c r="T37" s="60">
        <v>6</v>
      </c>
      <c r="U37" s="179"/>
      <c r="V37" s="317">
        <f t="shared" si="2"/>
        <v>-4</v>
      </c>
      <c r="W37" s="321">
        <f t="shared" si="3"/>
        <v>0</v>
      </c>
      <c r="X37" s="60">
        <f t="shared" si="4"/>
        <v>0</v>
      </c>
      <c r="Y37" s="317">
        <f t="shared" si="5"/>
        <v>0</v>
      </c>
      <c r="Z37" s="316">
        <f t="shared" si="6"/>
        <v>-6</v>
      </c>
      <c r="AA37" s="1950"/>
      <c r="AB37" s="318">
        <f t="shared" si="7"/>
        <v>0.94712500774651254</v>
      </c>
      <c r="AC37" s="330">
        <f t="shared" si="8"/>
        <v>0</v>
      </c>
      <c r="AD37" s="319">
        <f t="shared" si="9"/>
        <v>0</v>
      </c>
      <c r="AE37" s="320">
        <f t="shared" si="10"/>
        <v>0</v>
      </c>
      <c r="AF37" s="319">
        <f t="shared" si="11"/>
        <v>0.12559570825836275</v>
      </c>
      <c r="AG37" s="1942"/>
      <c r="AH37" s="320">
        <v>5.4057485941970951</v>
      </c>
      <c r="AI37" s="60">
        <v>11</v>
      </c>
      <c r="AJ37" s="320">
        <v>5.9569389240124853</v>
      </c>
      <c r="AK37" s="60">
        <v>10</v>
      </c>
      <c r="AL37" s="320">
        <v>0</v>
      </c>
      <c r="AM37" s="60">
        <v>57</v>
      </c>
      <c r="AN37" s="320">
        <v>0</v>
      </c>
      <c r="AO37" s="60">
        <v>57</v>
      </c>
      <c r="AP37" s="179"/>
      <c r="AQ37" s="317">
        <f t="shared" si="12"/>
        <v>-1</v>
      </c>
      <c r="AR37" s="316">
        <f t="shared" si="13"/>
        <v>0</v>
      </c>
      <c r="AS37" s="316">
        <f t="shared" si="14"/>
        <v>0</v>
      </c>
      <c r="AT37" s="50"/>
      <c r="AU37" s="318">
        <f t="shared" si="15"/>
        <v>0.55119032981539018</v>
      </c>
      <c r="AV37" s="318">
        <f t="shared" si="16"/>
        <v>0</v>
      </c>
      <c r="AW37" s="319">
        <f t="shared" si="17"/>
        <v>0</v>
      </c>
      <c r="AX37" s="50"/>
      <c r="AY37" s="50"/>
      <c r="AZ37" s="50"/>
      <c r="BA37" s="50"/>
    </row>
    <row r="38" spans="1:53" x14ac:dyDescent="0.3">
      <c r="A38" s="685" t="s">
        <v>33</v>
      </c>
      <c r="B38" s="316">
        <f t="shared" si="0"/>
        <v>24</v>
      </c>
      <c r="C38" s="319">
        <f t="shared" si="1"/>
        <v>1</v>
      </c>
      <c r="D38" s="103"/>
      <c r="E38" s="101">
        <v>1</v>
      </c>
      <c r="F38" s="809" t="s">
        <v>137</v>
      </c>
      <c r="G38" s="1947"/>
      <c r="H38" s="805">
        <v>4.401968420842854</v>
      </c>
      <c r="I38" s="60">
        <v>18</v>
      </c>
      <c r="J38" s="805">
        <v>5.2681943797056645</v>
      </c>
      <c r="K38" s="60">
        <v>11</v>
      </c>
      <c r="L38" s="805">
        <v>2.0204737179954604</v>
      </c>
      <c r="M38" s="60">
        <v>38</v>
      </c>
      <c r="N38" s="320">
        <v>0</v>
      </c>
      <c r="O38" s="316">
        <v>57</v>
      </c>
      <c r="P38" s="1942"/>
      <c r="Q38" s="318">
        <v>0</v>
      </c>
      <c r="R38" s="60">
        <v>57</v>
      </c>
      <c r="S38" s="320">
        <v>4.517625311234565</v>
      </c>
      <c r="T38" s="60">
        <v>8</v>
      </c>
      <c r="U38" s="179"/>
      <c r="V38" s="317">
        <f t="shared" si="2"/>
        <v>-7</v>
      </c>
      <c r="W38" s="321">
        <f t="shared" si="3"/>
        <v>0</v>
      </c>
      <c r="X38" s="60">
        <f t="shared" si="4"/>
        <v>0</v>
      </c>
      <c r="Y38" s="317">
        <f t="shared" si="5"/>
        <v>0</v>
      </c>
      <c r="Z38" s="316">
        <f t="shared" si="6"/>
        <v>-10</v>
      </c>
      <c r="AA38" s="1950"/>
      <c r="AB38" s="318">
        <f t="shared" si="7"/>
        <v>0.86622595886281051</v>
      </c>
      <c r="AC38" s="330">
        <f t="shared" si="8"/>
        <v>0</v>
      </c>
      <c r="AD38" s="319">
        <f t="shared" si="9"/>
        <v>0</v>
      </c>
      <c r="AE38" s="320">
        <f t="shared" si="10"/>
        <v>0</v>
      </c>
      <c r="AF38" s="319">
        <f t="shared" si="11"/>
        <v>0.11565689039171101</v>
      </c>
      <c r="AG38" s="1942"/>
      <c r="AH38" s="320">
        <v>3.8955915862022361</v>
      </c>
      <c r="AI38" s="60">
        <v>25</v>
      </c>
      <c r="AJ38" s="320">
        <v>4.2928006635037281</v>
      </c>
      <c r="AK38" s="60">
        <v>24</v>
      </c>
      <c r="AL38" s="320">
        <v>0</v>
      </c>
      <c r="AM38" s="60">
        <v>57</v>
      </c>
      <c r="AN38" s="320">
        <v>0</v>
      </c>
      <c r="AO38" s="60">
        <v>57</v>
      </c>
      <c r="AP38" s="179"/>
      <c r="AQ38" s="317">
        <f t="shared" si="12"/>
        <v>-1</v>
      </c>
      <c r="AR38" s="316">
        <f t="shared" si="13"/>
        <v>0</v>
      </c>
      <c r="AS38" s="316">
        <f t="shared" si="14"/>
        <v>0</v>
      </c>
      <c r="AT38" s="50"/>
      <c r="AU38" s="318">
        <f t="shared" si="15"/>
        <v>0.39720907730149202</v>
      </c>
      <c r="AV38" s="318">
        <f t="shared" si="16"/>
        <v>0</v>
      </c>
      <c r="AW38" s="319">
        <f t="shared" si="17"/>
        <v>0</v>
      </c>
      <c r="AX38" s="50"/>
      <c r="AY38" s="50"/>
      <c r="AZ38" s="50"/>
      <c r="BA38" s="50"/>
    </row>
    <row r="39" spans="1:53" x14ac:dyDescent="0.3">
      <c r="A39" s="685" t="s">
        <v>50</v>
      </c>
      <c r="B39" s="316">
        <f t="shared" ref="B39:B64" si="18">RANK(C39,C$7:C$64,0)</f>
        <v>24</v>
      </c>
      <c r="C39" s="319">
        <f t="shared" ref="C39:C64" si="19">SUM(D39:E39)</f>
        <v>1</v>
      </c>
      <c r="D39" s="103"/>
      <c r="E39" s="101">
        <v>1</v>
      </c>
      <c r="F39" s="812" t="s">
        <v>137</v>
      </c>
      <c r="G39" s="1947"/>
      <c r="H39" s="805">
        <v>2.4256354610380693</v>
      </c>
      <c r="I39" s="60">
        <v>45</v>
      </c>
      <c r="J39" s="805">
        <v>1.9465856872216296</v>
      </c>
      <c r="K39" s="60">
        <v>49</v>
      </c>
      <c r="L39" s="805">
        <v>2.687571589534961</v>
      </c>
      <c r="M39" s="60">
        <v>32</v>
      </c>
      <c r="N39" s="320">
        <v>1.9154092734659336</v>
      </c>
      <c r="O39" s="316">
        <v>29</v>
      </c>
      <c r="P39" s="1942"/>
      <c r="Q39" s="318">
        <v>3.0053928328913422</v>
      </c>
      <c r="R39" s="60">
        <v>31</v>
      </c>
      <c r="S39" s="320">
        <v>1.512704507380165</v>
      </c>
      <c r="T39" s="60">
        <v>51</v>
      </c>
      <c r="U39" s="179"/>
      <c r="V39" s="317">
        <f t="shared" ref="V39:V64" si="20">MIN(K39-$I39,0)</f>
        <v>0</v>
      </c>
      <c r="W39" s="321">
        <f t="shared" ref="W39:W64" si="21">MIN(M39-$I39,0)</f>
        <v>-13</v>
      </c>
      <c r="X39" s="60">
        <f t="shared" ref="X39:X64" si="22">MIN(O39-$I39,0)</f>
        <v>-16</v>
      </c>
      <c r="Y39" s="317">
        <f t="shared" ref="Y39:Y64" si="23">MIN(R39-$I39,0)</f>
        <v>-14</v>
      </c>
      <c r="Z39" s="316">
        <f t="shared" ref="Z39:Z64" si="24">MIN(T39-$I39,0)</f>
        <v>0</v>
      </c>
      <c r="AA39" s="1950"/>
      <c r="AB39" s="318">
        <f t="shared" ref="AB39:AB64" si="25">MAX(J39-$H39,0)</f>
        <v>0</v>
      </c>
      <c r="AC39" s="330">
        <f t="shared" ref="AC39:AC64" si="26">MAX(L39-$H39,0)</f>
        <v>0.26193612849689174</v>
      </c>
      <c r="AD39" s="319">
        <f t="shared" ref="AD39:AD64" si="27">MAX(N39-$H39,0)</f>
        <v>0</v>
      </c>
      <c r="AE39" s="320">
        <f t="shared" ref="AE39:AE64" si="28">MAX(Q39-$H39,0)</f>
        <v>0.57975737185327292</v>
      </c>
      <c r="AF39" s="319">
        <f t="shared" ref="AF39:AF64" si="29">MAX(S39-$H39,0)</f>
        <v>0</v>
      </c>
      <c r="AG39" s="1942"/>
      <c r="AH39" s="320">
        <v>2.6019315196478385</v>
      </c>
      <c r="AI39" s="60">
        <v>32</v>
      </c>
      <c r="AJ39" s="320">
        <v>2.8672341817086076</v>
      </c>
      <c r="AK39" s="60">
        <v>31</v>
      </c>
      <c r="AL39" s="320">
        <v>0</v>
      </c>
      <c r="AM39" s="60">
        <v>57</v>
      </c>
      <c r="AN39" s="320">
        <v>0</v>
      </c>
      <c r="AO39" s="60">
        <v>57</v>
      </c>
      <c r="AP39" s="179"/>
      <c r="AQ39" s="317">
        <f t="shared" ref="AQ39:AQ64" si="30">MIN(AK39-$AI39,0)</f>
        <v>-1</v>
      </c>
      <c r="AR39" s="316">
        <f t="shared" ref="AR39:AR64" si="31">MIN(AM39-$AI39,0)</f>
        <v>0</v>
      </c>
      <c r="AS39" s="316">
        <f t="shared" ref="AS39:AS64" si="32">MIN(AO39-$AI39,0)</f>
        <v>0</v>
      </c>
      <c r="AT39" s="50"/>
      <c r="AU39" s="318">
        <f t="shared" ref="AU39:AU64" si="33">MAX(AJ39-$AH39,0)</f>
        <v>0.26530266206076902</v>
      </c>
      <c r="AV39" s="318">
        <f t="shared" ref="AV39:AV64" si="34">MAX(AL39-$AH39,0)</f>
        <v>0</v>
      </c>
      <c r="AW39" s="319">
        <f t="shared" ref="AW39:AW64" si="35">MAX(AN39-$AH39,0)</f>
        <v>0</v>
      </c>
      <c r="AX39" s="50"/>
      <c r="AY39" s="50"/>
      <c r="AZ39" s="50"/>
      <c r="BA39" s="50"/>
    </row>
    <row r="40" spans="1:53" x14ac:dyDescent="0.3">
      <c r="A40" s="685" t="s">
        <v>179</v>
      </c>
      <c r="B40" s="316">
        <f t="shared" si="18"/>
        <v>24</v>
      </c>
      <c r="C40" s="319">
        <f t="shared" si="19"/>
        <v>1</v>
      </c>
      <c r="D40" s="103"/>
      <c r="E40" s="101">
        <v>1</v>
      </c>
      <c r="F40" s="812" t="s">
        <v>137</v>
      </c>
      <c r="G40" s="1947"/>
      <c r="H40" s="805">
        <v>5.5265835416341691</v>
      </c>
      <c r="I40" s="60">
        <v>7</v>
      </c>
      <c r="J40" s="805">
        <v>6.2063086483432048</v>
      </c>
      <c r="K40" s="60">
        <v>5</v>
      </c>
      <c r="L40" s="805">
        <v>5.0163042241147702</v>
      </c>
      <c r="M40" s="60">
        <v>13</v>
      </c>
      <c r="N40" s="320">
        <v>3.6971630449088857</v>
      </c>
      <c r="O40" s="316">
        <v>15</v>
      </c>
      <c r="P40" s="1942"/>
      <c r="Q40" s="318">
        <v>6.8154267796700019</v>
      </c>
      <c r="R40" s="60">
        <v>6</v>
      </c>
      <c r="S40" s="320">
        <v>3.5853999087022776</v>
      </c>
      <c r="T40" s="60">
        <v>16</v>
      </c>
      <c r="U40" s="179"/>
      <c r="V40" s="317">
        <f t="shared" si="20"/>
        <v>-2</v>
      </c>
      <c r="W40" s="321">
        <f t="shared" si="21"/>
        <v>0</v>
      </c>
      <c r="X40" s="60">
        <f t="shared" si="22"/>
        <v>0</v>
      </c>
      <c r="Y40" s="317">
        <f t="shared" si="23"/>
        <v>-1</v>
      </c>
      <c r="Z40" s="316">
        <f t="shared" si="24"/>
        <v>0</v>
      </c>
      <c r="AA40" s="1950"/>
      <c r="AB40" s="318">
        <f t="shared" si="25"/>
        <v>0.67972510670903574</v>
      </c>
      <c r="AC40" s="330">
        <f t="shared" si="26"/>
        <v>0</v>
      </c>
      <c r="AD40" s="319">
        <f t="shared" si="27"/>
        <v>0</v>
      </c>
      <c r="AE40" s="320">
        <f t="shared" si="28"/>
        <v>1.2888432380358328</v>
      </c>
      <c r="AF40" s="319">
        <f t="shared" si="29"/>
        <v>0</v>
      </c>
      <c r="AG40" s="1942"/>
      <c r="AH40" s="320">
        <v>0</v>
      </c>
      <c r="AI40" s="60">
        <v>47</v>
      </c>
      <c r="AJ40" s="320">
        <v>0</v>
      </c>
      <c r="AK40" s="60">
        <v>57</v>
      </c>
      <c r="AL40" s="320">
        <v>0</v>
      </c>
      <c r="AM40" s="60">
        <v>57</v>
      </c>
      <c r="AN40" s="320">
        <v>0</v>
      </c>
      <c r="AO40" s="60">
        <v>57</v>
      </c>
      <c r="AP40" s="179"/>
      <c r="AQ40" s="317">
        <f t="shared" si="30"/>
        <v>0</v>
      </c>
      <c r="AR40" s="316">
        <f t="shared" si="31"/>
        <v>0</v>
      </c>
      <c r="AS40" s="316">
        <f t="shared" si="32"/>
        <v>0</v>
      </c>
      <c r="AT40" s="50"/>
      <c r="AU40" s="318">
        <f t="shared" si="33"/>
        <v>0</v>
      </c>
      <c r="AV40" s="318">
        <f t="shared" si="34"/>
        <v>0</v>
      </c>
      <c r="AW40" s="319">
        <f t="shared" si="35"/>
        <v>0</v>
      </c>
      <c r="AX40" s="50"/>
      <c r="AY40" s="50"/>
      <c r="AZ40" s="50"/>
      <c r="BA40" s="50"/>
    </row>
    <row r="41" spans="1:53" x14ac:dyDescent="0.3">
      <c r="A41" s="685" t="s">
        <v>21</v>
      </c>
      <c r="B41" s="316">
        <f t="shared" si="18"/>
        <v>24</v>
      </c>
      <c r="C41" s="319">
        <f t="shared" si="19"/>
        <v>1</v>
      </c>
      <c r="D41" s="103"/>
      <c r="E41" s="101">
        <v>1</v>
      </c>
      <c r="F41" s="809" t="s">
        <v>137</v>
      </c>
      <c r="G41" s="1947"/>
      <c r="H41" s="805">
        <v>4.2845587250595694</v>
      </c>
      <c r="I41" s="60">
        <v>21</v>
      </c>
      <c r="J41" s="805">
        <v>4.4778538618086072</v>
      </c>
      <c r="K41" s="60">
        <v>17</v>
      </c>
      <c r="L41" s="805">
        <v>4.3868135790504894</v>
      </c>
      <c r="M41" s="60">
        <v>16</v>
      </c>
      <c r="N41" s="320">
        <v>0</v>
      </c>
      <c r="O41" s="316">
        <v>57</v>
      </c>
      <c r="P41" s="1942"/>
      <c r="Q41" s="318">
        <v>5.1526254131635154</v>
      </c>
      <c r="R41" s="60">
        <v>15</v>
      </c>
      <c r="S41" s="320">
        <v>3.2842064101780331</v>
      </c>
      <c r="T41" s="60">
        <v>20</v>
      </c>
      <c r="U41" s="179"/>
      <c r="V41" s="317">
        <f t="shared" si="20"/>
        <v>-4</v>
      </c>
      <c r="W41" s="321">
        <f t="shared" si="21"/>
        <v>-5</v>
      </c>
      <c r="X41" s="60">
        <f t="shared" si="22"/>
        <v>0</v>
      </c>
      <c r="Y41" s="317">
        <f t="shared" si="23"/>
        <v>-6</v>
      </c>
      <c r="Z41" s="316">
        <f t="shared" si="24"/>
        <v>-1</v>
      </c>
      <c r="AA41" s="1950"/>
      <c r="AB41" s="318">
        <f t="shared" si="25"/>
        <v>0.19329513674903787</v>
      </c>
      <c r="AC41" s="330">
        <f t="shared" si="26"/>
        <v>0.10225485399092005</v>
      </c>
      <c r="AD41" s="319">
        <f t="shared" si="27"/>
        <v>0</v>
      </c>
      <c r="AE41" s="320">
        <f t="shared" si="28"/>
        <v>0.86806668810394605</v>
      </c>
      <c r="AF41" s="319">
        <f t="shared" si="29"/>
        <v>0</v>
      </c>
      <c r="AG41" s="1942"/>
      <c r="AH41" s="320">
        <v>5.3135804687264034</v>
      </c>
      <c r="AI41" s="60">
        <v>12</v>
      </c>
      <c r="AJ41" s="320">
        <v>5.8543071965432683</v>
      </c>
      <c r="AK41" s="60">
        <v>11</v>
      </c>
      <c r="AL41" s="320">
        <v>1.8252612098317316</v>
      </c>
      <c r="AM41" s="60">
        <v>17</v>
      </c>
      <c r="AN41" s="320">
        <v>0</v>
      </c>
      <c r="AO41" s="60">
        <v>57</v>
      </c>
      <c r="AP41" s="179"/>
      <c r="AQ41" s="317">
        <f t="shared" si="30"/>
        <v>-1</v>
      </c>
      <c r="AR41" s="316">
        <f t="shared" si="31"/>
        <v>0</v>
      </c>
      <c r="AS41" s="316">
        <f t="shared" si="32"/>
        <v>0</v>
      </c>
      <c r="AT41" s="50"/>
      <c r="AU41" s="318">
        <f t="shared" si="33"/>
        <v>0.54072672781686482</v>
      </c>
      <c r="AV41" s="318">
        <f t="shared" si="34"/>
        <v>0</v>
      </c>
      <c r="AW41" s="319">
        <f t="shared" si="35"/>
        <v>0</v>
      </c>
      <c r="AX41" s="50"/>
      <c r="AY41" s="50"/>
      <c r="AZ41" s="50"/>
      <c r="BA41" s="50"/>
    </row>
    <row r="42" spans="1:53" x14ac:dyDescent="0.3">
      <c r="A42" s="685" t="s">
        <v>17</v>
      </c>
      <c r="B42" s="316">
        <f t="shared" si="18"/>
        <v>24</v>
      </c>
      <c r="C42" s="319">
        <f t="shared" si="19"/>
        <v>1</v>
      </c>
      <c r="D42" s="103">
        <v>1</v>
      </c>
      <c r="E42" s="101"/>
      <c r="F42" s="809"/>
      <c r="G42" s="1947"/>
      <c r="H42" s="805">
        <v>2.8506831011682627</v>
      </c>
      <c r="I42" s="60">
        <v>42</v>
      </c>
      <c r="J42" s="805">
        <v>2.9844886054442528</v>
      </c>
      <c r="K42" s="60">
        <v>34</v>
      </c>
      <c r="L42" s="805">
        <v>2.9142171092635225</v>
      </c>
      <c r="M42" s="60">
        <v>27</v>
      </c>
      <c r="N42" s="320">
        <v>0.83265672426271187</v>
      </c>
      <c r="O42" s="316">
        <v>35</v>
      </c>
      <c r="P42" s="1942"/>
      <c r="Q42" s="318">
        <v>1.3956693689617357</v>
      </c>
      <c r="R42" s="60">
        <v>41</v>
      </c>
      <c r="S42" s="320">
        <v>2.9229593193383154</v>
      </c>
      <c r="T42" s="60">
        <v>25</v>
      </c>
      <c r="U42" s="179"/>
      <c r="V42" s="317">
        <f t="shared" si="20"/>
        <v>-8</v>
      </c>
      <c r="W42" s="321">
        <f t="shared" si="21"/>
        <v>-15</v>
      </c>
      <c r="X42" s="60">
        <f t="shared" si="22"/>
        <v>-7</v>
      </c>
      <c r="Y42" s="317">
        <f t="shared" si="23"/>
        <v>-1</v>
      </c>
      <c r="Z42" s="316">
        <f t="shared" si="24"/>
        <v>-17</v>
      </c>
      <c r="AA42" s="1950"/>
      <c r="AB42" s="318">
        <f t="shared" si="25"/>
        <v>0.13380550427599003</v>
      </c>
      <c r="AC42" s="330">
        <f t="shared" si="26"/>
        <v>6.3534008095259775E-2</v>
      </c>
      <c r="AD42" s="319">
        <f t="shared" si="27"/>
        <v>0</v>
      </c>
      <c r="AE42" s="320">
        <f t="shared" si="28"/>
        <v>0</v>
      </c>
      <c r="AF42" s="319">
        <f t="shared" si="29"/>
        <v>7.2276218170052697E-2</v>
      </c>
      <c r="AG42" s="1942"/>
      <c r="AH42" s="320">
        <v>3.9180433334945937</v>
      </c>
      <c r="AI42" s="60">
        <v>24</v>
      </c>
      <c r="AJ42" s="320">
        <v>3.7879482394275708</v>
      </c>
      <c r="AK42" s="60">
        <v>28</v>
      </c>
      <c r="AL42" s="320">
        <v>3.8896191284416517</v>
      </c>
      <c r="AM42" s="60">
        <v>8</v>
      </c>
      <c r="AN42" s="320">
        <v>3.4060053369567331</v>
      </c>
      <c r="AO42" s="60">
        <v>9</v>
      </c>
      <c r="AP42" s="179"/>
      <c r="AQ42" s="317">
        <f t="shared" si="30"/>
        <v>0</v>
      </c>
      <c r="AR42" s="316">
        <f t="shared" si="31"/>
        <v>-16</v>
      </c>
      <c r="AS42" s="316">
        <f t="shared" si="32"/>
        <v>-15</v>
      </c>
      <c r="AT42" s="50"/>
      <c r="AU42" s="318">
        <f t="shared" si="33"/>
        <v>0</v>
      </c>
      <c r="AV42" s="318">
        <f t="shared" si="34"/>
        <v>0</v>
      </c>
      <c r="AW42" s="319">
        <f t="shared" si="35"/>
        <v>0</v>
      </c>
      <c r="AX42" s="50"/>
      <c r="AY42" s="50"/>
      <c r="AZ42" s="50"/>
      <c r="BA42" s="50"/>
    </row>
    <row r="43" spans="1:53" x14ac:dyDescent="0.3">
      <c r="A43" s="685" t="s">
        <v>52</v>
      </c>
      <c r="B43" s="316">
        <f t="shared" si="18"/>
        <v>24</v>
      </c>
      <c r="C43" s="319">
        <f t="shared" si="19"/>
        <v>1</v>
      </c>
      <c r="D43" s="103"/>
      <c r="E43" s="101">
        <v>1</v>
      </c>
      <c r="F43" s="812" t="s">
        <v>137</v>
      </c>
      <c r="G43" s="1947"/>
      <c r="H43" s="805">
        <v>3.1582864230994567</v>
      </c>
      <c r="I43" s="60">
        <v>35</v>
      </c>
      <c r="J43" s="805">
        <v>2.9159950026839998</v>
      </c>
      <c r="K43" s="60">
        <v>36</v>
      </c>
      <c r="L43" s="805">
        <v>3.1215258586424888</v>
      </c>
      <c r="M43" s="60">
        <v>25</v>
      </c>
      <c r="N43" s="320">
        <v>3.6932894695795375</v>
      </c>
      <c r="O43" s="316">
        <v>16</v>
      </c>
      <c r="P43" s="1942"/>
      <c r="Q43" s="318">
        <v>2.9756005520596256</v>
      </c>
      <c r="R43" s="60">
        <v>32</v>
      </c>
      <c r="S43" s="320">
        <v>3.3229930764013416</v>
      </c>
      <c r="T43" s="60">
        <v>19</v>
      </c>
      <c r="U43" s="179"/>
      <c r="V43" s="317">
        <f t="shared" si="20"/>
        <v>0</v>
      </c>
      <c r="W43" s="321">
        <f t="shared" si="21"/>
        <v>-10</v>
      </c>
      <c r="X43" s="60">
        <f t="shared" si="22"/>
        <v>-19</v>
      </c>
      <c r="Y43" s="317">
        <f t="shared" si="23"/>
        <v>-3</v>
      </c>
      <c r="Z43" s="316">
        <f t="shared" si="24"/>
        <v>-16</v>
      </c>
      <c r="AA43" s="1950"/>
      <c r="AB43" s="318">
        <f t="shared" si="25"/>
        <v>0</v>
      </c>
      <c r="AC43" s="330">
        <f t="shared" si="26"/>
        <v>0</v>
      </c>
      <c r="AD43" s="319">
        <f t="shared" si="27"/>
        <v>0.53500304648008079</v>
      </c>
      <c r="AE43" s="320">
        <f t="shared" si="28"/>
        <v>0</v>
      </c>
      <c r="AF43" s="319">
        <f t="shared" si="29"/>
        <v>0.16470665330188483</v>
      </c>
      <c r="AG43" s="1942"/>
      <c r="AH43" s="320">
        <v>1.1886722293746141</v>
      </c>
      <c r="AI43" s="60">
        <v>44</v>
      </c>
      <c r="AJ43" s="320">
        <v>1.3098736923606489</v>
      </c>
      <c r="AK43" s="60">
        <v>41</v>
      </c>
      <c r="AL43" s="320">
        <v>0</v>
      </c>
      <c r="AM43" s="60">
        <v>57</v>
      </c>
      <c r="AN43" s="320">
        <v>0</v>
      </c>
      <c r="AO43" s="60">
        <v>57</v>
      </c>
      <c r="AP43" s="179"/>
      <c r="AQ43" s="317">
        <f t="shared" si="30"/>
        <v>-3</v>
      </c>
      <c r="AR43" s="316">
        <f t="shared" si="31"/>
        <v>0</v>
      </c>
      <c r="AS43" s="316">
        <f t="shared" si="32"/>
        <v>0</v>
      </c>
      <c r="AT43" s="50"/>
      <c r="AU43" s="318">
        <f t="shared" si="33"/>
        <v>0.12120146298603474</v>
      </c>
      <c r="AV43" s="318">
        <f t="shared" si="34"/>
        <v>0</v>
      </c>
      <c r="AW43" s="319">
        <f t="shared" si="35"/>
        <v>0</v>
      </c>
      <c r="AX43" s="50"/>
      <c r="AY43" s="50"/>
      <c r="AZ43" s="50"/>
      <c r="BA43" s="50"/>
    </row>
    <row r="44" spans="1:53" x14ac:dyDescent="0.3">
      <c r="A44" s="685" t="s">
        <v>24</v>
      </c>
      <c r="B44" s="316">
        <f t="shared" si="18"/>
        <v>24</v>
      </c>
      <c r="C44" s="319">
        <f t="shared" si="19"/>
        <v>1</v>
      </c>
      <c r="D44" s="103"/>
      <c r="E44" s="101">
        <v>1</v>
      </c>
      <c r="F44" s="812" t="s">
        <v>137</v>
      </c>
      <c r="G44" s="1947"/>
      <c r="H44" s="805">
        <v>4.6742995983450726</v>
      </c>
      <c r="I44" s="60">
        <v>16</v>
      </c>
      <c r="J44" s="805">
        <v>3.8804608127272733</v>
      </c>
      <c r="K44" s="60">
        <v>22</v>
      </c>
      <c r="L44" s="805">
        <v>5.1873745300075598</v>
      </c>
      <c r="M44" s="60">
        <v>12</v>
      </c>
      <c r="N44" s="320">
        <v>4.0796350451751735</v>
      </c>
      <c r="O44" s="316">
        <v>14</v>
      </c>
      <c r="P44" s="1942"/>
      <c r="Q44" s="318">
        <v>5.9431962669138443</v>
      </c>
      <c r="R44" s="60">
        <v>12</v>
      </c>
      <c r="S44" s="320">
        <v>1.7423551381307651</v>
      </c>
      <c r="T44" s="60">
        <v>45</v>
      </c>
      <c r="U44" s="179"/>
      <c r="V44" s="317">
        <f t="shared" si="20"/>
        <v>0</v>
      </c>
      <c r="W44" s="321">
        <f t="shared" si="21"/>
        <v>-4</v>
      </c>
      <c r="X44" s="60">
        <f t="shared" si="22"/>
        <v>-2</v>
      </c>
      <c r="Y44" s="317">
        <f t="shared" si="23"/>
        <v>-4</v>
      </c>
      <c r="Z44" s="316">
        <f t="shared" si="24"/>
        <v>0</v>
      </c>
      <c r="AA44" s="1950"/>
      <c r="AB44" s="318">
        <f t="shared" si="25"/>
        <v>0</v>
      </c>
      <c r="AC44" s="330">
        <f t="shared" si="26"/>
        <v>0.51307493166248719</v>
      </c>
      <c r="AD44" s="319">
        <f t="shared" si="27"/>
        <v>0</v>
      </c>
      <c r="AE44" s="320">
        <f t="shared" si="28"/>
        <v>1.2688966685687717</v>
      </c>
      <c r="AF44" s="319">
        <f t="shared" si="29"/>
        <v>0</v>
      </c>
      <c r="AG44" s="1942"/>
      <c r="AH44" s="320">
        <v>0</v>
      </c>
      <c r="AI44" s="60">
        <v>47</v>
      </c>
      <c r="AJ44" s="320">
        <v>0</v>
      </c>
      <c r="AK44" s="60">
        <v>57</v>
      </c>
      <c r="AL44" s="320">
        <v>0</v>
      </c>
      <c r="AM44" s="60">
        <v>57</v>
      </c>
      <c r="AN44" s="320">
        <v>0</v>
      </c>
      <c r="AO44" s="60">
        <v>57</v>
      </c>
      <c r="AP44" s="179"/>
      <c r="AQ44" s="317">
        <f t="shared" si="30"/>
        <v>0</v>
      </c>
      <c r="AR44" s="316">
        <f t="shared" si="31"/>
        <v>0</v>
      </c>
      <c r="AS44" s="316">
        <f t="shared" si="32"/>
        <v>0</v>
      </c>
      <c r="AT44" s="50"/>
      <c r="AU44" s="318">
        <f t="shared" si="33"/>
        <v>0</v>
      </c>
      <c r="AV44" s="318">
        <f t="shared" si="34"/>
        <v>0</v>
      </c>
      <c r="AW44" s="319">
        <f t="shared" si="35"/>
        <v>0</v>
      </c>
      <c r="AX44" s="50"/>
      <c r="AY44" s="50"/>
      <c r="AZ44" s="50"/>
      <c r="BA44" s="50"/>
    </row>
    <row r="45" spans="1:53" x14ac:dyDescent="0.3">
      <c r="A45" s="685" t="s">
        <v>185</v>
      </c>
      <c r="B45" s="316">
        <f t="shared" si="18"/>
        <v>24</v>
      </c>
      <c r="C45" s="319">
        <f t="shared" si="19"/>
        <v>1</v>
      </c>
      <c r="D45" s="103"/>
      <c r="E45" s="101">
        <v>1</v>
      </c>
      <c r="F45" s="809" t="s">
        <v>139</v>
      </c>
      <c r="G45" s="1947"/>
      <c r="H45" s="805">
        <v>10</v>
      </c>
      <c r="I45" s="60">
        <v>1</v>
      </c>
      <c r="J45" s="805">
        <v>10</v>
      </c>
      <c r="K45" s="60">
        <v>1</v>
      </c>
      <c r="L45" s="805">
        <v>10</v>
      </c>
      <c r="M45" s="60">
        <v>1</v>
      </c>
      <c r="N45" s="320">
        <v>10</v>
      </c>
      <c r="O45" s="316">
        <v>1</v>
      </c>
      <c r="P45" s="1942"/>
      <c r="Q45" s="318">
        <v>9.7727870709115976</v>
      </c>
      <c r="R45" s="60">
        <v>2</v>
      </c>
      <c r="S45" s="320">
        <v>10</v>
      </c>
      <c r="T45" s="60">
        <v>1</v>
      </c>
      <c r="U45" s="179"/>
      <c r="V45" s="317">
        <f t="shared" si="20"/>
        <v>0</v>
      </c>
      <c r="W45" s="321">
        <f t="shared" si="21"/>
        <v>0</v>
      </c>
      <c r="X45" s="60">
        <f t="shared" si="22"/>
        <v>0</v>
      </c>
      <c r="Y45" s="317">
        <f t="shared" si="23"/>
        <v>0</v>
      </c>
      <c r="Z45" s="316">
        <f t="shared" si="24"/>
        <v>0</v>
      </c>
      <c r="AA45" s="1950"/>
      <c r="AB45" s="318">
        <f t="shared" si="25"/>
        <v>0</v>
      </c>
      <c r="AC45" s="330">
        <f t="shared" si="26"/>
        <v>0</v>
      </c>
      <c r="AD45" s="319">
        <f t="shared" si="27"/>
        <v>0</v>
      </c>
      <c r="AE45" s="320">
        <f t="shared" si="28"/>
        <v>0</v>
      </c>
      <c r="AF45" s="319">
        <f t="shared" si="29"/>
        <v>0</v>
      </c>
      <c r="AG45" s="1942"/>
      <c r="AH45" s="320">
        <v>2.4860378972741306</v>
      </c>
      <c r="AI45" s="60">
        <v>34</v>
      </c>
      <c r="AJ45" s="320">
        <v>1.6224211676521132</v>
      </c>
      <c r="AK45" s="60">
        <v>40</v>
      </c>
      <c r="AL45" s="320">
        <v>2.9256892057299217</v>
      </c>
      <c r="AM45" s="60">
        <v>12</v>
      </c>
      <c r="AN45" s="320">
        <v>0</v>
      </c>
      <c r="AO45" s="60">
        <v>57</v>
      </c>
      <c r="AP45" s="179"/>
      <c r="AQ45" s="317">
        <f t="shared" si="30"/>
        <v>0</v>
      </c>
      <c r="AR45" s="316">
        <f t="shared" si="31"/>
        <v>-22</v>
      </c>
      <c r="AS45" s="316">
        <f t="shared" si="32"/>
        <v>0</v>
      </c>
      <c r="AT45" s="50"/>
      <c r="AU45" s="318">
        <f t="shared" si="33"/>
        <v>0</v>
      </c>
      <c r="AV45" s="318">
        <f t="shared" si="34"/>
        <v>0.43965130845579115</v>
      </c>
      <c r="AW45" s="319">
        <f t="shared" si="35"/>
        <v>0</v>
      </c>
      <c r="AX45" s="50"/>
      <c r="AY45" s="50"/>
      <c r="AZ45" s="50"/>
      <c r="BA45" s="50"/>
    </row>
    <row r="46" spans="1:53" x14ac:dyDescent="0.3">
      <c r="A46" s="685" t="s">
        <v>43</v>
      </c>
      <c r="B46" s="316">
        <f t="shared" si="18"/>
        <v>24</v>
      </c>
      <c r="C46" s="319">
        <f t="shared" si="19"/>
        <v>1</v>
      </c>
      <c r="D46" s="103"/>
      <c r="E46" s="101">
        <v>1</v>
      </c>
      <c r="F46" s="809" t="s">
        <v>137</v>
      </c>
      <c r="G46" s="1947"/>
      <c r="H46" s="805">
        <v>3.6171436657748144</v>
      </c>
      <c r="I46" s="60">
        <v>30</v>
      </c>
      <c r="J46" s="805">
        <v>3.5885107400229317</v>
      </c>
      <c r="K46" s="60">
        <v>26</v>
      </c>
      <c r="L46" s="805">
        <v>3.8381025866302152</v>
      </c>
      <c r="M46" s="60">
        <v>21</v>
      </c>
      <c r="N46" s="320">
        <v>1.2596089396393142</v>
      </c>
      <c r="O46" s="316">
        <v>34</v>
      </c>
      <c r="P46" s="1942"/>
      <c r="Q46" s="318">
        <v>4.5178178566782847</v>
      </c>
      <c r="R46" s="60">
        <v>17</v>
      </c>
      <c r="S46" s="320">
        <v>1.6136930119108874</v>
      </c>
      <c r="T46" s="60">
        <v>48</v>
      </c>
      <c r="U46" s="179"/>
      <c r="V46" s="317">
        <f t="shared" si="20"/>
        <v>-4</v>
      </c>
      <c r="W46" s="321">
        <f t="shared" si="21"/>
        <v>-9</v>
      </c>
      <c r="X46" s="60">
        <f t="shared" si="22"/>
        <v>0</v>
      </c>
      <c r="Y46" s="317">
        <f t="shared" si="23"/>
        <v>-13</v>
      </c>
      <c r="Z46" s="316">
        <f t="shared" si="24"/>
        <v>0</v>
      </c>
      <c r="AA46" s="1950"/>
      <c r="AB46" s="318">
        <f t="shared" si="25"/>
        <v>0</v>
      </c>
      <c r="AC46" s="330">
        <f t="shared" si="26"/>
        <v>0.22095892085540081</v>
      </c>
      <c r="AD46" s="319">
        <f t="shared" si="27"/>
        <v>0</v>
      </c>
      <c r="AE46" s="320">
        <f t="shared" si="28"/>
        <v>0.90067419090347034</v>
      </c>
      <c r="AF46" s="319">
        <f t="shared" si="29"/>
        <v>0</v>
      </c>
      <c r="AG46" s="1942"/>
      <c r="AH46" s="320">
        <v>2.5015524516984287</v>
      </c>
      <c r="AI46" s="60">
        <v>33</v>
      </c>
      <c r="AJ46" s="320">
        <v>2.6304835428866986</v>
      </c>
      <c r="AK46" s="60">
        <v>34</v>
      </c>
      <c r="AL46" s="320">
        <v>2.280946834915615</v>
      </c>
      <c r="AM46" s="60">
        <v>14</v>
      </c>
      <c r="AN46" s="320">
        <v>0</v>
      </c>
      <c r="AO46" s="60">
        <v>57</v>
      </c>
      <c r="AP46" s="179"/>
      <c r="AQ46" s="317">
        <f t="shared" si="30"/>
        <v>0</v>
      </c>
      <c r="AR46" s="316">
        <f t="shared" si="31"/>
        <v>-19</v>
      </c>
      <c r="AS46" s="316">
        <f t="shared" si="32"/>
        <v>0</v>
      </c>
      <c r="AT46" s="50"/>
      <c r="AU46" s="318">
        <f t="shared" si="33"/>
        <v>0.12893109118826995</v>
      </c>
      <c r="AV46" s="318">
        <f t="shared" si="34"/>
        <v>0</v>
      </c>
      <c r="AW46" s="319">
        <f t="shared" si="35"/>
        <v>0</v>
      </c>
      <c r="AX46" s="50"/>
      <c r="AY46" s="50"/>
      <c r="AZ46" s="50"/>
      <c r="BA46" s="50"/>
    </row>
    <row r="47" spans="1:53" x14ac:dyDescent="0.3">
      <c r="A47" s="685" t="s">
        <v>61</v>
      </c>
      <c r="B47" s="316">
        <f t="shared" si="18"/>
        <v>24</v>
      </c>
      <c r="C47" s="319">
        <f t="shared" si="19"/>
        <v>1</v>
      </c>
      <c r="D47" s="103"/>
      <c r="E47" s="101">
        <v>1</v>
      </c>
      <c r="F47" s="812" t="s">
        <v>137</v>
      </c>
      <c r="G47" s="1947"/>
      <c r="H47" s="805">
        <v>2.2483139290393344</v>
      </c>
      <c r="I47" s="60">
        <v>49</v>
      </c>
      <c r="J47" s="805">
        <v>0.98868144191812335</v>
      </c>
      <c r="K47" s="60">
        <v>59</v>
      </c>
      <c r="L47" s="805">
        <v>2.4931919787657955</v>
      </c>
      <c r="M47" s="60">
        <v>34</v>
      </c>
      <c r="N47" s="320">
        <v>2.0710023956484451</v>
      </c>
      <c r="O47" s="316">
        <v>24</v>
      </c>
      <c r="P47" s="1942"/>
      <c r="Q47" s="318">
        <v>2.8126498632237782</v>
      </c>
      <c r="R47" s="60">
        <v>33</v>
      </c>
      <c r="S47" s="320">
        <v>1.0807676085853397</v>
      </c>
      <c r="T47" s="60">
        <v>55</v>
      </c>
      <c r="U47" s="179"/>
      <c r="V47" s="317">
        <f t="shared" si="20"/>
        <v>0</v>
      </c>
      <c r="W47" s="321">
        <f t="shared" si="21"/>
        <v>-15</v>
      </c>
      <c r="X47" s="60">
        <f t="shared" si="22"/>
        <v>-25</v>
      </c>
      <c r="Y47" s="317">
        <f t="shared" si="23"/>
        <v>-16</v>
      </c>
      <c r="Z47" s="316">
        <f t="shared" si="24"/>
        <v>0</v>
      </c>
      <c r="AA47" s="1950"/>
      <c r="AB47" s="318">
        <f t="shared" si="25"/>
        <v>0</v>
      </c>
      <c r="AC47" s="330">
        <f t="shared" si="26"/>
        <v>0.2448780497264611</v>
      </c>
      <c r="AD47" s="319">
        <f t="shared" si="27"/>
        <v>0</v>
      </c>
      <c r="AE47" s="320">
        <f t="shared" si="28"/>
        <v>0.56433593418444383</v>
      </c>
      <c r="AF47" s="319">
        <f t="shared" si="29"/>
        <v>0</v>
      </c>
      <c r="AG47" s="1942"/>
      <c r="AH47" s="320">
        <v>0</v>
      </c>
      <c r="AI47" s="60">
        <v>47</v>
      </c>
      <c r="AJ47" s="320">
        <v>0</v>
      </c>
      <c r="AK47" s="60">
        <v>57</v>
      </c>
      <c r="AL47" s="320">
        <v>0</v>
      </c>
      <c r="AM47" s="60">
        <v>57</v>
      </c>
      <c r="AN47" s="320">
        <v>0</v>
      </c>
      <c r="AO47" s="60">
        <v>57</v>
      </c>
      <c r="AP47" s="179"/>
      <c r="AQ47" s="317">
        <f t="shared" si="30"/>
        <v>0</v>
      </c>
      <c r="AR47" s="316">
        <f t="shared" si="31"/>
        <v>0</v>
      </c>
      <c r="AS47" s="316">
        <f t="shared" si="32"/>
        <v>0</v>
      </c>
      <c r="AT47" s="50"/>
      <c r="AU47" s="318">
        <f t="shared" si="33"/>
        <v>0</v>
      </c>
      <c r="AV47" s="318">
        <f t="shared" si="34"/>
        <v>0</v>
      </c>
      <c r="AW47" s="319">
        <f t="shared" si="35"/>
        <v>0</v>
      </c>
      <c r="AX47" s="50"/>
      <c r="AY47" s="50"/>
      <c r="AZ47" s="50"/>
      <c r="BA47" s="50"/>
    </row>
    <row r="48" spans="1:53" x14ac:dyDescent="0.3">
      <c r="A48" s="685" t="s">
        <v>53</v>
      </c>
      <c r="B48" s="316">
        <f t="shared" si="18"/>
        <v>24</v>
      </c>
      <c r="C48" s="319">
        <f t="shared" si="19"/>
        <v>1</v>
      </c>
      <c r="D48" s="103"/>
      <c r="E48" s="101">
        <v>1</v>
      </c>
      <c r="F48" s="809" t="s">
        <v>137</v>
      </c>
      <c r="G48" s="1947"/>
      <c r="H48" s="805">
        <v>3.1552353209729138</v>
      </c>
      <c r="I48" s="60">
        <v>36</v>
      </c>
      <c r="J48" s="805">
        <v>2.9125506911448626</v>
      </c>
      <c r="K48" s="60">
        <v>37</v>
      </c>
      <c r="L48" s="805">
        <v>3.4028571961373428</v>
      </c>
      <c r="M48" s="60">
        <v>23</v>
      </c>
      <c r="N48" s="320">
        <v>2.3404706727014792</v>
      </c>
      <c r="O48" s="316">
        <v>23</v>
      </c>
      <c r="P48" s="1942"/>
      <c r="Q48" s="318">
        <v>3.9301103388569105</v>
      </c>
      <c r="R48" s="60">
        <v>24</v>
      </c>
      <c r="S48" s="320">
        <v>1.654985605457336</v>
      </c>
      <c r="T48" s="60">
        <v>46</v>
      </c>
      <c r="U48" s="179"/>
      <c r="V48" s="317">
        <f t="shared" si="20"/>
        <v>0</v>
      </c>
      <c r="W48" s="321">
        <f t="shared" si="21"/>
        <v>-13</v>
      </c>
      <c r="X48" s="60">
        <f t="shared" si="22"/>
        <v>-13</v>
      </c>
      <c r="Y48" s="317">
        <f t="shared" si="23"/>
        <v>-12</v>
      </c>
      <c r="Z48" s="316">
        <f t="shared" si="24"/>
        <v>0</v>
      </c>
      <c r="AA48" s="1950"/>
      <c r="AB48" s="318">
        <f t="shared" si="25"/>
        <v>0</v>
      </c>
      <c r="AC48" s="330">
        <f t="shared" si="26"/>
        <v>0.24762187516442902</v>
      </c>
      <c r="AD48" s="319">
        <f t="shared" si="27"/>
        <v>0</v>
      </c>
      <c r="AE48" s="320">
        <f t="shared" si="28"/>
        <v>0.77487501788399671</v>
      </c>
      <c r="AF48" s="319">
        <f t="shared" si="29"/>
        <v>0</v>
      </c>
      <c r="AG48" s="1942"/>
      <c r="AH48" s="320">
        <v>0</v>
      </c>
      <c r="AI48" s="60">
        <v>47</v>
      </c>
      <c r="AJ48" s="320">
        <v>0</v>
      </c>
      <c r="AK48" s="60">
        <v>57</v>
      </c>
      <c r="AL48" s="320">
        <v>0</v>
      </c>
      <c r="AM48" s="60">
        <v>57</v>
      </c>
      <c r="AN48" s="320">
        <v>0</v>
      </c>
      <c r="AO48" s="60">
        <v>57</v>
      </c>
      <c r="AP48" s="179"/>
      <c r="AQ48" s="317">
        <f t="shared" si="30"/>
        <v>0</v>
      </c>
      <c r="AR48" s="316">
        <f t="shared" si="31"/>
        <v>0</v>
      </c>
      <c r="AS48" s="316">
        <f t="shared" si="32"/>
        <v>0</v>
      </c>
      <c r="AT48" s="50"/>
      <c r="AU48" s="318">
        <f t="shared" si="33"/>
        <v>0</v>
      </c>
      <c r="AV48" s="318">
        <f t="shared" si="34"/>
        <v>0</v>
      </c>
      <c r="AW48" s="319">
        <f t="shared" si="35"/>
        <v>0</v>
      </c>
      <c r="AX48" s="50"/>
      <c r="AY48" s="50"/>
      <c r="AZ48" s="50"/>
      <c r="BA48" s="50"/>
    </row>
    <row r="49" spans="1:53" x14ac:dyDescent="0.3">
      <c r="A49" s="685" t="s">
        <v>51</v>
      </c>
      <c r="B49" s="316">
        <f t="shared" si="18"/>
        <v>24</v>
      </c>
      <c r="C49" s="319">
        <f t="shared" si="19"/>
        <v>1</v>
      </c>
      <c r="D49" s="103"/>
      <c r="E49" s="101">
        <v>1</v>
      </c>
      <c r="F49" s="812" t="s">
        <v>137</v>
      </c>
      <c r="G49" s="1947"/>
      <c r="H49" s="805">
        <v>2.9067277637860327</v>
      </c>
      <c r="I49" s="60">
        <v>40</v>
      </c>
      <c r="J49" s="805">
        <v>3.1856768541098397</v>
      </c>
      <c r="K49" s="60">
        <v>32</v>
      </c>
      <c r="L49" s="805">
        <v>2.5583050310854842</v>
      </c>
      <c r="M49" s="60">
        <v>33</v>
      </c>
      <c r="N49" s="320">
        <v>2.6218336087441743</v>
      </c>
      <c r="O49" s="316">
        <v>22</v>
      </c>
      <c r="P49" s="1942"/>
      <c r="Q49" s="318">
        <v>3.4713019940623542</v>
      </c>
      <c r="R49" s="60">
        <v>28</v>
      </c>
      <c r="S49" s="320">
        <v>2.2870652093740627</v>
      </c>
      <c r="T49" s="60">
        <v>34</v>
      </c>
      <c r="U49" s="179"/>
      <c r="V49" s="317">
        <f t="shared" si="20"/>
        <v>-8</v>
      </c>
      <c r="W49" s="321">
        <f t="shared" si="21"/>
        <v>-7</v>
      </c>
      <c r="X49" s="60">
        <f t="shared" si="22"/>
        <v>-18</v>
      </c>
      <c r="Y49" s="317">
        <f t="shared" si="23"/>
        <v>-12</v>
      </c>
      <c r="Z49" s="316">
        <f t="shared" si="24"/>
        <v>-6</v>
      </c>
      <c r="AA49" s="1950"/>
      <c r="AB49" s="318">
        <f t="shared" si="25"/>
        <v>0.27894909032380699</v>
      </c>
      <c r="AC49" s="330">
        <f t="shared" si="26"/>
        <v>0</v>
      </c>
      <c r="AD49" s="319">
        <f t="shared" si="27"/>
        <v>0</v>
      </c>
      <c r="AE49" s="320">
        <f t="shared" si="28"/>
        <v>0.56457423027632148</v>
      </c>
      <c r="AF49" s="319">
        <f t="shared" si="29"/>
        <v>0</v>
      </c>
      <c r="AG49" s="1942"/>
      <c r="AH49" s="320">
        <v>2.3290917242631206</v>
      </c>
      <c r="AI49" s="60">
        <v>38</v>
      </c>
      <c r="AJ49" s="320">
        <v>2.5479816579850723</v>
      </c>
      <c r="AK49" s="60">
        <v>37</v>
      </c>
      <c r="AL49" s="320">
        <v>1.5482634651621241</v>
      </c>
      <c r="AM49" s="60">
        <v>19</v>
      </c>
      <c r="AN49" s="320">
        <v>0</v>
      </c>
      <c r="AO49" s="60">
        <v>57</v>
      </c>
      <c r="AP49" s="179"/>
      <c r="AQ49" s="317">
        <f t="shared" si="30"/>
        <v>-1</v>
      </c>
      <c r="AR49" s="316">
        <f t="shared" si="31"/>
        <v>-19</v>
      </c>
      <c r="AS49" s="316">
        <f t="shared" si="32"/>
        <v>0</v>
      </c>
      <c r="AT49" s="50"/>
      <c r="AU49" s="318">
        <f t="shared" si="33"/>
        <v>0.21888993372195165</v>
      </c>
      <c r="AV49" s="318">
        <f t="shared" si="34"/>
        <v>0</v>
      </c>
      <c r="AW49" s="319">
        <f t="shared" si="35"/>
        <v>0</v>
      </c>
      <c r="AX49" s="50"/>
      <c r="AY49" s="50"/>
      <c r="AZ49" s="50"/>
      <c r="BA49" s="50"/>
    </row>
    <row r="50" spans="1:53" x14ac:dyDescent="0.3">
      <c r="A50" s="685" t="s">
        <v>26</v>
      </c>
      <c r="B50" s="316">
        <f t="shared" si="18"/>
        <v>44</v>
      </c>
      <c r="C50" s="319">
        <f t="shared" si="19"/>
        <v>0</v>
      </c>
      <c r="D50" s="103"/>
      <c r="E50" s="101"/>
      <c r="F50" s="809"/>
      <c r="G50" s="1947"/>
      <c r="H50" s="805">
        <v>5.3987825345360223</v>
      </c>
      <c r="I50" s="60">
        <v>8</v>
      </c>
      <c r="J50" s="805">
        <v>5.2120755425568692</v>
      </c>
      <c r="K50" s="60">
        <v>13</v>
      </c>
      <c r="L50" s="805">
        <v>1.2677865278656717</v>
      </c>
      <c r="M50" s="60">
        <v>47</v>
      </c>
      <c r="N50" s="320">
        <v>0</v>
      </c>
      <c r="O50" s="316">
        <v>57</v>
      </c>
      <c r="P50" s="1942"/>
      <c r="Q50" s="318">
        <v>0.49947163547621648</v>
      </c>
      <c r="R50" s="60">
        <v>50</v>
      </c>
      <c r="S50" s="320">
        <v>5.5402184627744111</v>
      </c>
      <c r="T50" s="60">
        <v>4</v>
      </c>
      <c r="U50" s="179"/>
      <c r="V50" s="317">
        <f t="shared" si="20"/>
        <v>0</v>
      </c>
      <c r="W50" s="321">
        <f t="shared" si="21"/>
        <v>0</v>
      </c>
      <c r="X50" s="60">
        <f t="shared" si="22"/>
        <v>0</v>
      </c>
      <c r="Y50" s="317">
        <f t="shared" si="23"/>
        <v>0</v>
      </c>
      <c r="Z50" s="316">
        <f t="shared" si="24"/>
        <v>-4</v>
      </c>
      <c r="AA50" s="1950"/>
      <c r="AB50" s="318">
        <f t="shared" si="25"/>
        <v>0</v>
      </c>
      <c r="AC50" s="330">
        <f t="shared" si="26"/>
        <v>0</v>
      </c>
      <c r="AD50" s="319">
        <f t="shared" si="27"/>
        <v>0</v>
      </c>
      <c r="AE50" s="320">
        <f t="shared" si="28"/>
        <v>0</v>
      </c>
      <c r="AF50" s="319">
        <f t="shared" si="29"/>
        <v>0.1414359282383888</v>
      </c>
      <c r="AG50" s="1942"/>
      <c r="AH50" s="320">
        <v>3.7991012371140371</v>
      </c>
      <c r="AI50" s="60">
        <v>28</v>
      </c>
      <c r="AJ50" s="320">
        <v>4.1864717978047095</v>
      </c>
      <c r="AK50" s="60">
        <v>26</v>
      </c>
      <c r="AL50" s="320">
        <v>0</v>
      </c>
      <c r="AM50" s="60">
        <v>57</v>
      </c>
      <c r="AN50" s="320">
        <v>0</v>
      </c>
      <c r="AO50" s="60">
        <v>57</v>
      </c>
      <c r="AP50" s="179"/>
      <c r="AQ50" s="317">
        <f t="shared" si="30"/>
        <v>-2</v>
      </c>
      <c r="AR50" s="316">
        <f t="shared" si="31"/>
        <v>0</v>
      </c>
      <c r="AS50" s="316">
        <f t="shared" si="32"/>
        <v>0</v>
      </c>
      <c r="AT50" s="50"/>
      <c r="AU50" s="318">
        <f t="shared" si="33"/>
        <v>0.38737056069067233</v>
      </c>
      <c r="AV50" s="318">
        <f t="shared" si="34"/>
        <v>0</v>
      </c>
      <c r="AW50" s="319">
        <f t="shared" si="35"/>
        <v>0</v>
      </c>
      <c r="AX50" s="50"/>
      <c r="AY50" s="50"/>
      <c r="AZ50" s="50"/>
      <c r="BA50" s="50"/>
    </row>
    <row r="51" spans="1:53" x14ac:dyDescent="0.3">
      <c r="A51" s="685" t="s">
        <v>12</v>
      </c>
      <c r="B51" s="316">
        <f t="shared" si="18"/>
        <v>44</v>
      </c>
      <c r="C51" s="319">
        <f t="shared" si="19"/>
        <v>0</v>
      </c>
      <c r="D51" s="103"/>
      <c r="E51" s="101"/>
      <c r="F51" s="809"/>
      <c r="G51" s="1947"/>
      <c r="H51" s="805">
        <v>3.3178106800204499</v>
      </c>
      <c r="I51" s="60">
        <v>33</v>
      </c>
      <c r="J51" s="805">
        <v>3.7983636141938839</v>
      </c>
      <c r="K51" s="60">
        <v>24</v>
      </c>
      <c r="L51" s="805">
        <v>2.9020186984449667</v>
      </c>
      <c r="M51" s="60">
        <v>28</v>
      </c>
      <c r="N51" s="320">
        <v>0</v>
      </c>
      <c r="O51" s="316">
        <v>57</v>
      </c>
      <c r="P51" s="1942"/>
      <c r="Q51" s="318">
        <v>0.70897101024961395</v>
      </c>
      <c r="R51" s="60">
        <v>45</v>
      </c>
      <c r="S51" s="320">
        <v>3.4040355240868863</v>
      </c>
      <c r="T51" s="60">
        <v>17</v>
      </c>
      <c r="U51" s="179"/>
      <c r="V51" s="317">
        <f t="shared" si="20"/>
        <v>-9</v>
      </c>
      <c r="W51" s="321">
        <f t="shared" si="21"/>
        <v>-5</v>
      </c>
      <c r="X51" s="60">
        <f t="shared" si="22"/>
        <v>0</v>
      </c>
      <c r="Y51" s="317">
        <f t="shared" si="23"/>
        <v>0</v>
      </c>
      <c r="Z51" s="316">
        <f t="shared" si="24"/>
        <v>-16</v>
      </c>
      <c r="AA51" s="1950"/>
      <c r="AB51" s="318">
        <f t="shared" si="25"/>
        <v>0.48055293417343403</v>
      </c>
      <c r="AC51" s="330">
        <f t="shared" si="26"/>
        <v>0</v>
      </c>
      <c r="AD51" s="319">
        <f t="shared" si="27"/>
        <v>0</v>
      </c>
      <c r="AE51" s="320">
        <f t="shared" si="28"/>
        <v>0</v>
      </c>
      <c r="AF51" s="319">
        <f t="shared" si="29"/>
        <v>8.6224844066436379E-2</v>
      </c>
      <c r="AG51" s="1942"/>
      <c r="AH51" s="320">
        <v>7.1033085730594383</v>
      </c>
      <c r="AI51" s="60">
        <v>4</v>
      </c>
      <c r="AJ51" s="320">
        <v>7.5621704916518881</v>
      </c>
      <c r="AK51" s="60">
        <v>4</v>
      </c>
      <c r="AL51" s="320">
        <v>6.1060528633744449</v>
      </c>
      <c r="AM51" s="60">
        <v>3</v>
      </c>
      <c r="AN51" s="320">
        <v>3.7459933416567353</v>
      </c>
      <c r="AO51" s="60">
        <v>5</v>
      </c>
      <c r="AP51" s="179"/>
      <c r="AQ51" s="317">
        <f t="shared" si="30"/>
        <v>0</v>
      </c>
      <c r="AR51" s="316">
        <f t="shared" si="31"/>
        <v>-1</v>
      </c>
      <c r="AS51" s="316">
        <f t="shared" si="32"/>
        <v>0</v>
      </c>
      <c r="AT51" s="50"/>
      <c r="AU51" s="318">
        <f t="shared" si="33"/>
        <v>0.45886191859244985</v>
      </c>
      <c r="AV51" s="318">
        <f t="shared" si="34"/>
        <v>0</v>
      </c>
      <c r="AW51" s="319">
        <f t="shared" si="35"/>
        <v>0</v>
      </c>
      <c r="AX51" s="50"/>
      <c r="AY51" s="50"/>
      <c r="AZ51" s="50"/>
      <c r="BA51" s="50"/>
    </row>
    <row r="52" spans="1:53" x14ac:dyDescent="0.3">
      <c r="A52" s="685" t="s">
        <v>18</v>
      </c>
      <c r="B52" s="316">
        <f t="shared" si="18"/>
        <v>44</v>
      </c>
      <c r="C52" s="319">
        <f t="shared" si="19"/>
        <v>0</v>
      </c>
      <c r="D52" s="103"/>
      <c r="E52" s="101"/>
      <c r="F52" s="809"/>
      <c r="G52" s="1947"/>
      <c r="H52" s="805">
        <v>5.0878140748767589</v>
      </c>
      <c r="I52" s="60">
        <v>10</v>
      </c>
      <c r="J52" s="805">
        <v>5.7638065924964836</v>
      </c>
      <c r="K52" s="60">
        <v>7</v>
      </c>
      <c r="L52" s="805">
        <v>4.6005033410376042</v>
      </c>
      <c r="M52" s="60">
        <v>15</v>
      </c>
      <c r="N52" s="320">
        <v>0</v>
      </c>
      <c r="O52" s="316">
        <v>57</v>
      </c>
      <c r="P52" s="1942"/>
      <c r="Q52" s="318">
        <v>1.07717413744014</v>
      </c>
      <c r="R52" s="60">
        <v>44</v>
      </c>
      <c r="S52" s="320">
        <v>5.220864733518753</v>
      </c>
      <c r="T52" s="60">
        <v>5</v>
      </c>
      <c r="U52" s="179"/>
      <c r="V52" s="317">
        <f t="shared" si="20"/>
        <v>-3</v>
      </c>
      <c r="W52" s="321">
        <f t="shared" si="21"/>
        <v>0</v>
      </c>
      <c r="X52" s="60">
        <f t="shared" si="22"/>
        <v>0</v>
      </c>
      <c r="Y52" s="317">
        <f t="shared" si="23"/>
        <v>0</v>
      </c>
      <c r="Z52" s="316">
        <f t="shared" si="24"/>
        <v>-5</v>
      </c>
      <c r="AA52" s="1950"/>
      <c r="AB52" s="318">
        <f t="shared" si="25"/>
        <v>0.67599251761972479</v>
      </c>
      <c r="AC52" s="330">
        <f t="shared" si="26"/>
        <v>0</v>
      </c>
      <c r="AD52" s="319">
        <f t="shared" si="27"/>
        <v>0</v>
      </c>
      <c r="AE52" s="320">
        <f t="shared" si="28"/>
        <v>0</v>
      </c>
      <c r="AF52" s="319">
        <f t="shared" si="29"/>
        <v>0.13305065864199417</v>
      </c>
      <c r="AG52" s="1942"/>
      <c r="AH52" s="320">
        <v>5.6350718006808416</v>
      </c>
      <c r="AI52" s="60">
        <v>10</v>
      </c>
      <c r="AJ52" s="320">
        <v>5.843213486874979</v>
      </c>
      <c r="AK52" s="60">
        <v>12</v>
      </c>
      <c r="AL52" s="320">
        <v>5.1443110267718417</v>
      </c>
      <c r="AM52" s="60">
        <v>5</v>
      </c>
      <c r="AN52" s="320">
        <v>4.1078107237020589</v>
      </c>
      <c r="AO52" s="60">
        <v>4</v>
      </c>
      <c r="AP52" s="179"/>
      <c r="AQ52" s="317">
        <f t="shared" si="30"/>
        <v>0</v>
      </c>
      <c r="AR52" s="316">
        <f t="shared" si="31"/>
        <v>-5</v>
      </c>
      <c r="AS52" s="316">
        <f t="shared" si="32"/>
        <v>-6</v>
      </c>
      <c r="AT52" s="50"/>
      <c r="AU52" s="318">
        <f t="shared" si="33"/>
        <v>0.20814168619413742</v>
      </c>
      <c r="AV52" s="318">
        <f t="shared" si="34"/>
        <v>0</v>
      </c>
      <c r="AW52" s="319">
        <f t="shared" si="35"/>
        <v>0</v>
      </c>
      <c r="AX52" s="50"/>
      <c r="AY52" s="50"/>
      <c r="AZ52" s="50"/>
      <c r="BA52" s="50"/>
    </row>
    <row r="53" spans="1:53" x14ac:dyDescent="0.3">
      <c r="A53" s="685" t="s">
        <v>39</v>
      </c>
      <c r="B53" s="316">
        <f t="shared" si="18"/>
        <v>44</v>
      </c>
      <c r="C53" s="319">
        <f t="shared" si="19"/>
        <v>0</v>
      </c>
      <c r="D53" s="103"/>
      <c r="E53" s="101"/>
      <c r="F53" s="812"/>
      <c r="G53" s="1947"/>
      <c r="H53" s="805">
        <v>1.8718457318874886</v>
      </c>
      <c r="I53" s="60">
        <v>52</v>
      </c>
      <c r="J53" s="805">
        <v>2.2428418336543809</v>
      </c>
      <c r="K53" s="60">
        <v>47</v>
      </c>
      <c r="L53" s="805">
        <v>0</v>
      </c>
      <c r="M53" s="60">
        <v>57</v>
      </c>
      <c r="N53" s="320">
        <v>0</v>
      </c>
      <c r="O53" s="316">
        <v>57</v>
      </c>
      <c r="P53" s="1942"/>
      <c r="Q53" s="318">
        <v>0.64103483206827483</v>
      </c>
      <c r="R53" s="60">
        <v>47</v>
      </c>
      <c r="S53" s="320">
        <v>1.9209006443117165</v>
      </c>
      <c r="T53" s="60">
        <v>42</v>
      </c>
      <c r="U53" s="179"/>
      <c r="V53" s="317">
        <f t="shared" si="20"/>
        <v>-5</v>
      </c>
      <c r="W53" s="321">
        <f t="shared" si="21"/>
        <v>0</v>
      </c>
      <c r="X53" s="60">
        <f t="shared" si="22"/>
        <v>0</v>
      </c>
      <c r="Y53" s="317">
        <f t="shared" si="23"/>
        <v>-5</v>
      </c>
      <c r="Z53" s="316">
        <f t="shared" si="24"/>
        <v>-10</v>
      </c>
      <c r="AA53" s="1950"/>
      <c r="AB53" s="318">
        <f t="shared" si="25"/>
        <v>0.37099610176689235</v>
      </c>
      <c r="AC53" s="330">
        <f t="shared" si="26"/>
        <v>0</v>
      </c>
      <c r="AD53" s="319">
        <f t="shared" si="27"/>
        <v>0</v>
      </c>
      <c r="AE53" s="320">
        <f t="shared" si="28"/>
        <v>0</v>
      </c>
      <c r="AF53" s="319">
        <f t="shared" si="29"/>
        <v>4.9054912424227881E-2</v>
      </c>
      <c r="AG53" s="1942"/>
      <c r="AH53" s="320">
        <v>4.3148297232780815</v>
      </c>
      <c r="AI53" s="60">
        <v>20</v>
      </c>
      <c r="AJ53" s="320">
        <v>4.75478588787366</v>
      </c>
      <c r="AK53" s="60">
        <v>18</v>
      </c>
      <c r="AL53" s="320">
        <v>0</v>
      </c>
      <c r="AM53" s="60">
        <v>57</v>
      </c>
      <c r="AN53" s="320">
        <v>0</v>
      </c>
      <c r="AO53" s="60">
        <v>57</v>
      </c>
      <c r="AP53" s="179"/>
      <c r="AQ53" s="317">
        <f t="shared" si="30"/>
        <v>-2</v>
      </c>
      <c r="AR53" s="316">
        <f t="shared" si="31"/>
        <v>0</v>
      </c>
      <c r="AS53" s="316">
        <f t="shared" si="32"/>
        <v>0</v>
      </c>
      <c r="AT53" s="50"/>
      <c r="AU53" s="318">
        <f t="shared" si="33"/>
        <v>0.43995616459557851</v>
      </c>
      <c r="AV53" s="318">
        <f t="shared" si="34"/>
        <v>0</v>
      </c>
      <c r="AW53" s="319">
        <f t="shared" si="35"/>
        <v>0</v>
      </c>
      <c r="AX53" s="50"/>
      <c r="AY53" s="50"/>
      <c r="AZ53" s="50"/>
      <c r="BA53" s="50"/>
    </row>
    <row r="54" spans="1:53" x14ac:dyDescent="0.3">
      <c r="A54" s="685" t="s">
        <v>32</v>
      </c>
      <c r="B54" s="316">
        <f t="shared" si="18"/>
        <v>44</v>
      </c>
      <c r="C54" s="319">
        <f t="shared" si="19"/>
        <v>0</v>
      </c>
      <c r="D54" s="103"/>
      <c r="E54" s="101"/>
      <c r="F54" s="812"/>
      <c r="G54" s="1947"/>
      <c r="H54" s="805">
        <v>2.3874268019373166</v>
      </c>
      <c r="I54" s="60">
        <v>47</v>
      </c>
      <c r="J54" s="805">
        <v>2.8510711895497161</v>
      </c>
      <c r="K54" s="60">
        <v>41</v>
      </c>
      <c r="L54" s="805">
        <v>1.1947025739325354</v>
      </c>
      <c r="M54" s="60">
        <v>48</v>
      </c>
      <c r="N54" s="320">
        <v>1.4730942097380983</v>
      </c>
      <c r="O54" s="316">
        <v>32</v>
      </c>
      <c r="P54" s="1942"/>
      <c r="Q54" s="318">
        <v>1.7501121740526453</v>
      </c>
      <c r="R54" s="60">
        <v>36</v>
      </c>
      <c r="S54" s="320">
        <v>2.4323255355698143</v>
      </c>
      <c r="T54" s="60">
        <v>32</v>
      </c>
      <c r="U54" s="179"/>
      <c r="V54" s="317">
        <f t="shared" si="20"/>
        <v>-6</v>
      </c>
      <c r="W54" s="321">
        <f t="shared" si="21"/>
        <v>0</v>
      </c>
      <c r="X54" s="60">
        <f t="shared" si="22"/>
        <v>-15</v>
      </c>
      <c r="Y54" s="317">
        <f t="shared" si="23"/>
        <v>-11</v>
      </c>
      <c r="Z54" s="316">
        <f t="shared" si="24"/>
        <v>-15</v>
      </c>
      <c r="AA54" s="1950"/>
      <c r="AB54" s="318">
        <f t="shared" si="25"/>
        <v>0.46364438761239946</v>
      </c>
      <c r="AC54" s="330">
        <f t="shared" si="26"/>
        <v>0</v>
      </c>
      <c r="AD54" s="319">
        <f t="shared" si="27"/>
        <v>0</v>
      </c>
      <c r="AE54" s="320">
        <f t="shared" si="28"/>
        <v>0</v>
      </c>
      <c r="AF54" s="319">
        <f t="shared" si="29"/>
        <v>4.4898733632497745E-2</v>
      </c>
      <c r="AG54" s="1942"/>
      <c r="AH54" s="320">
        <v>4.2557349619099876</v>
      </c>
      <c r="AI54" s="60">
        <v>21</v>
      </c>
      <c r="AJ54" s="320">
        <v>4.6896656037789244</v>
      </c>
      <c r="AK54" s="60">
        <v>20</v>
      </c>
      <c r="AL54" s="320">
        <v>0</v>
      </c>
      <c r="AM54" s="60">
        <v>57</v>
      </c>
      <c r="AN54" s="320">
        <v>0</v>
      </c>
      <c r="AO54" s="60">
        <v>57</v>
      </c>
      <c r="AP54" s="179"/>
      <c r="AQ54" s="317">
        <f t="shared" si="30"/>
        <v>-1</v>
      </c>
      <c r="AR54" s="316">
        <f t="shared" si="31"/>
        <v>0</v>
      </c>
      <c r="AS54" s="316">
        <f t="shared" si="32"/>
        <v>0</v>
      </c>
      <c r="AT54" s="50"/>
      <c r="AU54" s="318">
        <f t="shared" si="33"/>
        <v>0.43393064186893682</v>
      </c>
      <c r="AV54" s="318">
        <f t="shared" si="34"/>
        <v>0</v>
      </c>
      <c r="AW54" s="319">
        <f t="shared" si="35"/>
        <v>0</v>
      </c>
      <c r="AX54" s="50"/>
      <c r="AY54" s="50"/>
      <c r="AZ54" s="50"/>
      <c r="BA54" s="50"/>
    </row>
    <row r="55" spans="1:53" x14ac:dyDescent="0.3">
      <c r="A55" s="685" t="s">
        <v>45</v>
      </c>
      <c r="B55" s="316">
        <f t="shared" si="18"/>
        <v>44</v>
      </c>
      <c r="C55" s="319">
        <f t="shared" si="19"/>
        <v>0</v>
      </c>
      <c r="D55" s="103"/>
      <c r="E55" s="101"/>
      <c r="F55" s="812"/>
      <c r="G55" s="1947"/>
      <c r="H55" s="805">
        <v>0.91111344611929779</v>
      </c>
      <c r="I55" s="60">
        <v>57</v>
      </c>
      <c r="J55" s="805">
        <v>1.0917126818602096</v>
      </c>
      <c r="K55" s="60">
        <v>57</v>
      </c>
      <c r="L55" s="805">
        <v>0</v>
      </c>
      <c r="M55" s="60">
        <v>57</v>
      </c>
      <c r="N55" s="320">
        <v>0</v>
      </c>
      <c r="O55" s="316">
        <v>57</v>
      </c>
      <c r="P55" s="1942"/>
      <c r="Q55" s="318">
        <v>0</v>
      </c>
      <c r="R55" s="60">
        <v>57</v>
      </c>
      <c r="S55" s="320">
        <v>0.93513233229461412</v>
      </c>
      <c r="T55" s="60">
        <v>56</v>
      </c>
      <c r="U55" s="179"/>
      <c r="V55" s="317">
        <f t="shared" si="20"/>
        <v>0</v>
      </c>
      <c r="W55" s="321">
        <f t="shared" si="21"/>
        <v>0</v>
      </c>
      <c r="X55" s="60">
        <f t="shared" si="22"/>
        <v>0</v>
      </c>
      <c r="Y55" s="317">
        <f t="shared" si="23"/>
        <v>0</v>
      </c>
      <c r="Z55" s="316">
        <f t="shared" si="24"/>
        <v>-1</v>
      </c>
      <c r="AA55" s="1950"/>
      <c r="AB55" s="318">
        <f t="shared" si="25"/>
        <v>0.18059923574091186</v>
      </c>
      <c r="AC55" s="330">
        <f t="shared" si="26"/>
        <v>0</v>
      </c>
      <c r="AD55" s="319">
        <f t="shared" si="27"/>
        <v>0</v>
      </c>
      <c r="AE55" s="320">
        <f t="shared" si="28"/>
        <v>0</v>
      </c>
      <c r="AF55" s="319">
        <f t="shared" si="29"/>
        <v>2.4018886175316334E-2</v>
      </c>
      <c r="AG55" s="1942"/>
      <c r="AH55" s="320">
        <v>3.8759215784260697</v>
      </c>
      <c r="AI55" s="60">
        <v>27</v>
      </c>
      <c r="AJ55" s="320">
        <v>4.2711250282210855</v>
      </c>
      <c r="AK55" s="60">
        <v>25</v>
      </c>
      <c r="AL55" s="320">
        <v>0</v>
      </c>
      <c r="AM55" s="60">
        <v>57</v>
      </c>
      <c r="AN55" s="320">
        <v>0</v>
      </c>
      <c r="AO55" s="60">
        <v>57</v>
      </c>
      <c r="AP55" s="179"/>
      <c r="AQ55" s="317">
        <f t="shared" si="30"/>
        <v>-2</v>
      </c>
      <c r="AR55" s="316">
        <f t="shared" si="31"/>
        <v>0</v>
      </c>
      <c r="AS55" s="316">
        <f t="shared" si="32"/>
        <v>0</v>
      </c>
      <c r="AT55" s="50"/>
      <c r="AU55" s="318">
        <f t="shared" si="33"/>
        <v>0.39520344979501587</v>
      </c>
      <c r="AV55" s="318">
        <f t="shared" si="34"/>
        <v>0</v>
      </c>
      <c r="AW55" s="319">
        <f t="shared" si="35"/>
        <v>0</v>
      </c>
      <c r="AX55" s="50"/>
      <c r="AY55" s="50"/>
      <c r="AZ55" s="50"/>
      <c r="BA55" s="50"/>
    </row>
    <row r="56" spans="1:53" x14ac:dyDescent="0.3">
      <c r="A56" s="685" t="s">
        <v>23</v>
      </c>
      <c r="B56" s="316">
        <f t="shared" si="18"/>
        <v>44</v>
      </c>
      <c r="C56" s="319">
        <f t="shared" si="19"/>
        <v>0</v>
      </c>
      <c r="D56" s="103"/>
      <c r="E56" s="101"/>
      <c r="F56" s="809"/>
      <c r="G56" s="1947"/>
      <c r="H56" s="805">
        <v>4.3264466126746637</v>
      </c>
      <c r="I56" s="60">
        <v>20</v>
      </c>
      <c r="J56" s="805">
        <v>4.1932532893672185</v>
      </c>
      <c r="K56" s="60">
        <v>20</v>
      </c>
      <c r="L56" s="805">
        <v>4.6448705638345293</v>
      </c>
      <c r="M56" s="60">
        <v>14</v>
      </c>
      <c r="N56" s="320">
        <v>0</v>
      </c>
      <c r="O56" s="316">
        <v>57</v>
      </c>
      <c r="P56" s="1942"/>
      <c r="Q56" s="318">
        <v>0.44088510919705004</v>
      </c>
      <c r="R56" s="60">
        <v>51</v>
      </c>
      <c r="S56" s="320">
        <v>4.4404056765477131</v>
      </c>
      <c r="T56" s="60">
        <v>10</v>
      </c>
      <c r="U56" s="179"/>
      <c r="V56" s="317">
        <f t="shared" si="20"/>
        <v>0</v>
      </c>
      <c r="W56" s="321">
        <f t="shared" si="21"/>
        <v>-6</v>
      </c>
      <c r="X56" s="60">
        <f t="shared" si="22"/>
        <v>0</v>
      </c>
      <c r="Y56" s="317">
        <f t="shared" si="23"/>
        <v>0</v>
      </c>
      <c r="Z56" s="316">
        <f t="shared" si="24"/>
        <v>-10</v>
      </c>
      <c r="AA56" s="1950"/>
      <c r="AB56" s="318">
        <f t="shared" si="25"/>
        <v>0</v>
      </c>
      <c r="AC56" s="330">
        <f t="shared" si="26"/>
        <v>0.31842395115986566</v>
      </c>
      <c r="AD56" s="319">
        <f t="shared" si="27"/>
        <v>0</v>
      </c>
      <c r="AE56" s="320">
        <f t="shared" si="28"/>
        <v>0</v>
      </c>
      <c r="AF56" s="319">
        <f t="shared" si="29"/>
        <v>0.11395906387304944</v>
      </c>
      <c r="AG56" s="1942"/>
      <c r="AH56" s="320">
        <v>4.5055668215697793</v>
      </c>
      <c r="AI56" s="60">
        <v>17</v>
      </c>
      <c r="AJ56" s="320">
        <v>4.6951083006435725</v>
      </c>
      <c r="AK56" s="60">
        <v>19</v>
      </c>
      <c r="AL56" s="320">
        <v>3.9848302003059364</v>
      </c>
      <c r="AM56" s="60">
        <v>7</v>
      </c>
      <c r="AN56" s="320">
        <v>3.448218280297104</v>
      </c>
      <c r="AO56" s="60">
        <v>7</v>
      </c>
      <c r="AP56" s="179"/>
      <c r="AQ56" s="317">
        <f t="shared" si="30"/>
        <v>0</v>
      </c>
      <c r="AR56" s="316">
        <f t="shared" si="31"/>
        <v>-10</v>
      </c>
      <c r="AS56" s="316">
        <f t="shared" si="32"/>
        <v>-10</v>
      </c>
      <c r="AT56" s="50"/>
      <c r="AU56" s="318">
        <f t="shared" si="33"/>
        <v>0.18954147907379326</v>
      </c>
      <c r="AV56" s="318">
        <f t="shared" si="34"/>
        <v>0</v>
      </c>
      <c r="AW56" s="319">
        <f t="shared" si="35"/>
        <v>0</v>
      </c>
      <c r="AX56" s="50"/>
      <c r="AY56" s="50"/>
      <c r="AZ56" s="50"/>
      <c r="BA56" s="50"/>
    </row>
    <row r="57" spans="1:53" x14ac:dyDescent="0.3">
      <c r="A57" s="685" t="s">
        <v>28</v>
      </c>
      <c r="B57" s="316">
        <f t="shared" si="18"/>
        <v>44</v>
      </c>
      <c r="C57" s="319">
        <f t="shared" si="19"/>
        <v>0</v>
      </c>
      <c r="D57" s="103"/>
      <c r="E57" s="101"/>
      <c r="F57" s="812"/>
      <c r="G57" s="1947"/>
      <c r="H57" s="805">
        <v>2.3965652827768391</v>
      </c>
      <c r="I57" s="60">
        <v>46</v>
      </c>
      <c r="J57" s="805">
        <v>2.8708978451076046</v>
      </c>
      <c r="K57" s="60">
        <v>40</v>
      </c>
      <c r="L57" s="805">
        <v>0</v>
      </c>
      <c r="M57" s="60">
        <v>57</v>
      </c>
      <c r="N57" s="320">
        <v>0</v>
      </c>
      <c r="O57" s="316">
        <v>57</v>
      </c>
      <c r="P57" s="1942"/>
      <c r="Q57" s="318">
        <v>0</v>
      </c>
      <c r="R57" s="60">
        <v>57</v>
      </c>
      <c r="S57" s="320">
        <v>2.4591354870958799</v>
      </c>
      <c r="T57" s="60">
        <v>31</v>
      </c>
      <c r="U57" s="179"/>
      <c r="V57" s="317">
        <f t="shared" si="20"/>
        <v>-6</v>
      </c>
      <c r="W57" s="321">
        <f t="shared" si="21"/>
        <v>0</v>
      </c>
      <c r="X57" s="60">
        <f t="shared" si="22"/>
        <v>0</v>
      </c>
      <c r="Y57" s="317">
        <f t="shared" si="23"/>
        <v>0</v>
      </c>
      <c r="Z57" s="316">
        <f t="shared" si="24"/>
        <v>-15</v>
      </c>
      <c r="AA57" s="1950"/>
      <c r="AB57" s="318">
        <f t="shared" si="25"/>
        <v>0.47433256233076548</v>
      </c>
      <c r="AC57" s="330">
        <f t="shared" si="26"/>
        <v>0</v>
      </c>
      <c r="AD57" s="319">
        <f t="shared" si="27"/>
        <v>0</v>
      </c>
      <c r="AE57" s="320">
        <f t="shared" si="28"/>
        <v>0</v>
      </c>
      <c r="AF57" s="319">
        <f t="shared" si="29"/>
        <v>6.2570204319040812E-2</v>
      </c>
      <c r="AG57" s="1942"/>
      <c r="AH57" s="320">
        <v>4.3867023249575414</v>
      </c>
      <c r="AI57" s="60">
        <v>18</v>
      </c>
      <c r="AJ57" s="320">
        <v>4.8339868886331132</v>
      </c>
      <c r="AK57" s="60">
        <v>17</v>
      </c>
      <c r="AL57" s="320">
        <v>0</v>
      </c>
      <c r="AM57" s="60">
        <v>57</v>
      </c>
      <c r="AN57" s="320">
        <v>0</v>
      </c>
      <c r="AO57" s="60">
        <v>57</v>
      </c>
      <c r="AP57" s="179"/>
      <c r="AQ57" s="317">
        <f t="shared" si="30"/>
        <v>-1</v>
      </c>
      <c r="AR57" s="316">
        <f t="shared" si="31"/>
        <v>0</v>
      </c>
      <c r="AS57" s="316">
        <f t="shared" si="32"/>
        <v>0</v>
      </c>
      <c r="AT57" s="50"/>
      <c r="AU57" s="318">
        <f t="shared" si="33"/>
        <v>0.44728456367557179</v>
      </c>
      <c r="AV57" s="318">
        <f t="shared" si="34"/>
        <v>0</v>
      </c>
      <c r="AW57" s="319">
        <f t="shared" si="35"/>
        <v>0</v>
      </c>
      <c r="AX57" s="50"/>
      <c r="AY57" s="50"/>
      <c r="AZ57" s="50"/>
      <c r="BA57" s="50"/>
    </row>
    <row r="58" spans="1:53" x14ac:dyDescent="0.3">
      <c r="A58" s="685" t="s">
        <v>182</v>
      </c>
      <c r="B58" s="316">
        <f t="shared" si="18"/>
        <v>44</v>
      </c>
      <c r="C58" s="319">
        <f t="shared" si="19"/>
        <v>0</v>
      </c>
      <c r="D58" s="103"/>
      <c r="E58" s="101"/>
      <c r="F58" s="809"/>
      <c r="G58" s="1947"/>
      <c r="H58" s="805">
        <v>5.9379084181508226</v>
      </c>
      <c r="I58" s="60">
        <v>5</v>
      </c>
      <c r="J58" s="805">
        <v>5.9244438328572047</v>
      </c>
      <c r="K58" s="60">
        <v>6</v>
      </c>
      <c r="L58" s="805">
        <v>6.0970287436779946</v>
      </c>
      <c r="M58" s="60">
        <v>5</v>
      </c>
      <c r="N58" s="320">
        <v>5.3490532200124159</v>
      </c>
      <c r="O58" s="316">
        <v>6</v>
      </c>
      <c r="P58" s="1942"/>
      <c r="Q58" s="318">
        <v>6.3441125919299353</v>
      </c>
      <c r="R58" s="60">
        <v>10</v>
      </c>
      <c r="S58" s="320">
        <v>5.633983495494185</v>
      </c>
      <c r="T58" s="60">
        <v>3</v>
      </c>
      <c r="U58" s="179"/>
      <c r="V58" s="317">
        <f t="shared" si="20"/>
        <v>0</v>
      </c>
      <c r="W58" s="321">
        <f t="shared" si="21"/>
        <v>0</v>
      </c>
      <c r="X58" s="60">
        <f t="shared" si="22"/>
        <v>0</v>
      </c>
      <c r="Y58" s="317">
        <f t="shared" si="23"/>
        <v>0</v>
      </c>
      <c r="Z58" s="316">
        <f t="shared" si="24"/>
        <v>-2</v>
      </c>
      <c r="AA58" s="1950"/>
      <c r="AB58" s="318">
        <f t="shared" si="25"/>
        <v>0</v>
      </c>
      <c r="AC58" s="330">
        <f t="shared" si="26"/>
        <v>0.15912032552717204</v>
      </c>
      <c r="AD58" s="319">
        <f t="shared" si="27"/>
        <v>0</v>
      </c>
      <c r="AE58" s="320">
        <f t="shared" si="28"/>
        <v>0.40620417377911266</v>
      </c>
      <c r="AF58" s="319">
        <f t="shared" si="29"/>
        <v>0</v>
      </c>
      <c r="AG58" s="1942"/>
      <c r="AH58" s="320">
        <v>9.8932151882741763</v>
      </c>
      <c r="AI58" s="60">
        <v>2</v>
      </c>
      <c r="AJ58" s="320">
        <v>10</v>
      </c>
      <c r="AK58" s="60">
        <v>1</v>
      </c>
      <c r="AL58" s="320">
        <v>8.9257639223153866</v>
      </c>
      <c r="AM58" s="60">
        <v>2</v>
      </c>
      <c r="AN58" s="320">
        <v>8.7582486704515343</v>
      </c>
      <c r="AO58" s="60">
        <v>2</v>
      </c>
      <c r="AP58" s="179"/>
      <c r="AQ58" s="317">
        <f t="shared" si="30"/>
        <v>-1</v>
      </c>
      <c r="AR58" s="316">
        <f t="shared" si="31"/>
        <v>0</v>
      </c>
      <c r="AS58" s="316">
        <f t="shared" si="32"/>
        <v>0</v>
      </c>
      <c r="AT58" s="50"/>
      <c r="AU58" s="318">
        <f t="shared" si="33"/>
        <v>0.10678481172582366</v>
      </c>
      <c r="AV58" s="318">
        <f t="shared" si="34"/>
        <v>0</v>
      </c>
      <c r="AW58" s="319">
        <f t="shared" si="35"/>
        <v>0</v>
      </c>
      <c r="AX58" s="50"/>
      <c r="AY58" s="50"/>
      <c r="AZ58" s="50"/>
      <c r="BA58" s="50"/>
    </row>
    <row r="59" spans="1:53" x14ac:dyDescent="0.3">
      <c r="A59" s="685" t="s">
        <v>22</v>
      </c>
      <c r="B59" s="316">
        <f t="shared" si="18"/>
        <v>44</v>
      </c>
      <c r="C59" s="319">
        <f t="shared" si="19"/>
        <v>0</v>
      </c>
      <c r="D59" s="103"/>
      <c r="E59" s="101"/>
      <c r="F59" s="812"/>
      <c r="G59" s="1947"/>
      <c r="H59" s="805">
        <v>2.276643375303276</v>
      </c>
      <c r="I59" s="60">
        <v>48</v>
      </c>
      <c r="J59" s="805">
        <v>2.7267701341500215</v>
      </c>
      <c r="K59" s="60">
        <v>43</v>
      </c>
      <c r="L59" s="805">
        <v>0.83416534885814086</v>
      </c>
      <c r="M59" s="60">
        <v>49</v>
      </c>
      <c r="N59" s="320">
        <v>0</v>
      </c>
      <c r="O59" s="316">
        <v>57</v>
      </c>
      <c r="P59" s="1942"/>
      <c r="Q59" s="318">
        <v>0.67885358243630434</v>
      </c>
      <c r="R59" s="60">
        <v>46</v>
      </c>
      <c r="S59" s="320">
        <v>2.336276291215706</v>
      </c>
      <c r="T59" s="60">
        <v>33</v>
      </c>
      <c r="U59" s="179"/>
      <c r="V59" s="317">
        <f t="shared" si="20"/>
        <v>-5</v>
      </c>
      <c r="W59" s="321">
        <f t="shared" si="21"/>
        <v>0</v>
      </c>
      <c r="X59" s="60">
        <f t="shared" si="22"/>
        <v>0</v>
      </c>
      <c r="Y59" s="317">
        <f t="shared" si="23"/>
        <v>-2</v>
      </c>
      <c r="Z59" s="316">
        <f t="shared" si="24"/>
        <v>-15</v>
      </c>
      <c r="AA59" s="1950"/>
      <c r="AB59" s="318">
        <f t="shared" si="25"/>
        <v>0.45012675884674547</v>
      </c>
      <c r="AC59" s="330">
        <f t="shared" si="26"/>
        <v>0</v>
      </c>
      <c r="AD59" s="319">
        <f t="shared" si="27"/>
        <v>0</v>
      </c>
      <c r="AE59" s="320">
        <f t="shared" si="28"/>
        <v>0</v>
      </c>
      <c r="AF59" s="319">
        <f t="shared" si="29"/>
        <v>5.9632915912430029E-2</v>
      </c>
      <c r="AG59" s="1942"/>
      <c r="AH59" s="320">
        <v>5.1055100592434419</v>
      </c>
      <c r="AI59" s="60">
        <v>13</v>
      </c>
      <c r="AJ59" s="320">
        <v>5.6257200818412283</v>
      </c>
      <c r="AK59" s="60">
        <v>13</v>
      </c>
      <c r="AL59" s="320">
        <v>1.4579747517060584</v>
      </c>
      <c r="AM59" s="60">
        <v>22</v>
      </c>
      <c r="AN59" s="320">
        <v>0</v>
      </c>
      <c r="AO59" s="60">
        <v>57</v>
      </c>
      <c r="AP59" s="179"/>
      <c r="AQ59" s="317">
        <f t="shared" si="30"/>
        <v>0</v>
      </c>
      <c r="AR59" s="316">
        <f t="shared" si="31"/>
        <v>0</v>
      </c>
      <c r="AS59" s="316">
        <f t="shared" si="32"/>
        <v>0</v>
      </c>
      <c r="AT59" s="50"/>
      <c r="AU59" s="318">
        <f t="shared" si="33"/>
        <v>0.52021002259778637</v>
      </c>
      <c r="AV59" s="318">
        <f t="shared" si="34"/>
        <v>0</v>
      </c>
      <c r="AW59" s="319">
        <f t="shared" si="35"/>
        <v>0</v>
      </c>
      <c r="AX59" s="50"/>
      <c r="AY59" s="50"/>
      <c r="AZ59" s="50"/>
      <c r="BA59" s="50"/>
    </row>
    <row r="60" spans="1:53" x14ac:dyDescent="0.3">
      <c r="A60" s="685" t="s">
        <v>10</v>
      </c>
      <c r="B60" s="316">
        <f t="shared" si="18"/>
        <v>44</v>
      </c>
      <c r="C60" s="319">
        <f t="shared" si="19"/>
        <v>0</v>
      </c>
      <c r="D60" s="103"/>
      <c r="E60" s="101"/>
      <c r="F60" s="809"/>
      <c r="G60" s="1947"/>
      <c r="H60" s="805">
        <v>7.7210749200163047</v>
      </c>
      <c r="I60" s="60">
        <v>3</v>
      </c>
      <c r="J60" s="805">
        <v>7.1185592587412945</v>
      </c>
      <c r="K60" s="60">
        <v>4</v>
      </c>
      <c r="L60" s="805">
        <v>8.3042063437320408</v>
      </c>
      <c r="M60" s="60">
        <v>3</v>
      </c>
      <c r="N60" s="320">
        <v>6.727237001681198</v>
      </c>
      <c r="O60" s="316">
        <v>2</v>
      </c>
      <c r="P60" s="1942"/>
      <c r="Q60" s="318">
        <v>9.7685576094362521</v>
      </c>
      <c r="R60" s="60">
        <v>3</v>
      </c>
      <c r="S60" s="320">
        <v>2.5891979231327276</v>
      </c>
      <c r="T60" s="60">
        <v>29</v>
      </c>
      <c r="U60" s="179"/>
      <c r="V60" s="317">
        <f t="shared" si="20"/>
        <v>0</v>
      </c>
      <c r="W60" s="321">
        <f t="shared" si="21"/>
        <v>0</v>
      </c>
      <c r="X60" s="60">
        <f t="shared" si="22"/>
        <v>-1</v>
      </c>
      <c r="Y60" s="317">
        <f t="shared" si="23"/>
        <v>0</v>
      </c>
      <c r="Z60" s="316">
        <f t="shared" si="24"/>
        <v>0</v>
      </c>
      <c r="AA60" s="1950"/>
      <c r="AB60" s="318">
        <f t="shared" si="25"/>
        <v>0</v>
      </c>
      <c r="AC60" s="330">
        <f t="shared" si="26"/>
        <v>0.58313142371573612</v>
      </c>
      <c r="AD60" s="319">
        <f t="shared" si="27"/>
        <v>0</v>
      </c>
      <c r="AE60" s="320">
        <f t="shared" si="28"/>
        <v>2.0474826894199474</v>
      </c>
      <c r="AF60" s="319">
        <f t="shared" si="29"/>
        <v>0</v>
      </c>
      <c r="AG60" s="1942"/>
      <c r="AH60" s="320">
        <v>2.6743834846824659</v>
      </c>
      <c r="AI60" s="60">
        <v>31</v>
      </c>
      <c r="AJ60" s="320">
        <v>2.6114598756309593</v>
      </c>
      <c r="AK60" s="60">
        <v>35</v>
      </c>
      <c r="AL60" s="320">
        <v>2.7952551748852241</v>
      </c>
      <c r="AM60" s="60">
        <v>13</v>
      </c>
      <c r="AN60" s="320">
        <v>0</v>
      </c>
      <c r="AO60" s="60">
        <v>57</v>
      </c>
      <c r="AP60" s="179"/>
      <c r="AQ60" s="317">
        <f t="shared" si="30"/>
        <v>0</v>
      </c>
      <c r="AR60" s="316">
        <f t="shared" si="31"/>
        <v>-18</v>
      </c>
      <c r="AS60" s="316">
        <f t="shared" si="32"/>
        <v>0</v>
      </c>
      <c r="AT60" s="50"/>
      <c r="AU60" s="318">
        <f t="shared" si="33"/>
        <v>0</v>
      </c>
      <c r="AV60" s="318">
        <f t="shared" si="34"/>
        <v>0.12087169020275823</v>
      </c>
      <c r="AW60" s="319">
        <f t="shared" si="35"/>
        <v>0</v>
      </c>
      <c r="AX60" s="50"/>
      <c r="AY60" s="50"/>
      <c r="AZ60" s="50"/>
      <c r="BA60" s="50"/>
    </row>
    <row r="61" spans="1:53" x14ac:dyDescent="0.3">
      <c r="A61" s="685" t="s">
        <v>180</v>
      </c>
      <c r="B61" s="316">
        <f t="shared" si="18"/>
        <v>44</v>
      </c>
      <c r="C61" s="319">
        <f t="shared" si="19"/>
        <v>0</v>
      </c>
      <c r="D61" s="103"/>
      <c r="E61" s="101"/>
      <c r="F61" s="809"/>
      <c r="G61" s="1947"/>
      <c r="H61" s="805">
        <v>6.8724729626825791</v>
      </c>
      <c r="I61" s="60">
        <v>4</v>
      </c>
      <c r="J61" s="805">
        <v>7.8430096281036361</v>
      </c>
      <c r="K61" s="60">
        <v>2</v>
      </c>
      <c r="L61" s="805">
        <v>5.9674136846689887</v>
      </c>
      <c r="M61" s="60">
        <v>6</v>
      </c>
      <c r="N61" s="320">
        <v>4.7671674059781752</v>
      </c>
      <c r="O61" s="316">
        <v>7</v>
      </c>
      <c r="P61" s="1942"/>
      <c r="Q61" s="318">
        <v>7.49141665388915</v>
      </c>
      <c r="R61" s="60">
        <v>5</v>
      </c>
      <c r="S61" s="320">
        <v>6.330817432152152</v>
      </c>
      <c r="T61" s="60">
        <v>2</v>
      </c>
      <c r="U61" s="179"/>
      <c r="V61" s="317">
        <f t="shared" si="20"/>
        <v>-2</v>
      </c>
      <c r="W61" s="321">
        <f t="shared" si="21"/>
        <v>0</v>
      </c>
      <c r="X61" s="60">
        <f t="shared" si="22"/>
        <v>0</v>
      </c>
      <c r="Y61" s="317">
        <f t="shared" si="23"/>
        <v>0</v>
      </c>
      <c r="Z61" s="316">
        <f t="shared" si="24"/>
        <v>-2</v>
      </c>
      <c r="AA61" s="1950"/>
      <c r="AB61" s="318">
        <f t="shared" si="25"/>
        <v>0.97053666542105699</v>
      </c>
      <c r="AC61" s="330">
        <f t="shared" si="26"/>
        <v>0</v>
      </c>
      <c r="AD61" s="319">
        <f t="shared" si="27"/>
        <v>0</v>
      </c>
      <c r="AE61" s="320">
        <f t="shared" si="28"/>
        <v>0.61894369120657089</v>
      </c>
      <c r="AF61" s="319">
        <f t="shared" si="29"/>
        <v>0</v>
      </c>
      <c r="AG61" s="1942"/>
      <c r="AH61" s="320">
        <v>0</v>
      </c>
      <c r="AI61" s="60">
        <v>47</v>
      </c>
      <c r="AJ61" s="320">
        <v>0</v>
      </c>
      <c r="AK61" s="60">
        <v>57</v>
      </c>
      <c r="AL61" s="320">
        <v>0</v>
      </c>
      <c r="AM61" s="60">
        <v>57</v>
      </c>
      <c r="AN61" s="320">
        <v>0</v>
      </c>
      <c r="AO61" s="60">
        <v>57</v>
      </c>
      <c r="AP61" s="179"/>
      <c r="AQ61" s="317">
        <f t="shared" si="30"/>
        <v>0</v>
      </c>
      <c r="AR61" s="316">
        <f t="shared" si="31"/>
        <v>0</v>
      </c>
      <c r="AS61" s="316">
        <f t="shared" si="32"/>
        <v>0</v>
      </c>
      <c r="AT61" s="50"/>
      <c r="AU61" s="318">
        <f t="shared" si="33"/>
        <v>0</v>
      </c>
      <c r="AV61" s="318">
        <f t="shared" si="34"/>
        <v>0</v>
      </c>
      <c r="AW61" s="319">
        <f t="shared" si="35"/>
        <v>0</v>
      </c>
      <c r="AX61" s="50"/>
      <c r="AY61" s="50"/>
      <c r="AZ61" s="50"/>
      <c r="BA61" s="50"/>
    </row>
    <row r="62" spans="1:53" x14ac:dyDescent="0.3">
      <c r="A62" s="685" t="s">
        <v>35</v>
      </c>
      <c r="B62" s="316">
        <f t="shared" si="18"/>
        <v>44</v>
      </c>
      <c r="C62" s="319">
        <f t="shared" si="19"/>
        <v>0</v>
      </c>
      <c r="D62" s="103"/>
      <c r="E62" s="101"/>
      <c r="F62" s="809"/>
      <c r="G62" s="1947"/>
      <c r="H62" s="805">
        <v>1.7768447720240825</v>
      </c>
      <c r="I62" s="60">
        <v>53</v>
      </c>
      <c r="J62" s="805">
        <v>2.1285213021359204</v>
      </c>
      <c r="K62" s="60">
        <v>48</v>
      </c>
      <c r="L62" s="805">
        <v>0</v>
      </c>
      <c r="M62" s="60">
        <v>57</v>
      </c>
      <c r="N62" s="320">
        <v>0</v>
      </c>
      <c r="O62" s="316">
        <v>57</v>
      </c>
      <c r="P62" s="1942"/>
      <c r="Q62" s="318">
        <v>0.56584336699334303</v>
      </c>
      <c r="R62" s="60">
        <v>49</v>
      </c>
      <c r="S62" s="320">
        <v>1.82307120757553</v>
      </c>
      <c r="T62" s="60">
        <v>43</v>
      </c>
      <c r="U62" s="179"/>
      <c r="V62" s="317">
        <f t="shared" si="20"/>
        <v>-5</v>
      </c>
      <c r="W62" s="321">
        <f t="shared" si="21"/>
        <v>0</v>
      </c>
      <c r="X62" s="60">
        <f t="shared" si="22"/>
        <v>0</v>
      </c>
      <c r="Y62" s="317">
        <f t="shared" si="23"/>
        <v>-4</v>
      </c>
      <c r="Z62" s="316">
        <f t="shared" si="24"/>
        <v>-10</v>
      </c>
      <c r="AA62" s="1950"/>
      <c r="AB62" s="318">
        <f t="shared" si="25"/>
        <v>0.35167653011183786</v>
      </c>
      <c r="AC62" s="330">
        <f t="shared" si="26"/>
        <v>0</v>
      </c>
      <c r="AD62" s="319">
        <f t="shared" si="27"/>
        <v>0</v>
      </c>
      <c r="AE62" s="320">
        <f t="shared" si="28"/>
        <v>0</v>
      </c>
      <c r="AF62" s="319">
        <f t="shared" si="29"/>
        <v>4.6226435551447453E-2</v>
      </c>
      <c r="AG62" s="1942"/>
      <c r="AH62" s="320">
        <v>4.5773873434474357</v>
      </c>
      <c r="AI62" s="60">
        <v>16</v>
      </c>
      <c r="AJ62" s="320">
        <v>5.0441148642640643</v>
      </c>
      <c r="AK62" s="60">
        <v>16</v>
      </c>
      <c r="AL62" s="320">
        <v>0</v>
      </c>
      <c r="AM62" s="60">
        <v>57</v>
      </c>
      <c r="AN62" s="320">
        <v>0</v>
      </c>
      <c r="AO62" s="60">
        <v>57</v>
      </c>
      <c r="AP62" s="179"/>
      <c r="AQ62" s="317">
        <f t="shared" si="30"/>
        <v>0</v>
      </c>
      <c r="AR62" s="316">
        <f t="shared" si="31"/>
        <v>0</v>
      </c>
      <c r="AS62" s="316">
        <f t="shared" si="32"/>
        <v>0</v>
      </c>
      <c r="AT62" s="50"/>
      <c r="AU62" s="318">
        <f t="shared" si="33"/>
        <v>0.4667275208166286</v>
      </c>
      <c r="AV62" s="318">
        <f t="shared" si="34"/>
        <v>0</v>
      </c>
      <c r="AW62" s="319">
        <f t="shared" si="35"/>
        <v>0</v>
      </c>
      <c r="AX62" s="50"/>
      <c r="AY62" s="50"/>
      <c r="AZ62" s="50"/>
      <c r="BA62" s="50"/>
    </row>
    <row r="63" spans="1:53" x14ac:dyDescent="0.3">
      <c r="A63" s="685" t="s">
        <v>34</v>
      </c>
      <c r="B63" s="316">
        <f t="shared" si="18"/>
        <v>44</v>
      </c>
      <c r="C63" s="319">
        <f t="shared" si="19"/>
        <v>0</v>
      </c>
      <c r="D63" s="103"/>
      <c r="E63" s="101"/>
      <c r="F63" s="812"/>
      <c r="G63" s="1947"/>
      <c r="H63" s="805">
        <v>1.3622294501279946</v>
      </c>
      <c r="I63" s="60">
        <v>56</v>
      </c>
      <c r="J63" s="805">
        <v>1.6320875753065323</v>
      </c>
      <c r="K63" s="60">
        <v>52</v>
      </c>
      <c r="L63" s="805">
        <v>0</v>
      </c>
      <c r="M63" s="60">
        <v>57</v>
      </c>
      <c r="N63" s="320">
        <v>0</v>
      </c>
      <c r="O63" s="316">
        <v>57</v>
      </c>
      <c r="P63" s="1942"/>
      <c r="Q63" s="318">
        <v>0.44088510919705004</v>
      </c>
      <c r="R63" s="60">
        <v>51</v>
      </c>
      <c r="S63" s="320">
        <v>1.3978656955518727</v>
      </c>
      <c r="T63" s="60">
        <v>54</v>
      </c>
      <c r="U63" s="179"/>
      <c r="V63" s="317">
        <f t="shared" si="20"/>
        <v>-4</v>
      </c>
      <c r="W63" s="321">
        <f t="shared" si="21"/>
        <v>0</v>
      </c>
      <c r="X63" s="60">
        <f t="shared" si="22"/>
        <v>0</v>
      </c>
      <c r="Y63" s="317">
        <f t="shared" si="23"/>
        <v>-5</v>
      </c>
      <c r="Z63" s="316">
        <f t="shared" si="24"/>
        <v>-2</v>
      </c>
      <c r="AA63" s="1950"/>
      <c r="AB63" s="318">
        <f t="shared" si="25"/>
        <v>0.26985812517853769</v>
      </c>
      <c r="AC63" s="330">
        <f t="shared" si="26"/>
        <v>0</v>
      </c>
      <c r="AD63" s="319">
        <f t="shared" si="27"/>
        <v>0</v>
      </c>
      <c r="AE63" s="320">
        <f t="shared" si="28"/>
        <v>0</v>
      </c>
      <c r="AF63" s="319">
        <f t="shared" si="29"/>
        <v>3.563624542387811E-2</v>
      </c>
      <c r="AG63" s="1942"/>
      <c r="AH63" s="320">
        <v>4.8223516795929644</v>
      </c>
      <c r="AI63" s="60">
        <v>14</v>
      </c>
      <c r="AJ63" s="320">
        <v>5.3140566796393891</v>
      </c>
      <c r="AK63" s="60">
        <v>14</v>
      </c>
      <c r="AL63" s="320">
        <v>0</v>
      </c>
      <c r="AM63" s="60">
        <v>57</v>
      </c>
      <c r="AN63" s="320">
        <v>0</v>
      </c>
      <c r="AO63" s="60">
        <v>57</v>
      </c>
      <c r="AP63" s="179"/>
      <c r="AQ63" s="317">
        <f t="shared" si="30"/>
        <v>0</v>
      </c>
      <c r="AR63" s="316">
        <f t="shared" si="31"/>
        <v>0</v>
      </c>
      <c r="AS63" s="316">
        <f t="shared" si="32"/>
        <v>0</v>
      </c>
      <c r="AT63" s="50"/>
      <c r="AU63" s="318">
        <f t="shared" si="33"/>
        <v>0.4917050000464247</v>
      </c>
      <c r="AV63" s="318">
        <f t="shared" si="34"/>
        <v>0</v>
      </c>
      <c r="AW63" s="319">
        <f t="shared" si="35"/>
        <v>0</v>
      </c>
      <c r="AX63" s="50"/>
      <c r="AY63" s="50"/>
      <c r="AZ63" s="50"/>
      <c r="BA63" s="50"/>
    </row>
    <row r="64" spans="1:53" ht="19.5" thickBot="1" x14ac:dyDescent="0.35">
      <c r="A64" s="686" t="s">
        <v>25</v>
      </c>
      <c r="B64" s="618">
        <f t="shared" si="18"/>
        <v>44</v>
      </c>
      <c r="C64" s="1349">
        <f t="shared" si="19"/>
        <v>0</v>
      </c>
      <c r="D64" s="104"/>
      <c r="E64" s="617"/>
      <c r="F64" s="813"/>
      <c r="G64" s="1947"/>
      <c r="H64" s="803">
        <v>2.1755362076303761</v>
      </c>
      <c r="I64" s="323">
        <v>51</v>
      </c>
      <c r="J64" s="803">
        <v>2.6066528872160157</v>
      </c>
      <c r="K64" s="323">
        <v>44</v>
      </c>
      <c r="L64" s="803">
        <v>0</v>
      </c>
      <c r="M64" s="323">
        <v>57</v>
      </c>
      <c r="N64" s="327">
        <v>0</v>
      </c>
      <c r="O64" s="322">
        <v>57</v>
      </c>
      <c r="P64" s="1942"/>
      <c r="Q64" s="325">
        <v>0.58903354964660448</v>
      </c>
      <c r="R64" s="323">
        <v>48</v>
      </c>
      <c r="S64" s="327">
        <v>2.2327087428940993</v>
      </c>
      <c r="T64" s="323">
        <v>35</v>
      </c>
      <c r="U64" s="179"/>
      <c r="V64" s="324">
        <f t="shared" si="20"/>
        <v>-7</v>
      </c>
      <c r="W64" s="328">
        <f t="shared" si="21"/>
        <v>0</v>
      </c>
      <c r="X64" s="323">
        <f t="shared" si="22"/>
        <v>0</v>
      </c>
      <c r="Y64" s="324">
        <f t="shared" si="23"/>
        <v>-3</v>
      </c>
      <c r="Z64" s="322">
        <f t="shared" si="24"/>
        <v>-16</v>
      </c>
      <c r="AA64" s="1950"/>
      <c r="AB64" s="325">
        <f t="shared" si="25"/>
        <v>0.4311166795856396</v>
      </c>
      <c r="AC64" s="331">
        <f t="shared" si="26"/>
        <v>0</v>
      </c>
      <c r="AD64" s="326">
        <f t="shared" si="27"/>
        <v>0</v>
      </c>
      <c r="AE64" s="327">
        <f t="shared" si="28"/>
        <v>0</v>
      </c>
      <c r="AF64" s="326">
        <f t="shared" si="29"/>
        <v>5.7172535263723123E-2</v>
      </c>
      <c r="AG64" s="1942"/>
      <c r="AH64" s="327">
        <v>4.5817186153137941</v>
      </c>
      <c r="AI64" s="323">
        <v>15</v>
      </c>
      <c r="AJ64" s="327">
        <v>5.0488877687973757</v>
      </c>
      <c r="AK64" s="323">
        <v>15</v>
      </c>
      <c r="AL64" s="327">
        <v>0</v>
      </c>
      <c r="AM64" s="323">
        <v>57</v>
      </c>
      <c r="AN64" s="327">
        <v>0</v>
      </c>
      <c r="AO64" s="323">
        <v>57</v>
      </c>
      <c r="AP64" s="179"/>
      <c r="AQ64" s="324">
        <f t="shared" si="30"/>
        <v>0</v>
      </c>
      <c r="AR64" s="322">
        <f t="shared" si="31"/>
        <v>0</v>
      </c>
      <c r="AS64" s="322">
        <f t="shared" si="32"/>
        <v>0</v>
      </c>
      <c r="AT64" s="50"/>
      <c r="AU64" s="325">
        <f t="shared" si="33"/>
        <v>0.46716915348358157</v>
      </c>
      <c r="AV64" s="325">
        <f t="shared" si="34"/>
        <v>0</v>
      </c>
      <c r="AW64" s="326">
        <f t="shared" si="35"/>
        <v>0</v>
      </c>
      <c r="AX64" s="50"/>
      <c r="AY64" s="50"/>
      <c r="AZ64" s="50"/>
      <c r="BA64" s="50"/>
    </row>
    <row r="65" spans="1:53" x14ac:dyDescent="0.3">
      <c r="E65" s="53"/>
      <c r="F65" s="53"/>
      <c r="G65" s="50"/>
      <c r="H65" s="743"/>
      <c r="I65" s="53"/>
      <c r="J65" s="743"/>
      <c r="K65" s="49"/>
      <c r="L65" s="743"/>
      <c r="M65" s="49"/>
      <c r="N65" s="743"/>
      <c r="O65" s="49"/>
      <c r="P65" s="50"/>
      <c r="Q65" s="50"/>
      <c r="R65" s="50"/>
      <c r="S65" s="743"/>
      <c r="T65" s="49"/>
      <c r="U65" s="50"/>
      <c r="V65" s="1068"/>
      <c r="W65" s="1068"/>
      <c r="X65" s="1068"/>
      <c r="Y65" s="1068"/>
      <c r="Z65" s="1068"/>
      <c r="AA65" s="96"/>
      <c r="AB65" s="1043"/>
      <c r="AC65" s="1043"/>
      <c r="AD65" s="1043"/>
      <c r="AE65" s="1043"/>
      <c r="AF65" s="1043"/>
      <c r="AG65" s="96"/>
      <c r="AH65" s="50"/>
      <c r="AI65" s="177"/>
      <c r="AJ65" s="50"/>
      <c r="AK65" s="177"/>
      <c r="AL65" s="50"/>
      <c r="AM65" s="177"/>
      <c r="AN65" s="50"/>
      <c r="AO65" s="177"/>
      <c r="AP65" s="50"/>
      <c r="AQ65" s="50"/>
      <c r="AR65" s="50"/>
      <c r="AS65" s="50"/>
      <c r="AT65" s="50"/>
      <c r="AU65" s="1326"/>
      <c r="AV65" s="1326"/>
      <c r="AW65" s="1326"/>
      <c r="AX65" s="50"/>
      <c r="AY65" s="50"/>
      <c r="AZ65" s="50"/>
      <c r="BA65" s="50"/>
    </row>
    <row r="66" spans="1:53" x14ac:dyDescent="0.3">
      <c r="E66" s="53"/>
      <c r="F66" s="801" t="s">
        <v>192</v>
      </c>
      <c r="G66" s="804" t="s">
        <v>194</v>
      </c>
      <c r="H66" s="1037"/>
      <c r="I66" s="101"/>
      <c r="J66" s="1037"/>
      <c r="K66" s="1038"/>
      <c r="L66" s="1037"/>
      <c r="M66" s="1038"/>
      <c r="N66" s="1037"/>
      <c r="O66" s="1038"/>
      <c r="P66" s="1039"/>
      <c r="Q66" s="1039"/>
      <c r="R66" s="1040"/>
      <c r="S66" s="743"/>
      <c r="T66" s="49"/>
      <c r="U66" s="50"/>
      <c r="V66" s="747" t="s">
        <v>389</v>
      </c>
      <c r="W66" s="1068"/>
      <c r="X66" s="1068"/>
      <c r="Y66" s="1068"/>
      <c r="Z66" s="1068"/>
      <c r="AA66" s="96"/>
      <c r="AB66" s="1043"/>
      <c r="AC66" s="1043"/>
      <c r="AD66" s="1043"/>
      <c r="AE66" s="1043"/>
      <c r="AF66" s="1043"/>
      <c r="AG66" s="96"/>
      <c r="AH66" s="50"/>
      <c r="AI66" s="177"/>
      <c r="AJ66" s="50"/>
      <c r="AK66" s="177"/>
      <c r="AL66" s="50"/>
      <c r="AM66" s="177"/>
      <c r="AN66" s="50"/>
      <c r="AO66" s="177"/>
      <c r="AP66" s="50"/>
      <c r="AQ66" s="50"/>
      <c r="AR66" s="50"/>
      <c r="AS66" s="50"/>
      <c r="AT66" s="50"/>
      <c r="AU66" s="1326"/>
      <c r="AV66" s="1326"/>
      <c r="AW66" s="1326"/>
      <c r="AX66" s="50"/>
      <c r="AY66" s="50"/>
      <c r="AZ66" s="50"/>
      <c r="BA66" s="50"/>
    </row>
    <row r="67" spans="1:53" x14ac:dyDescent="0.3">
      <c r="E67" s="53"/>
      <c r="F67" s="801" t="s">
        <v>193</v>
      </c>
      <c r="G67" s="804" t="s">
        <v>195</v>
      </c>
      <c r="H67" s="1037"/>
      <c r="I67" s="101"/>
      <c r="J67" s="1037"/>
      <c r="K67" s="1038"/>
      <c r="L67" s="1037"/>
      <c r="M67" s="1038"/>
      <c r="N67" s="1037"/>
      <c r="O67" s="1038"/>
      <c r="P67" s="1039"/>
      <c r="Q67" s="1039"/>
      <c r="R67" s="1040"/>
      <c r="S67" s="743"/>
      <c r="T67" s="49"/>
      <c r="U67" s="50"/>
      <c r="V67" s="1068"/>
      <c r="W67" s="1068"/>
      <c r="X67" s="1068"/>
      <c r="Y67" s="1068"/>
      <c r="Z67" s="1068"/>
      <c r="AA67" s="96"/>
      <c r="AB67" s="1043"/>
      <c r="AC67" s="1043"/>
      <c r="AD67" s="1043"/>
      <c r="AE67" s="1043"/>
      <c r="AF67" s="1043"/>
      <c r="AG67" s="96"/>
      <c r="AH67" s="50"/>
      <c r="AI67" s="177"/>
      <c r="AJ67" s="50"/>
      <c r="AK67" s="177"/>
      <c r="AL67" s="50"/>
      <c r="AM67" s="177"/>
      <c r="AN67" s="50"/>
      <c r="AO67" s="177"/>
      <c r="AP67" s="50"/>
      <c r="AQ67" s="50"/>
      <c r="AR67" s="50"/>
      <c r="AS67" s="50"/>
      <c r="AT67" s="50"/>
      <c r="AU67" s="1326"/>
      <c r="AV67" s="1326"/>
      <c r="AW67" s="1326"/>
      <c r="AX67" s="50"/>
      <c r="AY67" s="50"/>
      <c r="AZ67" s="50"/>
      <c r="BA67" s="50"/>
    </row>
    <row r="68" spans="1:53" x14ac:dyDescent="0.3">
      <c r="E68" s="53"/>
      <c r="F68" s="1041" t="s">
        <v>505</v>
      </c>
      <c r="G68" s="1039" t="s">
        <v>508</v>
      </c>
      <c r="H68" s="1037"/>
      <c r="I68" s="101"/>
      <c r="J68" s="1037"/>
      <c r="K68" s="1038"/>
      <c r="L68" s="1037"/>
      <c r="M68" s="1038"/>
      <c r="N68" s="1037"/>
      <c r="O68" s="1038"/>
      <c r="P68" s="1039"/>
      <c r="Q68" s="1039"/>
      <c r="R68" s="1040"/>
      <c r="S68" s="743"/>
      <c r="T68" s="49"/>
      <c r="U68" s="50"/>
      <c r="V68" s="310"/>
      <c r="W68" s="310"/>
      <c r="X68" s="310"/>
      <c r="Y68" s="310"/>
      <c r="Z68" s="310"/>
      <c r="AA68" s="14"/>
      <c r="AB68" s="132"/>
      <c r="AC68" s="132"/>
      <c r="AD68" s="132"/>
      <c r="AE68" s="132"/>
      <c r="AF68" s="132"/>
      <c r="AG68" s="14"/>
      <c r="AR68" s="50"/>
      <c r="AS68" s="50"/>
      <c r="AT68" s="50"/>
      <c r="AU68" s="1326"/>
      <c r="AV68" s="1326"/>
      <c r="AW68" s="1326"/>
      <c r="AX68" s="50"/>
      <c r="AY68" s="50"/>
      <c r="AZ68" s="50"/>
      <c r="BA68" s="50"/>
    </row>
    <row r="69" spans="1:53" x14ac:dyDescent="0.3">
      <c r="A69" s="14"/>
      <c r="B69" s="1"/>
      <c r="C69" s="50"/>
      <c r="D69" s="96"/>
      <c r="E69" s="53"/>
      <c r="F69" s="801" t="s">
        <v>288</v>
      </c>
      <c r="G69" s="1042" t="s">
        <v>289</v>
      </c>
      <c r="H69" s="1039"/>
      <c r="I69" s="1039"/>
      <c r="J69" s="1039"/>
      <c r="K69" s="1039"/>
      <c r="L69" s="1039"/>
      <c r="M69" s="1039"/>
      <c r="N69" s="1039"/>
      <c r="O69" s="1039"/>
      <c r="P69" s="1039"/>
      <c r="Q69" s="1039"/>
      <c r="R69" s="1040"/>
      <c r="S69" s="50"/>
      <c r="T69" s="50"/>
      <c r="U69" s="50"/>
      <c r="V69" s="310"/>
      <c r="W69" s="310"/>
      <c r="X69" s="310"/>
      <c r="Y69" s="310"/>
      <c r="Z69" s="310"/>
      <c r="AA69" s="14"/>
      <c r="AB69" s="132"/>
      <c r="AC69" s="132"/>
      <c r="AD69" s="132"/>
      <c r="AE69" s="132"/>
      <c r="AF69" s="132"/>
      <c r="AG69" s="14"/>
      <c r="AR69" s="50"/>
      <c r="AS69" s="50"/>
      <c r="AT69" s="50"/>
      <c r="AU69" s="1326"/>
      <c r="AV69" s="1326"/>
      <c r="AW69" s="1326"/>
      <c r="AX69" s="50"/>
      <c r="AY69" s="50"/>
      <c r="AZ69" s="50"/>
      <c r="BA69" s="50"/>
    </row>
    <row r="70" spans="1:53" x14ac:dyDescent="0.3">
      <c r="E70" s="53"/>
      <c r="F70" s="53"/>
      <c r="G70" s="96"/>
      <c r="H70" s="1043"/>
      <c r="I70" s="97"/>
      <c r="J70" s="1043"/>
      <c r="K70" s="177"/>
      <c r="L70" s="1043"/>
      <c r="M70" s="177"/>
      <c r="N70" s="1043"/>
      <c r="O70" s="177"/>
      <c r="P70" s="96"/>
      <c r="Q70" s="96"/>
      <c r="R70" s="96"/>
      <c r="S70" s="743"/>
      <c r="T70" s="49"/>
      <c r="U70" s="50"/>
      <c r="V70" s="310"/>
      <c r="W70" s="310"/>
      <c r="X70" s="310"/>
      <c r="Y70" s="310"/>
      <c r="Z70" s="310"/>
      <c r="AA70" s="14"/>
      <c r="AB70" s="132"/>
      <c r="AC70" s="132"/>
      <c r="AD70" s="132"/>
      <c r="AE70" s="132"/>
      <c r="AF70" s="132"/>
      <c r="AG70" s="14"/>
      <c r="AR70" s="50"/>
      <c r="AS70" s="50"/>
      <c r="AT70" s="50"/>
      <c r="AU70" s="1326"/>
      <c r="AV70" s="1326"/>
      <c r="AW70" s="1326"/>
      <c r="AX70" s="50"/>
      <c r="AY70" s="50"/>
      <c r="AZ70" s="50"/>
      <c r="BA70" s="50"/>
    </row>
    <row r="71" spans="1:53" x14ac:dyDescent="0.3">
      <c r="E71" s="53"/>
      <c r="F71" s="53"/>
      <c r="G71" s="50"/>
      <c r="H71" s="743"/>
      <c r="I71" s="53"/>
      <c r="J71" s="743"/>
      <c r="K71" s="49"/>
      <c r="L71" s="743"/>
      <c r="M71" s="49"/>
      <c r="N71" s="743"/>
      <c r="O71" s="49"/>
      <c r="P71" s="50"/>
      <c r="Q71" s="50"/>
      <c r="R71" s="50"/>
      <c r="S71" s="743"/>
      <c r="T71" s="49"/>
      <c r="U71" s="50"/>
      <c r="V71" s="310"/>
      <c r="W71" s="310"/>
      <c r="X71" s="310"/>
      <c r="Y71" s="310"/>
      <c r="Z71" s="310"/>
      <c r="AA71" s="14"/>
      <c r="AB71" s="132"/>
      <c r="AC71" s="132"/>
      <c r="AD71" s="132"/>
      <c r="AE71" s="132"/>
      <c r="AF71" s="132"/>
      <c r="AG71" s="14"/>
      <c r="AR71" s="50"/>
      <c r="AS71" s="50"/>
      <c r="AT71" s="50"/>
      <c r="AU71" s="1326"/>
      <c r="AV71" s="1326"/>
      <c r="AW71" s="1326"/>
      <c r="AX71" s="50"/>
      <c r="AY71" s="50"/>
      <c r="AZ71" s="50"/>
      <c r="BA71" s="50"/>
    </row>
    <row r="72" spans="1:53" x14ac:dyDescent="0.3">
      <c r="E72" s="53"/>
      <c r="F72" s="53"/>
      <c r="G72" s="50"/>
      <c r="H72" s="743"/>
      <c r="I72" s="53"/>
      <c r="J72" s="743"/>
      <c r="K72" s="49"/>
      <c r="L72" s="743"/>
      <c r="M72" s="49"/>
      <c r="N72" s="743"/>
      <c r="O72" s="49"/>
      <c r="P72" s="50"/>
      <c r="Q72" s="50"/>
      <c r="R72" s="50"/>
      <c r="S72" s="743"/>
      <c r="T72" s="49"/>
      <c r="U72" s="50"/>
      <c r="V72" s="310"/>
      <c r="W72" s="310"/>
      <c r="X72" s="310"/>
      <c r="Y72" s="310"/>
      <c r="Z72" s="310"/>
      <c r="AA72" s="14"/>
      <c r="AB72" s="132"/>
      <c r="AC72" s="132"/>
      <c r="AD72" s="132"/>
      <c r="AE72" s="132"/>
      <c r="AF72" s="132"/>
      <c r="AG72" s="14"/>
      <c r="AR72" s="50"/>
      <c r="AS72" s="50"/>
      <c r="AT72" s="50"/>
      <c r="AU72" s="1326"/>
      <c r="AV72" s="1326"/>
      <c r="AW72" s="1326"/>
      <c r="AX72" s="50"/>
      <c r="AY72" s="50"/>
      <c r="AZ72" s="50"/>
      <c r="BA72" s="50"/>
    </row>
    <row r="73" spans="1:53" x14ac:dyDescent="0.3">
      <c r="E73" s="53"/>
      <c r="F73" s="53"/>
      <c r="G73" s="50"/>
      <c r="H73" s="743"/>
      <c r="I73" s="53"/>
      <c r="J73" s="743"/>
      <c r="K73" s="49"/>
      <c r="L73" s="743"/>
      <c r="M73" s="49"/>
      <c r="N73" s="743"/>
      <c r="O73" s="49"/>
      <c r="P73" s="50"/>
      <c r="Q73" s="50"/>
      <c r="R73" s="50"/>
      <c r="S73" s="743"/>
      <c r="T73" s="49"/>
      <c r="U73" s="50"/>
      <c r="AR73" s="50"/>
      <c r="AS73" s="50"/>
      <c r="AT73" s="50"/>
      <c r="AU73" s="1326"/>
      <c r="AV73" s="1326"/>
      <c r="AW73" s="1326"/>
      <c r="AX73" s="50"/>
      <c r="AY73" s="50"/>
      <c r="AZ73" s="50"/>
      <c r="BA73" s="50"/>
    </row>
    <row r="74" spans="1:53" x14ac:dyDescent="0.3">
      <c r="E74" s="53"/>
      <c r="F74" s="53"/>
      <c r="G74" s="50"/>
      <c r="H74" s="743"/>
      <c r="I74" s="53"/>
      <c r="J74" s="743"/>
      <c r="K74" s="49"/>
      <c r="L74" s="743"/>
      <c r="M74" s="49"/>
      <c r="N74" s="743"/>
      <c r="O74" s="49"/>
      <c r="P74" s="50"/>
      <c r="Q74" s="50"/>
      <c r="R74" s="50"/>
      <c r="S74" s="743"/>
      <c r="T74" s="49"/>
      <c r="U74" s="50"/>
      <c r="AR74" s="50"/>
      <c r="AS74" s="50"/>
      <c r="AT74" s="50"/>
      <c r="AU74" s="1326"/>
      <c r="AV74" s="1326"/>
      <c r="AW74" s="1326"/>
      <c r="AX74" s="50"/>
      <c r="AY74" s="50"/>
      <c r="AZ74" s="50"/>
      <c r="BA74" s="50"/>
    </row>
    <row r="75" spans="1:53" x14ac:dyDescent="0.3">
      <c r="E75" s="53"/>
      <c r="F75" s="53"/>
      <c r="G75" s="50"/>
      <c r="H75" s="743"/>
      <c r="I75" s="53"/>
      <c r="J75" s="743"/>
      <c r="K75" s="49"/>
      <c r="L75" s="743"/>
      <c r="M75" s="49"/>
      <c r="N75" s="743"/>
      <c r="O75" s="49"/>
      <c r="P75" s="50"/>
      <c r="Q75" s="50"/>
      <c r="R75" s="50"/>
      <c r="S75" s="743"/>
      <c r="T75" s="49"/>
      <c r="U75" s="50"/>
      <c r="AR75" s="50"/>
      <c r="AS75" s="50"/>
      <c r="AT75" s="50"/>
      <c r="AU75" s="1326"/>
      <c r="AV75" s="1326"/>
      <c r="AW75" s="1326"/>
      <c r="AX75" s="50"/>
      <c r="AY75" s="50"/>
      <c r="AZ75" s="50"/>
      <c r="BA75" s="50"/>
    </row>
    <row r="76" spans="1:53" x14ac:dyDescent="0.3">
      <c r="E76" s="53"/>
      <c r="F76" s="53"/>
      <c r="G76" s="50"/>
      <c r="H76" s="743"/>
      <c r="I76" s="53"/>
      <c r="J76" s="743"/>
      <c r="K76" s="49"/>
      <c r="L76" s="743"/>
      <c r="M76" s="49"/>
      <c r="N76" s="743"/>
      <c r="O76" s="49"/>
      <c r="P76" s="50"/>
      <c r="Q76" s="50"/>
      <c r="R76" s="50"/>
      <c r="S76" s="743"/>
      <c r="T76" s="49"/>
      <c r="U76" s="50"/>
      <c r="AR76" s="50"/>
      <c r="AS76" s="50"/>
      <c r="AT76" s="50"/>
      <c r="AU76" s="1326"/>
      <c r="AV76" s="1326"/>
      <c r="AW76" s="1326"/>
      <c r="AX76" s="50"/>
      <c r="AY76" s="50"/>
      <c r="AZ76" s="50"/>
      <c r="BA76" s="50"/>
    </row>
    <row r="77" spans="1:53" x14ac:dyDescent="0.3">
      <c r="E77" s="53"/>
      <c r="F77" s="53"/>
      <c r="G77" s="50"/>
      <c r="H77" s="743"/>
      <c r="I77" s="53"/>
      <c r="J77" s="743"/>
      <c r="K77" s="49"/>
      <c r="L77" s="743"/>
      <c r="M77" s="49"/>
      <c r="N77" s="743"/>
      <c r="O77" s="49"/>
      <c r="P77" s="50"/>
      <c r="Q77" s="50"/>
      <c r="R77" s="50"/>
      <c r="S77" s="743"/>
      <c r="T77" s="49"/>
      <c r="U77" s="50"/>
      <c r="AR77" s="50"/>
      <c r="AS77" s="50"/>
      <c r="AT77" s="50"/>
      <c r="AU77" s="1326"/>
      <c r="AV77" s="1326"/>
      <c r="AW77" s="1326"/>
      <c r="AX77" s="50"/>
      <c r="AY77" s="50"/>
      <c r="AZ77" s="50"/>
      <c r="BA77" s="50"/>
    </row>
    <row r="78" spans="1:53" x14ac:dyDescent="0.3">
      <c r="E78" s="53"/>
      <c r="F78" s="53"/>
      <c r="G78" s="50"/>
      <c r="H78" s="743"/>
      <c r="I78" s="53"/>
      <c r="J78" s="743"/>
      <c r="K78" s="49"/>
      <c r="L78" s="743"/>
      <c r="M78" s="49"/>
      <c r="N78" s="743"/>
      <c r="O78" s="49"/>
      <c r="P78" s="50"/>
      <c r="Q78" s="50"/>
      <c r="R78" s="50"/>
      <c r="S78" s="743"/>
      <c r="T78" s="49"/>
      <c r="U78" s="50"/>
      <c r="AR78" s="50"/>
      <c r="AS78" s="50"/>
      <c r="AT78" s="50"/>
      <c r="AU78" s="1326"/>
      <c r="AV78" s="1326"/>
      <c r="AW78" s="1326"/>
      <c r="AX78" s="50"/>
      <c r="AY78" s="50"/>
      <c r="AZ78" s="50"/>
      <c r="BA78" s="50"/>
    </row>
    <row r="79" spans="1:53" x14ac:dyDescent="0.3">
      <c r="E79" s="53"/>
      <c r="F79" s="53"/>
      <c r="G79" s="50"/>
      <c r="H79" s="743"/>
      <c r="I79" s="53"/>
      <c r="J79" s="743"/>
      <c r="K79" s="49"/>
      <c r="L79" s="743"/>
      <c r="M79" s="49"/>
      <c r="N79" s="743"/>
      <c r="O79" s="49"/>
      <c r="P79" s="50"/>
      <c r="Q79" s="50"/>
      <c r="R79" s="50"/>
      <c r="S79" s="743"/>
      <c r="T79" s="49"/>
      <c r="U79" s="50"/>
      <c r="AR79" s="50"/>
      <c r="AS79" s="50"/>
      <c r="AT79" s="50"/>
      <c r="AU79" s="1326"/>
      <c r="AV79" s="1326"/>
      <c r="AW79" s="1326"/>
      <c r="AX79" s="50"/>
      <c r="AY79" s="50"/>
      <c r="AZ79" s="50"/>
      <c r="BA79" s="50"/>
    </row>
    <row r="80" spans="1:53" x14ac:dyDescent="0.3">
      <c r="E80" s="53"/>
      <c r="F80" s="53"/>
      <c r="G80" s="50"/>
      <c r="H80" s="743"/>
      <c r="I80" s="53"/>
      <c r="J80" s="743"/>
      <c r="K80" s="49"/>
      <c r="L80" s="743"/>
      <c r="M80" s="49"/>
      <c r="N80" s="743"/>
      <c r="O80" s="49"/>
      <c r="P80" s="50"/>
      <c r="Q80" s="50"/>
      <c r="R80" s="50"/>
      <c r="S80" s="743"/>
      <c r="T80" s="49"/>
      <c r="U80" s="50"/>
      <c r="AR80" s="50"/>
      <c r="AS80" s="50"/>
      <c r="AT80" s="50"/>
      <c r="AU80" s="1326"/>
      <c r="AV80" s="1326"/>
      <c r="AW80" s="1326"/>
      <c r="AX80" s="50"/>
      <c r="AY80" s="50"/>
      <c r="AZ80" s="50"/>
      <c r="BA80" s="50"/>
    </row>
    <row r="81" spans="5:53" x14ac:dyDescent="0.3">
      <c r="E81" s="53"/>
      <c r="F81" s="53"/>
      <c r="G81" s="50"/>
      <c r="H81" s="743"/>
      <c r="I81" s="53"/>
      <c r="J81" s="743"/>
      <c r="K81" s="49"/>
      <c r="L81" s="743"/>
      <c r="M81" s="49"/>
      <c r="N81" s="743"/>
      <c r="O81" s="49"/>
      <c r="P81" s="50"/>
      <c r="Q81" s="50"/>
      <c r="R81" s="50"/>
      <c r="S81" s="743"/>
      <c r="T81" s="49"/>
      <c r="U81" s="50"/>
      <c r="AR81" s="50"/>
      <c r="AS81" s="50"/>
      <c r="AT81" s="50"/>
      <c r="AU81" s="1326"/>
      <c r="AV81" s="1326"/>
      <c r="AW81" s="1326"/>
      <c r="AX81" s="50"/>
      <c r="AY81" s="50"/>
      <c r="AZ81" s="50"/>
      <c r="BA81" s="50"/>
    </row>
    <row r="82" spans="5:53" x14ac:dyDescent="0.3">
      <c r="E82" s="53"/>
      <c r="F82" s="53"/>
      <c r="G82" s="50"/>
      <c r="H82" s="743"/>
      <c r="I82" s="53"/>
      <c r="J82" s="743"/>
      <c r="K82" s="49"/>
      <c r="L82" s="743"/>
      <c r="M82" s="49"/>
      <c r="N82" s="743"/>
      <c r="O82" s="49"/>
      <c r="P82" s="50"/>
      <c r="Q82" s="50"/>
      <c r="R82" s="50"/>
      <c r="S82" s="743"/>
      <c r="T82" s="49"/>
      <c r="U82" s="50"/>
      <c r="AR82" s="50"/>
      <c r="AS82" s="50"/>
      <c r="AT82" s="50"/>
      <c r="AU82" s="1326"/>
      <c r="AV82" s="1326"/>
      <c r="AW82" s="1326"/>
      <c r="AX82" s="50"/>
      <c r="AY82" s="50"/>
      <c r="AZ82" s="50"/>
      <c r="BA82" s="50"/>
    </row>
    <row r="83" spans="5:53" x14ac:dyDescent="0.3">
      <c r="E83" s="53"/>
      <c r="F83" s="53"/>
      <c r="G83" s="50"/>
      <c r="H83" s="743"/>
      <c r="I83" s="53"/>
      <c r="J83" s="743"/>
      <c r="K83" s="49"/>
      <c r="L83" s="743"/>
      <c r="M83" s="49"/>
      <c r="N83" s="743"/>
      <c r="O83" s="49"/>
      <c r="P83" s="50"/>
      <c r="Q83" s="50"/>
      <c r="R83" s="50"/>
      <c r="S83" s="743"/>
      <c r="T83" s="49"/>
      <c r="U83" s="50"/>
      <c r="AR83" s="50"/>
      <c r="AS83" s="50"/>
      <c r="AT83" s="50"/>
      <c r="AU83" s="1326"/>
      <c r="AV83" s="1326"/>
      <c r="AW83" s="1326"/>
      <c r="AX83" s="50"/>
      <c r="AY83" s="50"/>
      <c r="AZ83" s="50"/>
      <c r="BA83" s="50"/>
    </row>
    <row r="84" spans="5:53" x14ac:dyDescent="0.3">
      <c r="E84" s="53"/>
      <c r="F84" s="53"/>
      <c r="G84" s="50"/>
      <c r="H84" s="743"/>
      <c r="I84" s="53"/>
      <c r="J84" s="743"/>
      <c r="K84" s="49"/>
      <c r="L84" s="743"/>
      <c r="M84" s="49"/>
      <c r="N84" s="743"/>
      <c r="O84" s="49"/>
      <c r="P84" s="50"/>
      <c r="Q84" s="50"/>
      <c r="R84" s="50"/>
      <c r="S84" s="743"/>
      <c r="T84" s="49"/>
      <c r="U84" s="50"/>
      <c r="AR84" s="50"/>
      <c r="AS84" s="50"/>
      <c r="AT84" s="50"/>
      <c r="AU84" s="1326"/>
      <c r="AV84" s="1326"/>
      <c r="AW84" s="1326"/>
      <c r="AX84" s="50"/>
      <c r="AY84" s="50"/>
      <c r="AZ84" s="50"/>
      <c r="BA84" s="50"/>
    </row>
    <row r="85" spans="5:53" x14ac:dyDescent="0.3">
      <c r="E85" s="53"/>
      <c r="F85" s="53"/>
      <c r="G85" s="50"/>
      <c r="H85" s="743"/>
      <c r="I85" s="53"/>
      <c r="J85" s="743"/>
      <c r="K85" s="49"/>
      <c r="L85" s="743"/>
      <c r="M85" s="49"/>
      <c r="N85" s="743"/>
      <c r="O85" s="49"/>
      <c r="P85" s="50"/>
      <c r="Q85" s="50"/>
      <c r="R85" s="50"/>
      <c r="S85" s="743"/>
      <c r="T85" s="49"/>
      <c r="U85" s="50"/>
      <c r="AR85" s="50"/>
      <c r="AS85" s="50"/>
      <c r="AT85" s="50"/>
      <c r="AU85" s="1326"/>
      <c r="AV85" s="1326"/>
      <c r="AW85" s="1326"/>
      <c r="AX85" s="50"/>
      <c r="AY85" s="50"/>
      <c r="AZ85" s="50"/>
      <c r="BA85" s="50"/>
    </row>
    <row r="86" spans="5:53" x14ac:dyDescent="0.3">
      <c r="E86" s="53"/>
      <c r="F86" s="53"/>
      <c r="G86" s="50"/>
      <c r="H86" s="743"/>
      <c r="I86" s="53"/>
      <c r="J86" s="743"/>
      <c r="K86" s="49"/>
      <c r="L86" s="743"/>
      <c r="M86" s="49"/>
      <c r="N86" s="743"/>
      <c r="O86" s="49"/>
      <c r="P86" s="50"/>
      <c r="Q86" s="50"/>
      <c r="R86" s="50"/>
      <c r="S86" s="743"/>
      <c r="T86" s="49"/>
      <c r="U86" s="50"/>
      <c r="AR86" s="50"/>
      <c r="AS86" s="50"/>
      <c r="AT86" s="50"/>
      <c r="AU86" s="1326"/>
      <c r="AV86" s="1326"/>
      <c r="AW86" s="1326"/>
      <c r="AX86" s="50"/>
      <c r="AY86" s="50"/>
      <c r="AZ86" s="50"/>
      <c r="BA86" s="50"/>
    </row>
    <row r="87" spans="5:53" x14ac:dyDescent="0.3">
      <c r="E87" s="53"/>
      <c r="F87" s="53"/>
      <c r="G87" s="50"/>
      <c r="H87" s="743"/>
      <c r="I87" s="53"/>
      <c r="J87" s="743"/>
      <c r="K87" s="49"/>
      <c r="L87" s="743"/>
      <c r="M87" s="49"/>
      <c r="N87" s="743"/>
      <c r="O87" s="49"/>
      <c r="P87" s="50"/>
      <c r="Q87" s="50"/>
      <c r="R87" s="50"/>
      <c r="S87" s="743"/>
      <c r="T87" s="49"/>
      <c r="U87" s="50"/>
      <c r="AR87" s="50"/>
      <c r="AS87" s="50"/>
      <c r="AT87" s="50"/>
      <c r="AU87" s="1326"/>
      <c r="AV87" s="1326"/>
      <c r="AW87" s="1326"/>
      <c r="AX87" s="50"/>
      <c r="AY87" s="50"/>
      <c r="AZ87" s="50"/>
      <c r="BA87" s="50"/>
    </row>
    <row r="88" spans="5:53" x14ac:dyDescent="0.3">
      <c r="E88" s="53"/>
      <c r="F88" s="53"/>
      <c r="G88" s="50"/>
      <c r="H88" s="743"/>
      <c r="I88" s="53"/>
      <c r="J88" s="743"/>
      <c r="K88" s="49"/>
      <c r="L88" s="743"/>
      <c r="M88" s="49"/>
      <c r="N88" s="743"/>
      <c r="O88" s="49"/>
      <c r="P88" s="50"/>
      <c r="Q88" s="50"/>
      <c r="R88" s="50"/>
      <c r="S88" s="743"/>
      <c r="T88" s="49"/>
      <c r="U88" s="50"/>
      <c r="AR88" s="50"/>
      <c r="AS88" s="50"/>
      <c r="AT88" s="50"/>
      <c r="AU88" s="1326"/>
      <c r="AV88" s="1326"/>
      <c r="AW88" s="1326"/>
      <c r="AX88" s="50"/>
      <c r="AY88" s="50"/>
      <c r="AZ88" s="50"/>
      <c r="BA88" s="50"/>
    </row>
    <row r="89" spans="5:53" x14ac:dyDescent="0.3">
      <c r="E89" s="53"/>
      <c r="F89" s="53"/>
      <c r="G89" s="50"/>
      <c r="H89" s="743"/>
      <c r="I89" s="53"/>
      <c r="J89" s="743"/>
      <c r="K89" s="49"/>
      <c r="L89" s="743"/>
      <c r="M89" s="49"/>
      <c r="N89" s="743"/>
      <c r="O89" s="49"/>
      <c r="P89" s="50"/>
      <c r="Q89" s="50"/>
      <c r="R89" s="50"/>
      <c r="S89" s="743"/>
      <c r="T89" s="49"/>
      <c r="U89" s="50"/>
      <c r="AR89" s="50"/>
      <c r="AS89" s="50"/>
      <c r="AT89" s="50"/>
      <c r="AU89" s="1326"/>
      <c r="AV89" s="1326"/>
      <c r="AW89" s="1326"/>
      <c r="AX89" s="50"/>
      <c r="AY89" s="50"/>
      <c r="AZ89" s="50"/>
      <c r="BA89" s="50"/>
    </row>
    <row r="90" spans="5:53" x14ac:dyDescent="0.3">
      <c r="E90" s="53"/>
      <c r="F90" s="53"/>
      <c r="G90" s="50"/>
      <c r="H90" s="743"/>
      <c r="I90" s="53"/>
      <c r="J90" s="743"/>
      <c r="K90" s="49"/>
      <c r="L90" s="743"/>
      <c r="M90" s="49"/>
      <c r="N90" s="743"/>
      <c r="O90" s="49"/>
      <c r="P90" s="50"/>
      <c r="Q90" s="50"/>
      <c r="R90" s="50"/>
      <c r="S90" s="743"/>
      <c r="T90" s="49"/>
      <c r="U90" s="50"/>
      <c r="V90" s="50"/>
      <c r="W90" s="50"/>
      <c r="X90" s="50"/>
      <c r="Y90" s="50"/>
      <c r="Z90" s="50"/>
      <c r="AA90" s="50"/>
      <c r="AB90" s="50"/>
      <c r="AC90" s="50"/>
      <c r="AD90" s="50"/>
      <c r="AE90" s="50"/>
      <c r="AF90" s="50"/>
      <c r="AG90" s="50"/>
      <c r="AH90" s="50"/>
      <c r="AI90" s="177"/>
      <c r="AJ90" s="50"/>
      <c r="AK90" s="177"/>
      <c r="AL90" s="50"/>
      <c r="AM90" s="177"/>
      <c r="AN90" s="50"/>
      <c r="AO90" s="177"/>
      <c r="AP90" s="50"/>
      <c r="AQ90" s="50"/>
      <c r="AR90" s="50"/>
      <c r="AS90" s="50"/>
      <c r="AT90" s="50"/>
      <c r="AU90" s="1326"/>
      <c r="AV90" s="1326"/>
      <c r="AW90" s="1326"/>
      <c r="AX90" s="50"/>
      <c r="AY90" s="50"/>
      <c r="AZ90" s="50"/>
      <c r="BA90" s="50"/>
    </row>
    <row r="91" spans="5:53" x14ac:dyDescent="0.3">
      <c r="E91" s="53"/>
      <c r="F91" s="53"/>
      <c r="G91" s="50"/>
      <c r="H91" s="743"/>
      <c r="I91" s="53"/>
      <c r="J91" s="743"/>
      <c r="K91" s="49"/>
      <c r="L91" s="743"/>
      <c r="M91" s="49"/>
      <c r="N91" s="743"/>
      <c r="O91" s="49"/>
      <c r="P91" s="50"/>
      <c r="Q91" s="50"/>
      <c r="R91" s="50"/>
      <c r="S91" s="743"/>
      <c r="T91" s="49"/>
      <c r="U91" s="50"/>
      <c r="V91" s="50"/>
      <c r="W91" s="50"/>
      <c r="X91" s="50"/>
      <c r="Y91" s="50"/>
      <c r="Z91" s="50"/>
      <c r="AA91" s="50"/>
      <c r="AB91" s="50"/>
      <c r="AC91" s="50"/>
      <c r="AD91" s="50"/>
      <c r="AE91" s="50"/>
      <c r="AF91" s="50"/>
      <c r="AG91" s="50"/>
      <c r="AH91" s="50"/>
      <c r="AI91" s="177"/>
      <c r="AJ91" s="50"/>
      <c r="AK91" s="177"/>
      <c r="AL91" s="50"/>
      <c r="AM91" s="177"/>
      <c r="AN91" s="50"/>
      <c r="AO91" s="177"/>
      <c r="AP91" s="50"/>
      <c r="AQ91" s="50"/>
      <c r="AR91" s="50"/>
      <c r="AS91" s="50"/>
      <c r="AT91" s="50"/>
      <c r="AU91" s="1326"/>
      <c r="AV91" s="1326"/>
      <c r="AW91" s="1326"/>
      <c r="AX91" s="50"/>
      <c r="AY91" s="50"/>
      <c r="AZ91" s="50"/>
      <c r="BA91" s="50"/>
    </row>
    <row r="92" spans="5:53" x14ac:dyDescent="0.3">
      <c r="E92" s="53"/>
      <c r="F92" s="53"/>
      <c r="G92" s="50"/>
      <c r="H92" s="743"/>
      <c r="I92" s="53"/>
      <c r="J92" s="743"/>
      <c r="K92" s="49"/>
      <c r="L92" s="743"/>
      <c r="M92" s="49"/>
      <c r="N92" s="743"/>
      <c r="O92" s="49"/>
      <c r="P92" s="50"/>
      <c r="Q92" s="50"/>
      <c r="R92" s="50"/>
      <c r="S92" s="743"/>
      <c r="T92" s="49"/>
      <c r="U92" s="50"/>
      <c r="V92" s="50"/>
      <c r="W92" s="50"/>
      <c r="X92" s="50"/>
      <c r="Y92" s="50"/>
      <c r="Z92" s="50"/>
      <c r="AA92" s="50"/>
      <c r="AB92" s="50"/>
      <c r="AC92" s="50"/>
      <c r="AD92" s="50"/>
      <c r="AE92" s="50"/>
      <c r="AF92" s="50"/>
      <c r="AG92" s="50"/>
      <c r="AH92" s="50"/>
      <c r="AI92" s="177"/>
      <c r="AJ92" s="50"/>
      <c r="AK92" s="177"/>
      <c r="AL92" s="50"/>
      <c r="AM92" s="177"/>
      <c r="AN92" s="50"/>
      <c r="AO92" s="177"/>
      <c r="AP92" s="50"/>
      <c r="AQ92" s="50"/>
      <c r="AR92" s="50"/>
      <c r="AS92" s="50"/>
      <c r="AT92" s="50"/>
      <c r="AU92" s="1326"/>
      <c r="AV92" s="1326"/>
      <c r="AW92" s="1326"/>
      <c r="AX92" s="50"/>
      <c r="AY92" s="50"/>
      <c r="AZ92" s="50"/>
      <c r="BA92" s="50"/>
    </row>
    <row r="93" spans="5:53" x14ac:dyDescent="0.3">
      <c r="E93" s="53"/>
      <c r="F93" s="53"/>
      <c r="G93" s="50"/>
      <c r="H93" s="743"/>
      <c r="I93" s="53"/>
      <c r="J93" s="743"/>
      <c r="K93" s="49"/>
      <c r="L93" s="743"/>
      <c r="M93" s="49"/>
      <c r="N93" s="743"/>
      <c r="O93" s="49"/>
      <c r="P93" s="50"/>
      <c r="Q93" s="50"/>
      <c r="R93" s="50"/>
      <c r="S93" s="743"/>
      <c r="T93" s="49"/>
      <c r="U93" s="50"/>
      <c r="V93" s="50"/>
      <c r="W93" s="50"/>
      <c r="X93" s="50"/>
      <c r="Y93" s="50"/>
      <c r="Z93" s="50"/>
      <c r="AA93" s="50"/>
      <c r="AB93" s="50"/>
      <c r="AC93" s="50"/>
      <c r="AD93" s="50"/>
      <c r="AE93" s="50"/>
      <c r="AF93" s="50"/>
      <c r="AG93" s="50"/>
      <c r="AH93" s="50"/>
      <c r="AI93" s="177"/>
      <c r="AJ93" s="50"/>
      <c r="AK93" s="177"/>
      <c r="AL93" s="50"/>
      <c r="AM93" s="177"/>
      <c r="AN93" s="50"/>
      <c r="AO93" s="177"/>
      <c r="AP93" s="50"/>
      <c r="AQ93" s="50"/>
      <c r="AR93" s="50"/>
      <c r="AS93" s="50"/>
      <c r="AT93" s="50"/>
      <c r="AU93" s="1326"/>
      <c r="AV93" s="1326"/>
      <c r="AW93" s="1326"/>
      <c r="AX93" s="50"/>
      <c r="AY93" s="50"/>
      <c r="AZ93" s="50"/>
      <c r="BA93" s="50"/>
    </row>
    <row r="94" spans="5:53" x14ac:dyDescent="0.3">
      <c r="E94" s="53"/>
      <c r="F94" s="53"/>
      <c r="G94" s="50"/>
      <c r="H94" s="743"/>
      <c r="I94" s="53"/>
      <c r="J94" s="743"/>
      <c r="K94" s="49"/>
      <c r="L94" s="743"/>
      <c r="M94" s="49"/>
      <c r="N94" s="743"/>
      <c r="O94" s="49"/>
      <c r="P94" s="50"/>
      <c r="Q94" s="50"/>
      <c r="R94" s="50"/>
      <c r="S94" s="743"/>
      <c r="T94" s="49"/>
      <c r="U94" s="50"/>
      <c r="V94" s="50"/>
      <c r="W94" s="50"/>
      <c r="X94" s="50"/>
      <c r="Y94" s="50"/>
      <c r="Z94" s="50"/>
      <c r="AA94" s="50"/>
      <c r="AB94" s="50"/>
      <c r="AC94" s="50"/>
      <c r="AD94" s="50"/>
      <c r="AE94" s="50"/>
      <c r="AF94" s="50"/>
      <c r="AG94" s="50"/>
      <c r="AH94" s="50"/>
      <c r="AI94" s="177"/>
      <c r="AJ94" s="50"/>
      <c r="AK94" s="177"/>
      <c r="AL94" s="50"/>
      <c r="AM94" s="177"/>
      <c r="AN94" s="50"/>
      <c r="AO94" s="177"/>
      <c r="AP94" s="50"/>
      <c r="AQ94" s="50"/>
      <c r="AR94" s="50"/>
      <c r="AS94" s="50"/>
      <c r="AT94" s="50"/>
      <c r="AU94" s="1326"/>
      <c r="AV94" s="1326"/>
      <c r="AW94" s="1326"/>
      <c r="AX94" s="50"/>
      <c r="AY94" s="50"/>
      <c r="AZ94" s="50"/>
      <c r="BA94" s="50"/>
    </row>
    <row r="95" spans="5:53" x14ac:dyDescent="0.3">
      <c r="E95" s="53"/>
      <c r="F95" s="53"/>
      <c r="G95" s="50"/>
      <c r="H95" s="743"/>
      <c r="I95" s="53"/>
      <c r="J95" s="743"/>
      <c r="K95" s="49"/>
      <c r="L95" s="743"/>
      <c r="M95" s="49"/>
      <c r="N95" s="743"/>
      <c r="O95" s="49"/>
      <c r="P95" s="50"/>
      <c r="Q95" s="50"/>
      <c r="R95" s="50"/>
      <c r="S95" s="743"/>
      <c r="T95" s="49"/>
      <c r="U95" s="50"/>
      <c r="V95" s="50"/>
      <c r="W95" s="50"/>
      <c r="X95" s="50"/>
      <c r="Y95" s="50"/>
      <c r="Z95" s="50"/>
      <c r="AA95" s="50"/>
      <c r="AB95" s="50"/>
      <c r="AC95" s="50"/>
      <c r="AD95" s="50"/>
      <c r="AE95" s="50"/>
      <c r="AF95" s="50"/>
      <c r="AG95" s="50"/>
      <c r="AH95" s="50"/>
      <c r="AI95" s="177"/>
      <c r="AJ95" s="50"/>
      <c r="AK95" s="177"/>
      <c r="AL95" s="50"/>
      <c r="AM95" s="177"/>
      <c r="AN95" s="50"/>
      <c r="AO95" s="177"/>
      <c r="AP95" s="50"/>
      <c r="AQ95" s="50"/>
      <c r="AR95" s="50"/>
      <c r="AS95" s="50"/>
      <c r="AT95" s="50"/>
      <c r="AU95" s="1326"/>
      <c r="AV95" s="1326"/>
      <c r="AW95" s="1326"/>
      <c r="AX95" s="50"/>
      <c r="AY95" s="50"/>
      <c r="AZ95" s="50"/>
      <c r="BA95" s="50"/>
    </row>
    <row r="96" spans="5:53" x14ac:dyDescent="0.3">
      <c r="E96" s="53"/>
      <c r="F96" s="53"/>
      <c r="G96" s="50"/>
      <c r="H96" s="743"/>
      <c r="I96" s="53"/>
      <c r="J96" s="743"/>
      <c r="K96" s="49"/>
      <c r="L96" s="743"/>
      <c r="M96" s="49"/>
      <c r="N96" s="743"/>
      <c r="O96" s="49"/>
      <c r="P96" s="50"/>
      <c r="Q96" s="50"/>
      <c r="R96" s="50"/>
      <c r="S96" s="743"/>
      <c r="T96" s="49"/>
      <c r="U96" s="50"/>
      <c r="V96" s="50"/>
      <c r="W96" s="50"/>
      <c r="X96" s="50"/>
      <c r="Y96" s="50"/>
      <c r="Z96" s="50"/>
      <c r="AA96" s="50"/>
      <c r="AB96" s="50"/>
      <c r="AC96" s="50"/>
      <c r="AD96" s="50"/>
      <c r="AE96" s="50"/>
      <c r="AF96" s="50"/>
      <c r="AG96" s="50"/>
      <c r="AH96" s="50"/>
      <c r="AI96" s="177"/>
      <c r="AJ96" s="50"/>
      <c r="AK96" s="177"/>
      <c r="AL96" s="50"/>
      <c r="AM96" s="177"/>
      <c r="AN96" s="50"/>
      <c r="AO96" s="177"/>
      <c r="AP96" s="50"/>
      <c r="AQ96" s="50"/>
      <c r="AR96" s="50"/>
      <c r="AS96" s="50"/>
      <c r="AT96" s="50"/>
      <c r="AU96" s="1326"/>
      <c r="AV96" s="1326"/>
      <c r="AW96" s="1326"/>
      <c r="AX96" s="50"/>
      <c r="AY96" s="50"/>
      <c r="AZ96" s="50"/>
      <c r="BA96" s="50"/>
    </row>
    <row r="97" spans="5:53" x14ac:dyDescent="0.3">
      <c r="E97" s="53"/>
      <c r="F97" s="53"/>
      <c r="G97" s="50"/>
      <c r="H97" s="743"/>
      <c r="I97" s="53"/>
      <c r="J97" s="743"/>
      <c r="K97" s="49"/>
      <c r="L97" s="743"/>
      <c r="M97" s="49"/>
      <c r="N97" s="743"/>
      <c r="O97" s="49"/>
      <c r="P97" s="50"/>
      <c r="Q97" s="50"/>
      <c r="R97" s="50"/>
      <c r="S97" s="743"/>
      <c r="T97" s="49"/>
      <c r="U97" s="50"/>
      <c r="V97" s="50"/>
      <c r="W97" s="50"/>
      <c r="X97" s="50"/>
      <c r="Y97" s="50"/>
      <c r="Z97" s="50"/>
      <c r="AA97" s="50"/>
      <c r="AB97" s="50"/>
      <c r="AC97" s="50"/>
      <c r="AD97" s="50"/>
      <c r="AE97" s="50"/>
      <c r="AF97" s="50"/>
      <c r="AG97" s="50"/>
      <c r="AH97" s="50"/>
      <c r="AI97" s="177"/>
      <c r="AJ97" s="50"/>
      <c r="AK97" s="177"/>
      <c r="AL97" s="50"/>
      <c r="AM97" s="177"/>
      <c r="AN97" s="50"/>
      <c r="AO97" s="177"/>
      <c r="AP97" s="50"/>
      <c r="AQ97" s="50"/>
      <c r="AR97" s="50"/>
      <c r="AS97" s="50"/>
      <c r="AT97" s="50"/>
      <c r="AU97" s="1326"/>
      <c r="AV97" s="1326"/>
      <c r="AW97" s="1326"/>
      <c r="AX97" s="50"/>
      <c r="AY97" s="50"/>
      <c r="AZ97" s="50"/>
      <c r="BA97" s="50"/>
    </row>
  </sheetData>
  <sortState ref="A7:BA64">
    <sortCondition ref="B7:B64"/>
  </sortState>
  <conditionalFormatting sqref="AN59:AN64">
    <cfRule type="colorScale" priority="88">
      <colorScale>
        <cfvo type="min"/>
        <cfvo type="percentile" val="50"/>
        <cfvo type="max"/>
        <color rgb="FFF8696B"/>
        <color rgb="FFFFEB84"/>
        <color rgb="FF63BE7B"/>
      </colorScale>
    </cfRule>
  </conditionalFormatting>
  <conditionalFormatting sqref="AN59:AN64">
    <cfRule type="colorScale" priority="86">
      <colorScale>
        <cfvo type="min"/>
        <cfvo type="percentile" val="50"/>
        <cfvo type="max"/>
        <color rgb="FFFA9093"/>
        <color rgb="FFFFED93"/>
        <color rgb="FF9ED6AD"/>
      </colorScale>
    </cfRule>
  </conditionalFormatting>
  <conditionalFormatting sqref="AR7:AR64">
    <cfRule type="colorScale" priority="50">
      <colorScale>
        <cfvo type="min"/>
        <cfvo type="percentile" val="50"/>
        <cfvo type="max"/>
        <color rgb="FFF97B7E"/>
        <color rgb="FFFFEB84"/>
        <color rgb="FF7AC88E"/>
      </colorScale>
    </cfRule>
  </conditionalFormatting>
  <conditionalFormatting sqref="AS7:AS64 AQ7:AQ64">
    <cfRule type="colorScale" priority="49">
      <colorScale>
        <cfvo type="min"/>
        <cfvo type="percentile" val="50"/>
        <cfvo type="max"/>
        <color rgb="FFF97B7E"/>
        <color rgb="FFFFEB84"/>
        <color rgb="FF7AC88E"/>
      </colorScale>
    </cfRule>
  </conditionalFormatting>
  <conditionalFormatting sqref="AU7:AU64">
    <cfRule type="colorScale" priority="48">
      <colorScale>
        <cfvo type="min"/>
        <cfvo type="percentile" val="50"/>
        <cfvo type="max"/>
        <color rgb="FF7AC88E"/>
        <color rgb="FFFFEB84"/>
        <color rgb="FFF97B7E"/>
      </colorScale>
    </cfRule>
  </conditionalFormatting>
  <conditionalFormatting sqref="AV7:AW64">
    <cfRule type="colorScale" priority="47">
      <colorScale>
        <cfvo type="min"/>
        <cfvo type="percentile" val="50"/>
        <cfvo type="max"/>
        <color rgb="FF7AC88E"/>
        <color rgb="FFFFEB84"/>
        <color rgb="FFF97B7E"/>
      </colorScale>
    </cfRule>
  </conditionalFormatting>
  <conditionalFormatting sqref="AO7:AO64">
    <cfRule type="colorScale" priority="45">
      <colorScale>
        <cfvo type="min"/>
        <cfvo type="percentile" val="50"/>
        <cfvo type="max"/>
        <color rgb="FF7AC88E"/>
        <color rgb="FFFFEB84"/>
        <color rgb="FFF97B7E"/>
      </colorScale>
    </cfRule>
  </conditionalFormatting>
  <conditionalFormatting sqref="AN7:AN58">
    <cfRule type="colorScale" priority="44">
      <colorScale>
        <cfvo type="min"/>
        <cfvo type="percentile" val="50"/>
        <cfvo type="max"/>
        <color rgb="FFF97B7E"/>
        <color rgb="FFFFEB84"/>
        <color rgb="FF7AC88E"/>
      </colorScale>
    </cfRule>
  </conditionalFormatting>
  <conditionalFormatting sqref="AL59:AL64">
    <cfRule type="colorScale" priority="43">
      <colorScale>
        <cfvo type="min"/>
        <cfvo type="percentile" val="50"/>
        <cfvo type="max"/>
        <color rgb="FFF8696B"/>
        <color rgb="FFFFEB84"/>
        <color rgb="FF63BE7B"/>
      </colorScale>
    </cfRule>
  </conditionalFormatting>
  <conditionalFormatting sqref="AL59:AL64">
    <cfRule type="colorScale" priority="42">
      <colorScale>
        <cfvo type="min"/>
        <cfvo type="percentile" val="50"/>
        <cfvo type="max"/>
        <color rgb="FFFA9093"/>
        <color rgb="FFFFED93"/>
        <color rgb="FF9ED6AD"/>
      </colorScale>
    </cfRule>
  </conditionalFormatting>
  <conditionalFormatting sqref="AM7:AM64">
    <cfRule type="colorScale" priority="41">
      <colorScale>
        <cfvo type="min"/>
        <cfvo type="percentile" val="50"/>
        <cfvo type="max"/>
        <color rgb="FF7AC88E"/>
        <color rgb="FFFFEB84"/>
        <color rgb="FFF97B7E"/>
      </colorScale>
    </cfRule>
  </conditionalFormatting>
  <conditionalFormatting sqref="AL7:AL58">
    <cfRule type="colorScale" priority="40">
      <colorScale>
        <cfvo type="min"/>
        <cfvo type="percentile" val="50"/>
        <cfvo type="max"/>
        <color rgb="FFF97B7E"/>
        <color rgb="FFFFEB84"/>
        <color rgb="FF7AC88E"/>
      </colorScale>
    </cfRule>
  </conditionalFormatting>
  <conditionalFormatting sqref="AJ59:AJ64">
    <cfRule type="colorScale" priority="39">
      <colorScale>
        <cfvo type="min"/>
        <cfvo type="percentile" val="50"/>
        <cfvo type="max"/>
        <color rgb="FFF8696B"/>
        <color rgb="FFFFEB84"/>
        <color rgb="FF63BE7B"/>
      </colorScale>
    </cfRule>
  </conditionalFormatting>
  <conditionalFormatting sqref="AJ59:AJ64">
    <cfRule type="colorScale" priority="38">
      <colorScale>
        <cfvo type="min"/>
        <cfvo type="percentile" val="50"/>
        <cfvo type="max"/>
        <color rgb="FFFA9093"/>
        <color rgb="FFFFED93"/>
        <color rgb="FF9ED6AD"/>
      </colorScale>
    </cfRule>
  </conditionalFormatting>
  <conditionalFormatting sqref="AK7:AK64">
    <cfRule type="colorScale" priority="37">
      <colorScale>
        <cfvo type="min"/>
        <cfvo type="percentile" val="50"/>
        <cfvo type="max"/>
        <color rgb="FF7AC88E"/>
        <color rgb="FFFFEB84"/>
        <color rgb="FFF97B7E"/>
      </colorScale>
    </cfRule>
  </conditionalFormatting>
  <conditionalFormatting sqref="AJ7:AJ58">
    <cfRule type="colorScale" priority="36">
      <colorScale>
        <cfvo type="min"/>
        <cfvo type="percentile" val="50"/>
        <cfvo type="max"/>
        <color rgb="FFF97B7E"/>
        <color rgb="FFFFEB84"/>
        <color rgb="FF7AC88E"/>
      </colorScale>
    </cfRule>
  </conditionalFormatting>
  <conditionalFormatting sqref="AH59:AH64">
    <cfRule type="colorScale" priority="35">
      <colorScale>
        <cfvo type="min"/>
        <cfvo type="percentile" val="50"/>
        <cfvo type="max"/>
        <color rgb="FFF8696B"/>
        <color rgb="FFFFEB84"/>
        <color rgb="FF63BE7B"/>
      </colorScale>
    </cfRule>
  </conditionalFormatting>
  <conditionalFormatting sqref="AH59:AH64">
    <cfRule type="colorScale" priority="34">
      <colorScale>
        <cfvo type="min"/>
        <cfvo type="percentile" val="50"/>
        <cfvo type="max"/>
        <color rgb="FFFA9093"/>
        <color rgb="FFFFED93"/>
        <color rgb="FF9ED6AD"/>
      </colorScale>
    </cfRule>
  </conditionalFormatting>
  <conditionalFormatting sqref="AI7:AI64">
    <cfRule type="colorScale" priority="33">
      <colorScale>
        <cfvo type="min"/>
        <cfvo type="percentile" val="50"/>
        <cfvo type="max"/>
        <color rgb="FF7AC88E"/>
        <color rgb="FFFFEB84"/>
        <color rgb="FFF97B7E"/>
      </colorScale>
    </cfRule>
  </conditionalFormatting>
  <conditionalFormatting sqref="AH7:AH58">
    <cfRule type="colorScale" priority="32">
      <colorScale>
        <cfvo type="min"/>
        <cfvo type="percentile" val="50"/>
        <cfvo type="max"/>
        <color rgb="FFF97B7E"/>
        <color rgb="FFFFEB84"/>
        <color rgb="FF7AC88E"/>
      </colorScale>
    </cfRule>
  </conditionalFormatting>
  <conditionalFormatting sqref="T7:T64">
    <cfRule type="colorScale" priority="29">
      <colorScale>
        <cfvo type="min"/>
        <cfvo type="percentile" val="50"/>
        <cfvo type="max"/>
        <color rgb="FF7AC88E"/>
        <color rgb="FFFFEB84"/>
        <color rgb="FFF97B7E"/>
      </colorScale>
    </cfRule>
  </conditionalFormatting>
  <conditionalFormatting sqref="R7:R64">
    <cfRule type="colorScale" priority="25">
      <colorScale>
        <cfvo type="min"/>
        <cfvo type="percentile" val="50"/>
        <cfvo type="max"/>
        <color rgb="FF7AC88E"/>
        <color rgb="FFFFEB84"/>
        <color rgb="FFF97B7E"/>
      </colorScale>
    </cfRule>
  </conditionalFormatting>
  <conditionalFormatting sqref="I7:I64 K7:K64 M7:M64 O7:O64">
    <cfRule type="colorScale" priority="21">
      <colorScale>
        <cfvo type="min"/>
        <cfvo type="percentile" val="50"/>
        <cfvo type="max"/>
        <color rgb="FF7AC88E"/>
        <color rgb="FFFFEB84"/>
        <color rgb="FFF97B7E"/>
      </colorScale>
    </cfRule>
  </conditionalFormatting>
  <conditionalFormatting sqref="H7:H64">
    <cfRule type="colorScale" priority="20">
      <colorScale>
        <cfvo type="min"/>
        <cfvo type="percentile" val="50"/>
        <cfvo type="max"/>
        <color rgb="FFF97B7E"/>
        <color rgb="FFFFEB84"/>
        <color rgb="FF7AC88E"/>
      </colorScale>
    </cfRule>
  </conditionalFormatting>
  <conditionalFormatting sqref="V7:Z64">
    <cfRule type="colorScale" priority="19">
      <colorScale>
        <cfvo type="min"/>
        <cfvo type="percentile" val="50"/>
        <cfvo type="max"/>
        <color rgb="FFF97B7E"/>
        <color rgb="FFFFEB84"/>
        <color rgb="FF7AC88E"/>
      </colorScale>
    </cfRule>
  </conditionalFormatting>
  <conditionalFormatting sqref="AB7:AF64">
    <cfRule type="colorScale" priority="18">
      <colorScale>
        <cfvo type="min"/>
        <cfvo type="percentile" val="50"/>
        <cfvo type="max"/>
        <color rgb="FF7AC88E"/>
        <color rgb="FFFFEB84"/>
        <color rgb="FFF97B7E"/>
      </colorScale>
    </cfRule>
  </conditionalFormatting>
  <conditionalFormatting sqref="J7:J64">
    <cfRule type="colorScale" priority="7">
      <colorScale>
        <cfvo type="min"/>
        <cfvo type="percentile" val="50"/>
        <cfvo type="max"/>
        <color rgb="FFF97B7E"/>
        <color rgb="FFFFEB84"/>
        <color rgb="FF7AC88E"/>
      </colorScale>
    </cfRule>
  </conditionalFormatting>
  <conditionalFormatting sqref="L7:L64">
    <cfRule type="colorScale" priority="6">
      <colorScale>
        <cfvo type="min"/>
        <cfvo type="percentile" val="50"/>
        <cfvo type="max"/>
        <color rgb="FFF97B7E"/>
        <color rgb="FFFFEB84"/>
        <color rgb="FF7AC88E"/>
      </colorScale>
    </cfRule>
  </conditionalFormatting>
  <conditionalFormatting sqref="N7:N64">
    <cfRule type="colorScale" priority="5">
      <colorScale>
        <cfvo type="min"/>
        <cfvo type="percentile" val="50"/>
        <cfvo type="max"/>
        <color rgb="FFF97B7E"/>
        <color rgb="FFFFEB84"/>
        <color rgb="FF7AC88E"/>
      </colorScale>
    </cfRule>
  </conditionalFormatting>
  <conditionalFormatting sqref="Q7:Q64">
    <cfRule type="colorScale" priority="4">
      <colorScale>
        <cfvo type="min"/>
        <cfvo type="percentile" val="50"/>
        <cfvo type="max"/>
        <color rgb="FFF97B7E"/>
        <color rgb="FFFFEB84"/>
        <color rgb="FF7AC88E"/>
      </colorScale>
    </cfRule>
  </conditionalFormatting>
  <conditionalFormatting sqref="S7:S64">
    <cfRule type="colorScale" priority="3">
      <colorScale>
        <cfvo type="min"/>
        <cfvo type="percentile" val="50"/>
        <cfvo type="max"/>
        <color rgb="FFF97B7E"/>
        <color rgb="FFFFEB84"/>
        <color rgb="FF7AC88E"/>
      </colorScale>
    </cfRule>
  </conditionalFormatting>
  <conditionalFormatting sqref="B7:B64">
    <cfRule type="colorScale" priority="2">
      <colorScale>
        <cfvo type="min"/>
        <cfvo type="percentile" val="50"/>
        <cfvo type="max"/>
        <color rgb="FF7AC88E"/>
        <color rgb="FFFFEB84"/>
        <color rgb="FFF97B7E"/>
      </colorScale>
    </cfRule>
  </conditionalFormatting>
  <conditionalFormatting sqref="C7:C64">
    <cfRule type="colorScale" priority="1">
      <colorScale>
        <cfvo type="min"/>
        <cfvo type="percentile" val="50"/>
        <cfvo type="max"/>
        <color rgb="FFF97B7E"/>
        <color rgb="FFFFEB84"/>
        <color rgb="FF7AC88E"/>
      </colorScale>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69"/>
  <sheetViews>
    <sheetView zoomScale="85" zoomScaleNormal="85" workbookViewId="0">
      <selection activeCell="A4" sqref="A4:B7"/>
    </sheetView>
  </sheetViews>
  <sheetFormatPr defaultRowHeight="15" x14ac:dyDescent="0.25"/>
  <cols>
    <col min="1" max="1" width="37.5703125" style="29" customWidth="1"/>
    <col min="2" max="2" width="13.28515625" customWidth="1"/>
    <col min="6" max="6" width="96.140625" bestFit="1" customWidth="1"/>
  </cols>
  <sheetData>
    <row r="1" spans="1:10" ht="21" x14ac:dyDescent="0.35">
      <c r="A1" s="175" t="s">
        <v>296</v>
      </c>
      <c r="B1" s="336"/>
      <c r="C1" s="336"/>
      <c r="D1" s="336"/>
      <c r="E1" s="336"/>
      <c r="F1" s="336"/>
      <c r="G1" s="336"/>
      <c r="H1" s="336"/>
      <c r="I1" s="336"/>
      <c r="J1" s="336"/>
    </row>
    <row r="2" spans="1:10" s="1" customFormat="1" ht="18.75" x14ac:dyDescent="0.3">
      <c r="A2" s="747"/>
      <c r="B2" s="50"/>
      <c r="C2" s="50"/>
      <c r="D2" s="50"/>
      <c r="E2" s="50"/>
      <c r="F2" s="50"/>
      <c r="G2" s="50"/>
      <c r="H2" s="50"/>
      <c r="I2" s="50"/>
      <c r="J2" s="50"/>
    </row>
    <row r="3" spans="1:10" s="1" customFormat="1" ht="18.75" x14ac:dyDescent="0.3">
      <c r="A3" s="51"/>
      <c r="B3" s="366" t="s">
        <v>141</v>
      </c>
      <c r="C3" s="50"/>
      <c r="D3" s="50"/>
      <c r="E3" s="50"/>
      <c r="F3" s="50"/>
      <c r="G3" s="50"/>
      <c r="H3" s="50"/>
      <c r="I3" s="50"/>
      <c r="J3" s="50"/>
    </row>
    <row r="4" spans="1:10" s="1" customFormat="1" ht="18.75" x14ac:dyDescent="0.3">
      <c r="A4" s="51"/>
      <c r="B4" s="366" t="s">
        <v>108</v>
      </c>
      <c r="C4" s="50"/>
      <c r="D4" s="50"/>
      <c r="E4" s="50"/>
      <c r="F4" s="50"/>
      <c r="G4" s="50"/>
      <c r="H4" s="50"/>
      <c r="I4" s="50"/>
      <c r="J4" s="50"/>
    </row>
    <row r="5" spans="1:10" s="1" customFormat="1" ht="19.5" thickBot="1" x14ac:dyDescent="0.35">
      <c r="A5" s="153" t="s">
        <v>4</v>
      </c>
      <c r="B5" s="368" t="s">
        <v>2</v>
      </c>
      <c r="C5" s="50"/>
      <c r="D5" s="50"/>
      <c r="E5" s="1350" t="s">
        <v>2</v>
      </c>
      <c r="F5" s="1351" t="s">
        <v>309</v>
      </c>
      <c r="G5" s="96"/>
      <c r="H5" s="96"/>
      <c r="I5" s="50"/>
      <c r="J5" s="50"/>
    </row>
    <row r="6" spans="1:10" s="1" customFormat="1" ht="18.75" x14ac:dyDescent="0.3">
      <c r="A6" s="296" t="s">
        <v>188</v>
      </c>
      <c r="B6" s="1352">
        <v>6</v>
      </c>
      <c r="C6" s="50"/>
      <c r="D6" s="50"/>
      <c r="E6" s="52">
        <v>0</v>
      </c>
      <c r="F6" s="747" t="s">
        <v>142</v>
      </c>
      <c r="G6" s="96"/>
      <c r="H6" s="96"/>
      <c r="I6" s="50"/>
      <c r="J6" s="50"/>
    </row>
    <row r="7" spans="1:10" s="1" customFormat="1" ht="18.75" x14ac:dyDescent="0.3">
      <c r="A7" s="134" t="s">
        <v>20</v>
      </c>
      <c r="B7" s="1353">
        <v>6</v>
      </c>
      <c r="C7" s="50"/>
      <c r="D7" s="50"/>
      <c r="E7" s="52">
        <v>4</v>
      </c>
      <c r="F7" s="747" t="s">
        <v>143</v>
      </c>
      <c r="G7" s="96"/>
      <c r="H7" s="96"/>
      <c r="I7" s="50"/>
      <c r="J7" s="50"/>
    </row>
    <row r="8" spans="1:10" s="1" customFormat="1" ht="18.75" x14ac:dyDescent="0.3">
      <c r="A8" s="134" t="s">
        <v>19</v>
      </c>
      <c r="B8" s="1354">
        <v>0</v>
      </c>
      <c r="C8" s="50"/>
      <c r="D8" s="50"/>
      <c r="E8" s="52">
        <v>6</v>
      </c>
      <c r="F8" s="747" t="s">
        <v>144</v>
      </c>
      <c r="G8" s="96"/>
      <c r="H8" s="96"/>
      <c r="I8" s="50"/>
      <c r="J8" s="50"/>
    </row>
    <row r="9" spans="1:10" s="1" customFormat="1" ht="18.75" x14ac:dyDescent="0.3">
      <c r="A9" s="358" t="s">
        <v>55</v>
      </c>
      <c r="B9" s="1354">
        <v>0</v>
      </c>
      <c r="C9" s="50"/>
      <c r="D9" s="50"/>
      <c r="E9" s="52">
        <v>9</v>
      </c>
      <c r="F9" s="747" t="s">
        <v>145</v>
      </c>
      <c r="G9" s="96"/>
      <c r="H9" s="96"/>
      <c r="I9" s="50"/>
      <c r="J9" s="50"/>
    </row>
    <row r="10" spans="1:10" s="1" customFormat="1" ht="18.75" x14ac:dyDescent="0.3">
      <c r="A10" s="358" t="s">
        <v>47</v>
      </c>
      <c r="B10" s="1354">
        <v>0</v>
      </c>
      <c r="C10" s="50"/>
      <c r="D10" s="50"/>
      <c r="E10" s="52">
        <v>10</v>
      </c>
      <c r="F10" s="747" t="s">
        <v>330</v>
      </c>
      <c r="G10" s="96"/>
      <c r="H10" s="96"/>
      <c r="I10" s="50"/>
      <c r="J10" s="50"/>
    </row>
    <row r="11" spans="1:10" s="1" customFormat="1" ht="18.75" x14ac:dyDescent="0.3">
      <c r="A11" s="358" t="s">
        <v>57</v>
      </c>
      <c r="B11" s="1354">
        <v>0</v>
      </c>
      <c r="C11" s="50"/>
      <c r="D11" s="50"/>
      <c r="E11" s="1035"/>
      <c r="F11" s="50"/>
      <c r="G11" s="96"/>
      <c r="H11" s="96"/>
      <c r="I11" s="50"/>
      <c r="J11" s="50"/>
    </row>
    <row r="12" spans="1:10" s="1" customFormat="1" ht="18.75" x14ac:dyDescent="0.3">
      <c r="A12" s="358" t="s">
        <v>26</v>
      </c>
      <c r="B12" s="1354">
        <v>0</v>
      </c>
      <c r="C12" s="50"/>
      <c r="D12" s="50"/>
      <c r="E12" s="50"/>
      <c r="F12" s="50"/>
      <c r="G12" s="96"/>
      <c r="H12" s="96"/>
      <c r="I12" s="50"/>
      <c r="J12" s="50"/>
    </row>
    <row r="13" spans="1:10" s="1" customFormat="1" ht="18.75" x14ac:dyDescent="0.3">
      <c r="A13" s="134" t="s">
        <v>7</v>
      </c>
      <c r="B13" s="1354">
        <v>0</v>
      </c>
      <c r="C13" s="50"/>
      <c r="D13" s="50"/>
      <c r="E13" s="50"/>
      <c r="F13" s="50"/>
      <c r="G13" s="96"/>
      <c r="H13" s="96"/>
      <c r="I13" s="50"/>
      <c r="J13" s="50"/>
    </row>
    <row r="14" spans="1:10" s="1" customFormat="1" ht="18.75" x14ac:dyDescent="0.3">
      <c r="A14" s="358" t="s">
        <v>27</v>
      </c>
      <c r="B14" s="1354">
        <v>0</v>
      </c>
      <c r="C14" s="50"/>
      <c r="D14" s="50"/>
      <c r="E14" s="50"/>
      <c r="F14" s="50"/>
      <c r="G14" s="50"/>
      <c r="H14" s="50"/>
      <c r="I14" s="50"/>
      <c r="J14" s="50"/>
    </row>
    <row r="15" spans="1:10" s="1" customFormat="1" ht="18.75" x14ac:dyDescent="0.3">
      <c r="A15" s="358" t="s">
        <v>12</v>
      </c>
      <c r="B15" s="1354">
        <v>0</v>
      </c>
      <c r="C15" s="50"/>
      <c r="D15" s="50"/>
      <c r="E15" s="50"/>
      <c r="F15" s="50"/>
      <c r="G15" s="50"/>
      <c r="H15" s="50"/>
      <c r="I15" s="50"/>
      <c r="J15" s="50"/>
    </row>
    <row r="16" spans="1:10" s="1" customFormat="1" ht="18.75" x14ac:dyDescent="0.3">
      <c r="A16" s="134" t="s">
        <v>190</v>
      </c>
      <c r="B16" s="1354">
        <v>0</v>
      </c>
      <c r="C16" s="50"/>
      <c r="D16" s="50"/>
      <c r="E16" s="50"/>
      <c r="F16" s="50"/>
      <c r="G16" s="50"/>
      <c r="H16" s="50"/>
      <c r="I16" s="50"/>
      <c r="J16" s="50"/>
    </row>
    <row r="17" spans="1:10" s="1" customFormat="1" ht="18.75" x14ac:dyDescent="0.3">
      <c r="A17" s="358" t="s">
        <v>16</v>
      </c>
      <c r="B17" s="1354">
        <v>0</v>
      </c>
      <c r="C17" s="50"/>
      <c r="D17" s="50"/>
      <c r="E17" s="50"/>
      <c r="F17" s="50"/>
      <c r="G17" s="50"/>
      <c r="H17" s="50"/>
      <c r="I17" s="50"/>
      <c r="J17" s="50"/>
    </row>
    <row r="18" spans="1:10" s="1" customFormat="1" ht="18.75" x14ac:dyDescent="0.3">
      <c r="A18" s="358" t="s">
        <v>18</v>
      </c>
      <c r="B18" s="1354">
        <v>0</v>
      </c>
      <c r="C18" s="50"/>
      <c r="D18" s="50"/>
      <c r="E18" s="50"/>
      <c r="F18" s="50"/>
      <c r="G18" s="50"/>
      <c r="H18" s="50"/>
      <c r="I18" s="50"/>
      <c r="J18" s="50"/>
    </row>
    <row r="19" spans="1:10" s="1" customFormat="1" ht="18.75" x14ac:dyDescent="0.3">
      <c r="A19" s="134" t="s">
        <v>183</v>
      </c>
      <c r="B19" s="1354">
        <v>0</v>
      </c>
      <c r="C19" s="50"/>
      <c r="D19" s="50"/>
      <c r="E19" s="50"/>
      <c r="F19" s="50"/>
      <c r="G19" s="50"/>
      <c r="H19" s="50"/>
      <c r="I19" s="50"/>
      <c r="J19" s="50"/>
    </row>
    <row r="20" spans="1:10" s="1" customFormat="1" ht="18.75" x14ac:dyDescent="0.3">
      <c r="A20" s="134" t="s">
        <v>42</v>
      </c>
      <c r="B20" s="1354">
        <v>0</v>
      </c>
      <c r="C20" s="50"/>
      <c r="D20" s="50"/>
      <c r="E20" s="50"/>
      <c r="F20" s="50"/>
      <c r="G20" s="50"/>
      <c r="H20" s="50"/>
      <c r="I20" s="50"/>
      <c r="J20" s="50"/>
    </row>
    <row r="21" spans="1:10" s="1" customFormat="1" ht="18.75" x14ac:dyDescent="0.3">
      <c r="A21" s="134" t="s">
        <v>197</v>
      </c>
      <c r="B21" s="1354">
        <v>0</v>
      </c>
      <c r="C21" s="50"/>
      <c r="D21" s="50"/>
      <c r="E21" s="50"/>
      <c r="F21" s="50"/>
      <c r="G21" s="50"/>
      <c r="H21" s="50"/>
      <c r="I21" s="50"/>
      <c r="J21" s="50"/>
    </row>
    <row r="22" spans="1:10" s="1" customFormat="1" ht="18.75" x14ac:dyDescent="0.3">
      <c r="A22" s="358" t="s">
        <v>29</v>
      </c>
      <c r="B22" s="1354">
        <v>0</v>
      </c>
      <c r="C22" s="50"/>
      <c r="D22" s="50"/>
      <c r="E22" s="50"/>
      <c r="F22" s="50"/>
      <c r="G22" s="50"/>
      <c r="H22" s="50"/>
      <c r="I22" s="50"/>
      <c r="J22" s="50"/>
    </row>
    <row r="23" spans="1:10" s="1" customFormat="1" ht="18.75" x14ac:dyDescent="0.3">
      <c r="A23" s="358" t="s">
        <v>14</v>
      </c>
      <c r="B23" s="1354">
        <v>0</v>
      </c>
      <c r="C23" s="50"/>
      <c r="D23" s="50"/>
      <c r="E23" s="50"/>
      <c r="F23" s="50"/>
      <c r="G23" s="50"/>
      <c r="H23" s="50"/>
      <c r="I23" s="50"/>
      <c r="J23" s="50"/>
    </row>
    <row r="24" spans="1:10" s="1" customFormat="1" ht="18.75" x14ac:dyDescent="0.3">
      <c r="A24" s="134" t="s">
        <v>38</v>
      </c>
      <c r="B24" s="1354">
        <v>0</v>
      </c>
      <c r="C24" s="50"/>
      <c r="D24" s="50"/>
      <c r="E24" s="50"/>
      <c r="F24" s="50"/>
      <c r="G24" s="50"/>
      <c r="H24" s="50"/>
      <c r="I24" s="50"/>
      <c r="J24" s="50"/>
    </row>
    <row r="25" spans="1:10" s="1" customFormat="1" ht="18.75" x14ac:dyDescent="0.3">
      <c r="A25" s="134" t="s">
        <v>8</v>
      </c>
      <c r="B25" s="1354">
        <v>0</v>
      </c>
      <c r="C25" s="50"/>
      <c r="D25" s="50"/>
      <c r="E25" s="50"/>
      <c r="F25" s="50"/>
      <c r="G25" s="50"/>
      <c r="H25" s="50"/>
      <c r="I25" s="50"/>
      <c r="J25" s="50"/>
    </row>
    <row r="26" spans="1:10" s="1" customFormat="1" ht="18.75" x14ac:dyDescent="0.3">
      <c r="A26" s="134" t="s">
        <v>44</v>
      </c>
      <c r="B26" s="1354">
        <v>0</v>
      </c>
      <c r="C26" s="50"/>
      <c r="D26" s="50"/>
      <c r="E26" s="50"/>
      <c r="F26" s="50"/>
      <c r="G26" s="50"/>
      <c r="H26" s="50"/>
      <c r="I26" s="50"/>
      <c r="J26" s="50"/>
    </row>
    <row r="27" spans="1:10" s="1" customFormat="1" ht="18.75" x14ac:dyDescent="0.3">
      <c r="A27" s="358" t="s">
        <v>39</v>
      </c>
      <c r="B27" s="1354">
        <v>0</v>
      </c>
      <c r="C27" s="50"/>
      <c r="D27" s="50"/>
      <c r="E27" s="50"/>
      <c r="F27" s="50"/>
      <c r="G27" s="50"/>
      <c r="H27" s="50"/>
      <c r="I27" s="50"/>
      <c r="J27" s="50"/>
    </row>
    <row r="28" spans="1:10" s="1" customFormat="1" ht="18.75" x14ac:dyDescent="0.3">
      <c r="A28" s="358" t="s">
        <v>64</v>
      </c>
      <c r="B28" s="1354">
        <v>0</v>
      </c>
      <c r="C28" s="50"/>
      <c r="D28" s="50"/>
      <c r="E28" s="50"/>
      <c r="F28" s="50"/>
      <c r="G28" s="50"/>
      <c r="H28" s="50"/>
      <c r="I28" s="50"/>
      <c r="J28" s="50"/>
    </row>
    <row r="29" spans="1:10" s="1" customFormat="1" ht="18.75" x14ac:dyDescent="0.3">
      <c r="A29" s="358" t="s">
        <v>13</v>
      </c>
      <c r="B29" s="1354">
        <v>0</v>
      </c>
      <c r="C29" s="50"/>
      <c r="D29" s="50"/>
      <c r="E29" s="50"/>
      <c r="F29" s="50"/>
      <c r="G29" s="50"/>
      <c r="H29" s="50"/>
      <c r="I29" s="50"/>
      <c r="J29" s="50"/>
    </row>
    <row r="30" spans="1:10" s="1" customFormat="1" ht="18.75" x14ac:dyDescent="0.3">
      <c r="A30" s="358" t="s">
        <v>33</v>
      </c>
      <c r="B30" s="1354">
        <v>0</v>
      </c>
      <c r="C30" s="50"/>
      <c r="D30" s="50"/>
      <c r="E30" s="50"/>
      <c r="F30" s="50"/>
      <c r="G30" s="50"/>
      <c r="H30" s="50"/>
      <c r="I30" s="50"/>
      <c r="J30" s="50"/>
    </row>
    <row r="31" spans="1:10" s="1" customFormat="1" ht="18.75" x14ac:dyDescent="0.3">
      <c r="A31" s="358" t="s">
        <v>32</v>
      </c>
      <c r="B31" s="1354">
        <v>0</v>
      </c>
      <c r="C31" s="50"/>
      <c r="D31" s="50"/>
      <c r="E31" s="50"/>
      <c r="F31" s="50"/>
      <c r="G31" s="50"/>
      <c r="H31" s="50"/>
      <c r="I31" s="50"/>
      <c r="J31" s="50"/>
    </row>
    <row r="32" spans="1:10" s="1" customFormat="1" ht="18.75" x14ac:dyDescent="0.3">
      <c r="A32" s="358" t="s">
        <v>50</v>
      </c>
      <c r="B32" s="1354">
        <v>0</v>
      </c>
      <c r="C32" s="50"/>
      <c r="D32" s="50"/>
      <c r="E32" s="50"/>
      <c r="F32" s="50"/>
      <c r="G32" s="50"/>
      <c r="H32" s="50"/>
      <c r="I32" s="50"/>
      <c r="J32" s="50"/>
    </row>
    <row r="33" spans="1:10" s="1" customFormat="1" ht="18.75" x14ac:dyDescent="0.3">
      <c r="A33" s="358" t="s">
        <v>45</v>
      </c>
      <c r="B33" s="1354">
        <v>0</v>
      </c>
      <c r="C33" s="50"/>
      <c r="D33" s="50"/>
      <c r="E33" s="50"/>
      <c r="F33" s="50"/>
      <c r="G33" s="50"/>
      <c r="H33" s="50"/>
      <c r="I33" s="50"/>
      <c r="J33" s="50"/>
    </row>
    <row r="34" spans="1:10" s="1" customFormat="1" ht="18.75" x14ac:dyDescent="0.3">
      <c r="A34" s="358" t="s">
        <v>23</v>
      </c>
      <c r="B34" s="1354">
        <v>0</v>
      </c>
      <c r="C34" s="50"/>
      <c r="D34" s="50"/>
      <c r="E34" s="50"/>
      <c r="F34" s="50"/>
      <c r="G34" s="50"/>
      <c r="H34" s="50"/>
      <c r="I34" s="50"/>
      <c r="J34" s="50"/>
    </row>
    <row r="35" spans="1:10" s="1" customFormat="1" ht="18.75" x14ac:dyDescent="0.3">
      <c r="A35" s="358" t="s">
        <v>28</v>
      </c>
      <c r="B35" s="1354">
        <v>0</v>
      </c>
      <c r="C35" s="50"/>
      <c r="D35" s="50"/>
      <c r="E35" s="50"/>
      <c r="F35" s="50"/>
      <c r="G35" s="50"/>
      <c r="H35" s="50"/>
      <c r="I35" s="50"/>
      <c r="J35" s="50"/>
    </row>
    <row r="36" spans="1:10" s="1" customFormat="1" ht="18.75" x14ac:dyDescent="0.3">
      <c r="A36" s="134" t="s">
        <v>9</v>
      </c>
      <c r="B36" s="1354">
        <v>0</v>
      </c>
      <c r="C36" s="50"/>
      <c r="D36" s="50"/>
      <c r="E36" s="50"/>
      <c r="F36" s="50"/>
      <c r="G36" s="50"/>
      <c r="H36" s="50"/>
      <c r="I36" s="50"/>
      <c r="J36" s="50"/>
    </row>
    <row r="37" spans="1:10" s="1" customFormat="1" ht="18.75" x14ac:dyDescent="0.3">
      <c r="A37" s="135" t="s">
        <v>15</v>
      </c>
      <c r="B37" s="1354">
        <v>0</v>
      </c>
      <c r="C37" s="50"/>
      <c r="D37" s="50"/>
      <c r="E37" s="50"/>
      <c r="F37" s="50"/>
      <c r="G37" s="50"/>
      <c r="H37" s="50"/>
      <c r="I37" s="50"/>
      <c r="J37" s="50"/>
    </row>
    <row r="38" spans="1:10" s="1" customFormat="1" ht="18.75" x14ac:dyDescent="0.3">
      <c r="A38" s="134" t="s">
        <v>179</v>
      </c>
      <c r="B38" s="1354">
        <v>0</v>
      </c>
      <c r="C38" s="50"/>
      <c r="D38" s="50"/>
      <c r="E38" s="50"/>
      <c r="F38" s="50"/>
      <c r="G38" s="50"/>
      <c r="H38" s="50"/>
      <c r="I38" s="50"/>
      <c r="J38" s="50"/>
    </row>
    <row r="39" spans="1:10" s="1" customFormat="1" ht="18.75" x14ac:dyDescent="0.3">
      <c r="A39" s="358" t="s">
        <v>22</v>
      </c>
      <c r="B39" s="1354">
        <v>0</v>
      </c>
      <c r="C39" s="50"/>
      <c r="D39" s="50"/>
      <c r="E39" s="50"/>
      <c r="F39" s="50"/>
      <c r="G39" s="50"/>
      <c r="H39" s="50"/>
      <c r="I39" s="50"/>
      <c r="J39" s="50"/>
    </row>
    <row r="40" spans="1:10" s="1" customFormat="1" ht="18.75" x14ac:dyDescent="0.3">
      <c r="A40" s="134" t="s">
        <v>189</v>
      </c>
      <c r="B40" s="1354">
        <v>0</v>
      </c>
      <c r="C40" s="50"/>
      <c r="D40" s="50"/>
      <c r="E40" s="50"/>
      <c r="F40" s="50"/>
      <c r="G40" s="50"/>
      <c r="H40" s="50"/>
      <c r="I40" s="50"/>
      <c r="J40" s="50"/>
    </row>
    <row r="41" spans="1:10" s="1" customFormat="1" ht="18.75" x14ac:dyDescent="0.3">
      <c r="A41" s="134" t="s">
        <v>46</v>
      </c>
      <c r="B41" s="1354">
        <v>0</v>
      </c>
      <c r="C41" s="50"/>
      <c r="D41" s="50"/>
      <c r="E41" s="50"/>
      <c r="F41" s="50"/>
      <c r="G41" s="50"/>
      <c r="H41" s="50"/>
      <c r="I41" s="50"/>
      <c r="J41" s="50"/>
    </row>
    <row r="42" spans="1:10" s="1" customFormat="1" ht="18.75" x14ac:dyDescent="0.3">
      <c r="A42" s="358" t="s">
        <v>21</v>
      </c>
      <c r="B42" s="1354">
        <v>0</v>
      </c>
      <c r="C42" s="50"/>
      <c r="D42" s="50"/>
      <c r="E42" s="50"/>
      <c r="F42" s="50"/>
      <c r="G42" s="50"/>
      <c r="H42" s="50"/>
      <c r="I42" s="50"/>
      <c r="J42" s="50"/>
    </row>
    <row r="43" spans="1:10" s="1" customFormat="1" ht="18.75" x14ac:dyDescent="0.3">
      <c r="A43" s="134" t="s">
        <v>10</v>
      </c>
      <c r="B43" s="1354">
        <v>0</v>
      </c>
      <c r="C43" s="50"/>
      <c r="D43" s="50"/>
      <c r="E43" s="50"/>
      <c r="F43" s="50"/>
      <c r="G43" s="50"/>
      <c r="H43" s="50"/>
      <c r="I43" s="50"/>
      <c r="J43" s="50"/>
    </row>
    <row r="44" spans="1:10" s="1" customFormat="1" ht="18.75" x14ac:dyDescent="0.3">
      <c r="A44" s="358" t="s">
        <v>17</v>
      </c>
      <c r="B44" s="1354">
        <v>0</v>
      </c>
      <c r="C44" s="50"/>
      <c r="D44" s="50"/>
      <c r="E44" s="50"/>
      <c r="F44" s="50"/>
      <c r="G44" s="50"/>
      <c r="H44" s="50"/>
      <c r="I44" s="50"/>
      <c r="J44" s="50"/>
    </row>
    <row r="45" spans="1:10" s="1" customFormat="1" ht="18.75" x14ac:dyDescent="0.3">
      <c r="A45" s="358" t="s">
        <v>52</v>
      </c>
      <c r="B45" s="1354">
        <v>0</v>
      </c>
      <c r="C45" s="50"/>
      <c r="D45" s="50"/>
      <c r="E45" s="50"/>
      <c r="F45" s="50"/>
      <c r="G45" s="50"/>
      <c r="H45" s="50"/>
      <c r="I45" s="50"/>
      <c r="J45" s="50"/>
    </row>
    <row r="46" spans="1:10" s="1" customFormat="1" ht="18.75" x14ac:dyDescent="0.3">
      <c r="A46" s="358" t="s">
        <v>24</v>
      </c>
      <c r="B46" s="1354">
        <v>0</v>
      </c>
      <c r="C46" s="50"/>
      <c r="D46" s="50"/>
      <c r="E46" s="50"/>
      <c r="F46" s="50"/>
      <c r="G46" s="50"/>
      <c r="H46" s="50"/>
      <c r="I46" s="50"/>
      <c r="J46" s="50"/>
    </row>
    <row r="47" spans="1:10" s="1" customFormat="1" ht="18.75" x14ac:dyDescent="0.3">
      <c r="A47" s="358" t="s">
        <v>54</v>
      </c>
      <c r="B47" s="1354">
        <v>0</v>
      </c>
      <c r="C47" s="50"/>
      <c r="D47" s="50"/>
      <c r="E47" s="50"/>
      <c r="F47" s="50"/>
      <c r="G47" s="50"/>
      <c r="H47" s="50"/>
      <c r="I47" s="50"/>
      <c r="J47" s="50"/>
    </row>
    <row r="48" spans="1:10" s="1" customFormat="1" ht="18.75" x14ac:dyDescent="0.3">
      <c r="A48" s="358" t="s">
        <v>41</v>
      </c>
      <c r="B48" s="1354">
        <v>0</v>
      </c>
      <c r="C48" s="50"/>
      <c r="D48" s="50"/>
      <c r="E48" s="50"/>
      <c r="F48" s="50"/>
      <c r="G48" s="50"/>
      <c r="H48" s="50"/>
      <c r="I48" s="50"/>
      <c r="J48" s="50"/>
    </row>
    <row r="49" spans="1:10" s="1" customFormat="1" ht="18.75" x14ac:dyDescent="0.3">
      <c r="A49" s="135" t="s">
        <v>6</v>
      </c>
      <c r="B49" s="1354">
        <v>0</v>
      </c>
      <c r="C49" s="50"/>
      <c r="D49" s="50"/>
      <c r="E49" s="50"/>
      <c r="F49" s="50"/>
      <c r="G49" s="50"/>
      <c r="H49" s="50"/>
      <c r="I49" s="50"/>
      <c r="J49" s="50"/>
    </row>
    <row r="50" spans="1:10" s="1" customFormat="1" ht="18.75" x14ac:dyDescent="0.3">
      <c r="A50" s="358" t="s">
        <v>43</v>
      </c>
      <c r="B50" s="1354">
        <v>0</v>
      </c>
      <c r="C50" s="50"/>
      <c r="D50" s="50"/>
      <c r="E50" s="50"/>
      <c r="F50" s="50"/>
      <c r="G50" s="50"/>
      <c r="H50" s="50"/>
      <c r="I50" s="50"/>
      <c r="J50" s="50"/>
    </row>
    <row r="51" spans="1:10" s="1" customFormat="1" ht="18.75" x14ac:dyDescent="0.3">
      <c r="A51" s="358" t="s">
        <v>61</v>
      </c>
      <c r="B51" s="1354">
        <v>0</v>
      </c>
      <c r="C51" s="50"/>
      <c r="D51" s="50"/>
      <c r="E51" s="50"/>
      <c r="F51" s="50"/>
      <c r="G51" s="50"/>
      <c r="H51" s="50"/>
      <c r="I51" s="50"/>
      <c r="J51" s="50"/>
    </row>
    <row r="52" spans="1:10" s="1" customFormat="1" ht="18.75" x14ac:dyDescent="0.3">
      <c r="A52" s="358" t="s">
        <v>36</v>
      </c>
      <c r="B52" s="1354">
        <v>0</v>
      </c>
      <c r="C52" s="50"/>
      <c r="D52" s="50"/>
      <c r="E52" s="50"/>
      <c r="F52" s="50"/>
      <c r="G52" s="50"/>
      <c r="H52" s="50"/>
      <c r="I52" s="50"/>
      <c r="J52" s="50"/>
    </row>
    <row r="53" spans="1:10" s="1" customFormat="1" ht="18.75" x14ac:dyDescent="0.3">
      <c r="A53" s="134" t="s">
        <v>180</v>
      </c>
      <c r="B53" s="1354">
        <v>0</v>
      </c>
      <c r="C53" s="50"/>
      <c r="D53" s="50"/>
      <c r="E53" s="50"/>
      <c r="F53" s="50"/>
      <c r="G53" s="50"/>
      <c r="H53" s="50"/>
      <c r="I53" s="50"/>
      <c r="J53" s="50"/>
    </row>
    <row r="54" spans="1:10" s="1" customFormat="1" ht="18.75" x14ac:dyDescent="0.3">
      <c r="A54" s="358" t="s">
        <v>35</v>
      </c>
      <c r="B54" s="1354">
        <v>0</v>
      </c>
      <c r="C54" s="50"/>
      <c r="D54" s="50"/>
      <c r="E54" s="50"/>
      <c r="F54" s="50"/>
      <c r="G54" s="50"/>
      <c r="H54" s="50"/>
      <c r="I54" s="50"/>
      <c r="J54" s="50"/>
    </row>
    <row r="55" spans="1:10" s="1" customFormat="1" ht="18.75" x14ac:dyDescent="0.3">
      <c r="A55" s="358" t="s">
        <v>49</v>
      </c>
      <c r="B55" s="1354">
        <v>0</v>
      </c>
      <c r="C55" s="50"/>
      <c r="D55" s="50"/>
      <c r="E55" s="50"/>
      <c r="F55" s="50"/>
      <c r="G55" s="50"/>
      <c r="H55" s="50"/>
      <c r="I55" s="50"/>
      <c r="J55" s="50"/>
    </row>
    <row r="56" spans="1:10" s="1" customFormat="1" ht="18.75" x14ac:dyDescent="0.3">
      <c r="A56" s="358" t="s">
        <v>53</v>
      </c>
      <c r="B56" s="1354">
        <v>0</v>
      </c>
      <c r="C56" s="50"/>
      <c r="D56" s="50"/>
      <c r="E56" s="50"/>
      <c r="F56" s="50"/>
      <c r="G56" s="50"/>
      <c r="H56" s="50"/>
      <c r="I56" s="50"/>
      <c r="J56" s="50"/>
    </row>
    <row r="57" spans="1:10" s="1" customFormat="1" ht="18.75" x14ac:dyDescent="0.3">
      <c r="A57" s="358" t="s">
        <v>34</v>
      </c>
      <c r="B57" s="1354">
        <v>0</v>
      </c>
      <c r="C57" s="50"/>
      <c r="D57" s="50"/>
      <c r="E57" s="50"/>
      <c r="F57" s="50"/>
      <c r="G57" s="50"/>
      <c r="H57" s="50"/>
      <c r="I57" s="50"/>
      <c r="J57" s="50"/>
    </row>
    <row r="58" spans="1:10" s="1" customFormat="1" ht="18.75" x14ac:dyDescent="0.3">
      <c r="A58" s="134" t="s">
        <v>51</v>
      </c>
      <c r="B58" s="1354">
        <v>0</v>
      </c>
      <c r="C58" s="50"/>
      <c r="D58" s="50"/>
      <c r="E58" s="50"/>
      <c r="F58" s="50"/>
      <c r="G58" s="50"/>
      <c r="H58" s="50"/>
      <c r="I58" s="50"/>
      <c r="J58" s="50"/>
    </row>
    <row r="59" spans="1:10" s="1" customFormat="1" ht="18.75" x14ac:dyDescent="0.3">
      <c r="A59" s="358" t="s">
        <v>25</v>
      </c>
      <c r="B59" s="1354">
        <v>0</v>
      </c>
      <c r="C59" s="50"/>
      <c r="D59" s="50"/>
      <c r="E59" s="50"/>
      <c r="F59" s="50"/>
      <c r="G59" s="50"/>
      <c r="H59" s="50"/>
      <c r="I59" s="50"/>
      <c r="J59" s="50"/>
    </row>
    <row r="60" spans="1:10" s="1" customFormat="1" ht="18.75" x14ac:dyDescent="0.3">
      <c r="A60" s="358" t="s">
        <v>31</v>
      </c>
      <c r="B60" s="1354">
        <v>0</v>
      </c>
      <c r="C60" s="50"/>
      <c r="D60" s="50"/>
      <c r="E60" s="50"/>
      <c r="F60" s="50"/>
      <c r="G60" s="50"/>
      <c r="H60" s="50"/>
      <c r="I60" s="50"/>
      <c r="J60" s="50"/>
    </row>
    <row r="61" spans="1:10" s="1" customFormat="1" ht="18.75" x14ac:dyDescent="0.3">
      <c r="A61" s="358" t="s">
        <v>11</v>
      </c>
      <c r="B61" s="1354">
        <v>0</v>
      </c>
      <c r="C61" s="50"/>
      <c r="D61" s="50"/>
      <c r="E61" s="50"/>
      <c r="F61" s="50"/>
      <c r="G61" s="50"/>
      <c r="H61" s="50"/>
      <c r="I61" s="50"/>
      <c r="J61" s="50"/>
    </row>
    <row r="62" spans="1:10" s="1" customFormat="1" ht="18.75" x14ac:dyDescent="0.3">
      <c r="A62" s="134" t="s">
        <v>30</v>
      </c>
      <c r="B62" s="1354">
        <v>0</v>
      </c>
      <c r="C62" s="50"/>
      <c r="D62" s="50"/>
      <c r="E62" s="50"/>
      <c r="F62" s="50"/>
      <c r="G62" s="50"/>
      <c r="H62" s="50"/>
      <c r="I62" s="50"/>
      <c r="J62" s="50"/>
    </row>
    <row r="63" spans="1:10" s="1" customFormat="1" ht="19.5" thickBot="1" x14ac:dyDescent="0.35">
      <c r="A63" s="297" t="s">
        <v>157</v>
      </c>
      <c r="B63" s="1354">
        <v>0</v>
      </c>
      <c r="C63" s="50"/>
      <c r="D63" s="50"/>
      <c r="E63" s="336"/>
      <c r="F63" s="336"/>
      <c r="G63" s="50"/>
      <c r="H63" s="50"/>
      <c r="I63" s="50"/>
      <c r="J63" s="50"/>
    </row>
    <row r="64" spans="1:10" x14ac:dyDescent="0.25">
      <c r="A64" s="1000"/>
      <c r="B64" s="336"/>
      <c r="C64" s="336"/>
      <c r="D64" s="336"/>
      <c r="E64" s="336"/>
      <c r="F64" s="336"/>
      <c r="G64" s="336"/>
      <c r="H64" s="336"/>
      <c r="I64" s="336"/>
      <c r="J64" s="336"/>
    </row>
    <row r="65" spans="1:10" x14ac:dyDescent="0.25">
      <c r="A65" s="1000"/>
      <c r="B65" s="336"/>
      <c r="C65" s="336"/>
      <c r="D65" s="336"/>
      <c r="E65" s="336"/>
      <c r="F65" s="336"/>
      <c r="G65" s="336"/>
      <c r="H65" s="336"/>
      <c r="I65" s="336"/>
      <c r="J65" s="336"/>
    </row>
    <row r="66" spans="1:10" x14ac:dyDescent="0.25">
      <c r="A66" s="1000"/>
      <c r="B66" s="336"/>
      <c r="C66" s="336"/>
      <c r="D66" s="336"/>
      <c r="E66" s="336"/>
      <c r="F66" s="336"/>
      <c r="G66" s="336"/>
      <c r="H66" s="336"/>
      <c r="I66" s="336"/>
      <c r="J66" s="336"/>
    </row>
    <row r="67" spans="1:10" x14ac:dyDescent="0.25">
      <c r="A67" s="1000"/>
      <c r="B67" s="336"/>
      <c r="C67" s="336"/>
      <c r="D67" s="336"/>
      <c r="E67" s="336"/>
      <c r="F67" s="336"/>
      <c r="G67" s="336"/>
      <c r="H67" s="336"/>
      <c r="I67" s="336"/>
      <c r="J67" s="336"/>
    </row>
    <row r="68" spans="1:10" x14ac:dyDescent="0.25">
      <c r="A68" s="1000"/>
      <c r="B68" s="336"/>
      <c r="C68" s="336"/>
      <c r="D68" s="336"/>
      <c r="E68" s="336"/>
      <c r="F68" s="336"/>
      <c r="G68" s="336"/>
      <c r="H68" s="336"/>
      <c r="I68" s="336"/>
      <c r="J68" s="336"/>
    </row>
    <row r="69" spans="1:10" x14ac:dyDescent="0.25">
      <c r="A69" s="1000"/>
      <c r="B69" s="336"/>
      <c r="C69" s="336"/>
      <c r="D69" s="336"/>
      <c r="E69" s="336"/>
      <c r="F69" s="336"/>
      <c r="G69" s="336"/>
      <c r="H69" s="336"/>
      <c r="I69" s="336"/>
      <c r="J69" s="336"/>
    </row>
  </sheetData>
  <sortState ref="A8:B63">
    <sortCondition ref="A8"/>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Z90"/>
  <sheetViews>
    <sheetView topLeftCell="I10" zoomScale="85" zoomScaleNormal="85" workbookViewId="0">
      <selection activeCell="W21" sqref="W21"/>
    </sheetView>
  </sheetViews>
  <sheetFormatPr defaultColWidth="8.85546875" defaultRowHeight="18.75" x14ac:dyDescent="0.25"/>
  <cols>
    <col min="1" max="1" width="30.7109375" style="127" customWidth="1"/>
    <col min="2" max="2" width="8.85546875" style="108"/>
    <col min="3" max="3" width="8.85546875" style="109"/>
    <col min="4" max="4" width="9" style="31" customWidth="1"/>
    <col min="5" max="5" width="9.42578125" style="31" customWidth="1"/>
    <col min="6" max="6" width="4.85546875" style="31" customWidth="1"/>
    <col min="7" max="7" width="7.28515625" style="109" customWidth="1"/>
    <col min="8" max="8" width="120.42578125" style="109" customWidth="1"/>
    <col min="9" max="9" width="5" style="109" customWidth="1"/>
    <col min="10" max="10" width="28.28515625" style="110" customWidth="1"/>
    <col min="11" max="11" width="8.85546875" style="111"/>
    <col min="12" max="12" width="8.85546875" style="112"/>
    <col min="13" max="13" width="8.85546875" style="109"/>
    <col min="14" max="14" width="25.42578125" style="94" customWidth="1"/>
    <col min="15" max="17" width="8.85546875" style="94"/>
    <col min="18" max="18" width="14.7109375" style="109" bestFit="1" customWidth="1"/>
    <col min="19" max="19" width="7.140625" style="109" customWidth="1"/>
    <col min="20" max="16384" width="8.85546875" style="109"/>
  </cols>
  <sheetData>
    <row r="1" spans="1:26" ht="21" x14ac:dyDescent="0.35">
      <c r="A1" s="1355" t="s">
        <v>297</v>
      </c>
      <c r="B1" s="1356"/>
      <c r="C1" s="1357"/>
      <c r="D1" s="1004"/>
      <c r="E1" s="1004"/>
      <c r="F1" s="1004"/>
      <c r="G1" s="1357"/>
      <c r="H1" s="1358"/>
      <c r="I1" s="1357"/>
      <c r="J1" s="1368"/>
      <c r="K1" s="1369"/>
      <c r="L1" s="202"/>
      <c r="M1" s="1357"/>
      <c r="N1" s="216" t="s">
        <v>293</v>
      </c>
      <c r="O1" s="217"/>
      <c r="P1" s="178"/>
      <c r="Q1" s="151" t="s">
        <v>146</v>
      </c>
      <c r="R1" s="1357"/>
      <c r="S1" s="1357"/>
      <c r="T1" s="1357"/>
      <c r="U1" s="1357"/>
      <c r="V1" s="1357"/>
      <c r="W1" s="1357"/>
      <c r="X1" s="1357"/>
      <c r="Y1" s="1357"/>
      <c r="Z1" s="1357"/>
    </row>
    <row r="2" spans="1:26" x14ac:dyDescent="0.3">
      <c r="A2" s="1359" t="s">
        <v>298</v>
      </c>
      <c r="B2" s="1360"/>
      <c r="C2" s="50"/>
      <c r="D2" s="1361"/>
      <c r="E2" s="1004"/>
      <c r="F2" s="1004"/>
      <c r="G2" s="1357"/>
      <c r="H2" s="1357"/>
      <c r="I2" s="1357"/>
      <c r="J2" s="218" t="s">
        <v>292</v>
      </c>
      <c r="K2" s="219"/>
      <c r="L2" s="620"/>
      <c r="M2" s="1357"/>
      <c r="N2" s="218" t="s">
        <v>294</v>
      </c>
      <c r="O2" s="219"/>
      <c r="P2" s="188"/>
      <c r="Q2" s="151" t="s">
        <v>109</v>
      </c>
      <c r="R2" s="1357"/>
      <c r="S2" s="1357"/>
      <c r="T2" s="1357"/>
      <c r="U2" s="1357"/>
      <c r="V2" s="1357"/>
      <c r="W2" s="1357"/>
      <c r="X2" s="1357"/>
      <c r="Y2" s="1357"/>
      <c r="Z2" s="1357"/>
    </row>
    <row r="3" spans="1:26" ht="19.5" thickBot="1" x14ac:dyDescent="0.35">
      <c r="A3" s="1362" t="s">
        <v>295</v>
      </c>
      <c r="B3" s="1360"/>
      <c r="C3" s="50"/>
      <c r="D3" s="1361"/>
      <c r="E3" s="1004"/>
      <c r="F3" s="1004"/>
      <c r="G3" s="1357"/>
      <c r="H3" s="1357"/>
      <c r="I3" s="1357"/>
      <c r="J3" s="114" t="s">
        <v>4</v>
      </c>
      <c r="K3" s="115" t="s">
        <v>147</v>
      </c>
      <c r="L3" s="3" t="s">
        <v>148</v>
      </c>
      <c r="M3" s="1357"/>
      <c r="N3" s="153" t="s">
        <v>4</v>
      </c>
      <c r="O3" s="150" t="s">
        <v>147</v>
      </c>
      <c r="P3" s="56" t="s">
        <v>148</v>
      </c>
      <c r="Q3" s="152" t="s">
        <v>2</v>
      </c>
      <c r="R3" s="1357"/>
      <c r="S3" s="1357"/>
      <c r="T3" s="1357"/>
      <c r="U3" s="1357"/>
      <c r="V3" s="1357"/>
      <c r="W3" s="1357"/>
      <c r="X3" s="1357"/>
      <c r="Y3" s="1357"/>
      <c r="Z3" s="1357"/>
    </row>
    <row r="4" spans="1:26" x14ac:dyDescent="0.3">
      <c r="A4" s="1359"/>
      <c r="B4" s="1360"/>
      <c r="C4" s="1035"/>
      <c r="D4" s="1004"/>
      <c r="E4" s="1004"/>
      <c r="F4" s="1004"/>
      <c r="G4" s="1357"/>
      <c r="H4" s="1357"/>
      <c r="I4" s="1357"/>
      <c r="J4" s="154" t="s">
        <v>51</v>
      </c>
      <c r="K4" s="294"/>
      <c r="L4" s="387">
        <v>1.02</v>
      </c>
      <c r="M4" s="1357"/>
      <c r="N4" s="154" t="s">
        <v>185</v>
      </c>
      <c r="O4" s="302">
        <v>0.35450312570302756</v>
      </c>
      <c r="P4" s="378">
        <v>1.64</v>
      </c>
      <c r="Q4" s="116">
        <v>5</v>
      </c>
      <c r="R4" s="1357"/>
      <c r="S4" s="1357"/>
      <c r="T4" s="1357"/>
      <c r="U4" s="1357"/>
      <c r="V4" s="1357"/>
      <c r="W4" s="1357"/>
      <c r="X4" s="1357"/>
      <c r="Y4" s="1357"/>
      <c r="Z4" s="1357"/>
    </row>
    <row r="5" spans="1:26" x14ac:dyDescent="0.3">
      <c r="A5" s="1359"/>
      <c r="B5" s="1363"/>
      <c r="C5" s="52"/>
      <c r="D5" s="1364" t="s">
        <v>146</v>
      </c>
      <c r="E5" s="1364" t="s">
        <v>109</v>
      </c>
      <c r="F5" s="1004"/>
      <c r="G5" s="1357"/>
      <c r="H5" s="1357"/>
      <c r="I5" s="1357"/>
      <c r="J5" s="156" t="s">
        <v>64</v>
      </c>
      <c r="K5" s="117"/>
      <c r="L5" s="379">
        <v>1.03</v>
      </c>
      <c r="M5" s="1357"/>
      <c r="N5" s="292" t="s">
        <v>181</v>
      </c>
      <c r="O5" s="117">
        <v>0.49166542165262989</v>
      </c>
      <c r="P5" s="379">
        <v>1.55</v>
      </c>
      <c r="Q5" s="119">
        <v>3</v>
      </c>
      <c r="R5" s="1357"/>
      <c r="S5" s="1357"/>
      <c r="T5" s="1357"/>
      <c r="U5" s="1357"/>
      <c r="V5" s="1357"/>
      <c r="W5" s="1357"/>
      <c r="X5" s="1357"/>
      <c r="Y5" s="1357"/>
      <c r="Z5" s="1357"/>
    </row>
    <row r="6" spans="1:26" ht="19.5" thickBot="1" x14ac:dyDescent="0.35">
      <c r="A6" s="153" t="s">
        <v>4</v>
      </c>
      <c r="B6" s="1365" t="s">
        <v>147</v>
      </c>
      <c r="C6" s="56" t="s">
        <v>148</v>
      </c>
      <c r="D6" s="152" t="s">
        <v>2</v>
      </c>
      <c r="E6" s="1366" t="s">
        <v>3</v>
      </c>
      <c r="F6" s="1004"/>
      <c r="G6" s="1367" t="s">
        <v>149</v>
      </c>
      <c r="H6" s="50"/>
      <c r="I6" s="1357"/>
      <c r="J6" s="155" t="s">
        <v>68</v>
      </c>
      <c r="K6" s="117">
        <v>0.67</v>
      </c>
      <c r="L6" s="379">
        <v>1.1299999999999999</v>
      </c>
      <c r="M6" s="1357"/>
      <c r="N6" s="156" t="s">
        <v>18</v>
      </c>
      <c r="O6" s="122">
        <v>0.50205183075568793</v>
      </c>
      <c r="P6" s="379">
        <v>1.48</v>
      </c>
      <c r="Q6" s="119">
        <v>3</v>
      </c>
      <c r="R6" s="1357"/>
      <c r="S6" s="1357"/>
      <c r="T6" s="1357"/>
      <c r="U6" s="1357"/>
      <c r="V6" s="1357"/>
      <c r="W6" s="1357"/>
      <c r="X6" s="1357"/>
      <c r="Y6" s="1357"/>
      <c r="Z6" s="1357"/>
    </row>
    <row r="7" spans="1:26" x14ac:dyDescent="0.3">
      <c r="A7" s="154" t="s">
        <v>188</v>
      </c>
      <c r="B7" s="1761">
        <v>0.33946169999999998</v>
      </c>
      <c r="C7" s="1762">
        <v>2.13</v>
      </c>
      <c r="D7" s="116">
        <v>7</v>
      </c>
      <c r="E7" s="59">
        <f t="shared" ref="E7:E38" si="0">RANK(D7,D$7:D$64,0)</f>
        <v>1</v>
      </c>
      <c r="F7" s="1345"/>
      <c r="G7" s="238" t="s">
        <v>333</v>
      </c>
      <c r="H7" s="239"/>
      <c r="I7" s="1357"/>
      <c r="J7" s="156" t="s">
        <v>60</v>
      </c>
      <c r="K7" s="117"/>
      <c r="L7" s="379">
        <v>1.18</v>
      </c>
      <c r="M7" s="1357"/>
      <c r="N7" s="155" t="s">
        <v>183</v>
      </c>
      <c r="O7" s="117">
        <v>0.54325104654026102</v>
      </c>
      <c r="P7" s="379">
        <v>1.41</v>
      </c>
      <c r="Q7" s="119">
        <v>3</v>
      </c>
      <c r="R7" s="1357"/>
      <c r="S7" s="1357"/>
      <c r="T7" s="1357"/>
      <c r="U7" s="1357"/>
      <c r="V7" s="1357"/>
      <c r="W7" s="1357"/>
      <c r="X7" s="1357"/>
      <c r="Y7" s="1357"/>
      <c r="Z7" s="1357"/>
    </row>
    <row r="8" spans="1:26" ht="20.25" x14ac:dyDescent="0.35">
      <c r="A8" s="155" t="s">
        <v>20</v>
      </c>
      <c r="B8" s="626">
        <v>0.28368238304895765</v>
      </c>
      <c r="C8" s="118">
        <v>2</v>
      </c>
      <c r="D8" s="119">
        <v>7</v>
      </c>
      <c r="E8" s="59">
        <f t="shared" si="0"/>
        <v>1</v>
      </c>
      <c r="F8" s="1345"/>
      <c r="G8" s="239"/>
      <c r="H8" s="239" t="s">
        <v>245</v>
      </c>
      <c r="I8" s="1357"/>
      <c r="J8" s="155" t="s">
        <v>44</v>
      </c>
      <c r="K8" s="117">
        <v>0.87942900000000002</v>
      </c>
      <c r="L8" s="379">
        <v>1.19</v>
      </c>
      <c r="M8" s="1357"/>
      <c r="N8" s="155" t="s">
        <v>15</v>
      </c>
      <c r="O8" s="117">
        <v>0.65880011373329539</v>
      </c>
      <c r="P8" s="379">
        <v>1.68</v>
      </c>
      <c r="Q8" s="119">
        <v>2</v>
      </c>
      <c r="R8" s="1357"/>
      <c r="S8" s="1357"/>
      <c r="T8" s="1357"/>
      <c r="U8" s="1357"/>
      <c r="V8" s="1357"/>
      <c r="W8" s="1357"/>
      <c r="X8" s="1357"/>
      <c r="Y8" s="1357"/>
      <c r="Z8" s="1357"/>
    </row>
    <row r="9" spans="1:26" ht="20.25" x14ac:dyDescent="0.35">
      <c r="A9" s="156" t="s">
        <v>47</v>
      </c>
      <c r="B9" s="626"/>
      <c r="C9" s="118">
        <v>2.02</v>
      </c>
      <c r="D9" s="119">
        <v>6</v>
      </c>
      <c r="E9" s="59">
        <f t="shared" si="0"/>
        <v>3</v>
      </c>
      <c r="F9" s="1345"/>
      <c r="G9" s="239"/>
      <c r="H9" s="239" t="s">
        <v>246</v>
      </c>
      <c r="I9" s="1357"/>
      <c r="J9" s="155" t="s">
        <v>19</v>
      </c>
      <c r="K9" s="117">
        <v>0.86649136263487769</v>
      </c>
      <c r="L9" s="379">
        <v>1.21</v>
      </c>
      <c r="M9" s="1357"/>
      <c r="N9" s="155" t="s">
        <v>68</v>
      </c>
      <c r="O9" s="117">
        <v>0.67</v>
      </c>
      <c r="P9" s="379">
        <v>1.1299999999999999</v>
      </c>
      <c r="Q9" s="119">
        <v>2</v>
      </c>
      <c r="R9" s="1357"/>
      <c r="S9" s="1357"/>
      <c r="T9" s="1357"/>
      <c r="U9" s="1357"/>
      <c r="V9" s="1357"/>
      <c r="W9" s="1357"/>
      <c r="X9" s="1357"/>
      <c r="Y9" s="1357"/>
      <c r="Z9" s="1357"/>
    </row>
    <row r="10" spans="1:26" ht="20.25" x14ac:dyDescent="0.35">
      <c r="A10" s="156" t="s">
        <v>17</v>
      </c>
      <c r="B10" s="626"/>
      <c r="C10" s="118">
        <v>2.2200000000000002</v>
      </c>
      <c r="D10" s="119">
        <v>6</v>
      </c>
      <c r="E10" s="59">
        <f t="shared" si="0"/>
        <v>3</v>
      </c>
      <c r="F10" s="1345"/>
      <c r="G10" s="239"/>
      <c r="H10" s="239" t="s">
        <v>247</v>
      </c>
      <c r="I10" s="1357"/>
      <c r="J10" s="156" t="s">
        <v>62</v>
      </c>
      <c r="K10" s="117"/>
      <c r="L10" s="379">
        <v>1.23</v>
      </c>
      <c r="M10" s="1357"/>
      <c r="N10" s="155" t="s">
        <v>197</v>
      </c>
      <c r="O10" s="117">
        <v>0.69208099999999995</v>
      </c>
      <c r="P10" s="379">
        <v>1.35</v>
      </c>
      <c r="Q10" s="119">
        <v>2</v>
      </c>
      <c r="R10" s="1357"/>
      <c r="S10" s="1357"/>
      <c r="T10" s="1357"/>
      <c r="U10" s="1357"/>
      <c r="V10" s="1357"/>
      <c r="W10" s="1357"/>
      <c r="X10" s="1357"/>
      <c r="Y10" s="1357"/>
      <c r="Z10" s="1357"/>
    </row>
    <row r="11" spans="1:26" ht="20.25" x14ac:dyDescent="0.35">
      <c r="A11" s="156" t="s">
        <v>52</v>
      </c>
      <c r="B11" s="626"/>
      <c r="C11" s="118">
        <v>2.02</v>
      </c>
      <c r="D11" s="119">
        <v>6</v>
      </c>
      <c r="E11" s="59">
        <f t="shared" si="0"/>
        <v>3</v>
      </c>
      <c r="F11" s="1345"/>
      <c r="G11" s="239"/>
      <c r="H11" s="239" t="s">
        <v>248</v>
      </c>
      <c r="I11" s="1357"/>
      <c r="J11" s="156" t="s">
        <v>43</v>
      </c>
      <c r="K11" s="117"/>
      <c r="L11" s="379">
        <v>1.23</v>
      </c>
      <c r="M11" s="1357"/>
      <c r="N11" s="155" t="s">
        <v>179</v>
      </c>
      <c r="O11" s="117">
        <v>0.752177134972147</v>
      </c>
      <c r="P11" s="379">
        <v>1.53</v>
      </c>
      <c r="Q11" s="119">
        <v>2</v>
      </c>
      <c r="R11" s="1357"/>
      <c r="S11" s="1357"/>
      <c r="T11" s="1357"/>
      <c r="U11" s="1357"/>
      <c r="V11" s="1357"/>
      <c r="W11" s="1357"/>
      <c r="X11" s="1357"/>
      <c r="Y11" s="1357"/>
      <c r="Z11" s="1357"/>
    </row>
    <row r="12" spans="1:26" x14ac:dyDescent="0.3">
      <c r="A12" s="156" t="s">
        <v>36</v>
      </c>
      <c r="B12" s="626"/>
      <c r="C12" s="118">
        <v>2.25</v>
      </c>
      <c r="D12" s="119">
        <v>6</v>
      </c>
      <c r="E12" s="59">
        <f t="shared" si="0"/>
        <v>3</v>
      </c>
      <c r="F12" s="1345"/>
      <c r="G12" s="239"/>
      <c r="H12" s="239" t="s">
        <v>150</v>
      </c>
      <c r="I12" s="1357"/>
      <c r="J12" s="156" t="s">
        <v>21</v>
      </c>
      <c r="K12" s="117"/>
      <c r="L12" s="379">
        <v>1.25</v>
      </c>
      <c r="M12" s="1357"/>
      <c r="N12" s="155" t="s">
        <v>46</v>
      </c>
      <c r="O12" s="123">
        <v>0.77</v>
      </c>
      <c r="P12" s="380">
        <v>1.69</v>
      </c>
      <c r="Q12" s="119">
        <v>2</v>
      </c>
      <c r="R12" s="1357"/>
      <c r="S12" s="1357"/>
      <c r="T12" s="1357"/>
      <c r="U12" s="1357"/>
      <c r="V12" s="1357"/>
      <c r="W12" s="1357"/>
      <c r="X12" s="1357"/>
      <c r="Y12" s="1357"/>
      <c r="Z12" s="1357"/>
    </row>
    <row r="13" spans="1:26" x14ac:dyDescent="0.3">
      <c r="A13" s="156" t="s">
        <v>35</v>
      </c>
      <c r="B13" s="626"/>
      <c r="C13" s="118">
        <v>2.1</v>
      </c>
      <c r="D13" s="119">
        <v>6</v>
      </c>
      <c r="E13" s="59">
        <f t="shared" si="0"/>
        <v>3</v>
      </c>
      <c r="F13" s="1345"/>
      <c r="G13" s="50"/>
      <c r="H13" s="50"/>
      <c r="I13" s="1357"/>
      <c r="J13" s="156" t="s">
        <v>24</v>
      </c>
      <c r="K13" s="117">
        <v>0.79969800000000002</v>
      </c>
      <c r="L13" s="381">
        <v>1.28</v>
      </c>
      <c r="M13" s="1357"/>
      <c r="N13" s="156" t="s">
        <v>24</v>
      </c>
      <c r="O13" s="117">
        <v>0.79969800000000002</v>
      </c>
      <c r="P13" s="381">
        <v>1.28</v>
      </c>
      <c r="Q13" s="119">
        <v>2</v>
      </c>
      <c r="R13" s="1357"/>
      <c r="S13" s="1357"/>
      <c r="T13" s="1357"/>
      <c r="U13" s="1357"/>
      <c r="V13" s="1357"/>
      <c r="W13" s="1357"/>
      <c r="X13" s="1357"/>
      <c r="Y13" s="1357"/>
      <c r="Z13" s="1357"/>
    </row>
    <row r="14" spans="1:26" x14ac:dyDescent="0.3">
      <c r="A14" s="156" t="s">
        <v>11</v>
      </c>
      <c r="B14" s="626"/>
      <c r="C14" s="118">
        <v>2.0499999999999998</v>
      </c>
      <c r="D14" s="119">
        <v>6</v>
      </c>
      <c r="E14" s="59">
        <f t="shared" si="0"/>
        <v>3</v>
      </c>
      <c r="F14" s="1345"/>
      <c r="G14" s="1375" t="s">
        <v>151</v>
      </c>
      <c r="H14" s="50"/>
      <c r="I14" s="1357"/>
      <c r="J14" s="155" t="s">
        <v>189</v>
      </c>
      <c r="K14" s="117"/>
      <c r="L14" s="379">
        <v>1.34</v>
      </c>
      <c r="M14" s="1357"/>
      <c r="N14" s="156" t="s">
        <v>23</v>
      </c>
      <c r="O14" s="117">
        <v>0.81</v>
      </c>
      <c r="P14" s="379">
        <v>1.56</v>
      </c>
      <c r="Q14" s="119">
        <v>1</v>
      </c>
      <c r="R14" s="1357"/>
      <c r="S14" s="1357"/>
      <c r="T14" s="1357"/>
      <c r="U14" s="1357"/>
      <c r="V14" s="1357"/>
      <c r="W14" s="1357"/>
      <c r="X14" s="1357"/>
      <c r="Y14" s="1357"/>
      <c r="Z14" s="1357"/>
    </row>
    <row r="15" spans="1:26" ht="20.25" x14ac:dyDescent="0.35">
      <c r="A15" s="156" t="s">
        <v>32</v>
      </c>
      <c r="B15" s="626">
        <v>0.34539304823665018</v>
      </c>
      <c r="C15" s="125">
        <v>1.98</v>
      </c>
      <c r="D15" s="126">
        <v>5</v>
      </c>
      <c r="E15" s="59">
        <f t="shared" si="0"/>
        <v>9</v>
      </c>
      <c r="F15" s="1345"/>
      <c r="G15" s="1376">
        <v>1</v>
      </c>
      <c r="H15" s="50" t="s">
        <v>371</v>
      </c>
      <c r="I15" s="1357"/>
      <c r="J15" s="155" t="s">
        <v>197</v>
      </c>
      <c r="K15" s="117">
        <v>0.69208099999999995</v>
      </c>
      <c r="L15" s="379">
        <v>1.35</v>
      </c>
      <c r="M15" s="1357"/>
      <c r="N15" s="155" t="s">
        <v>8</v>
      </c>
      <c r="O15" s="117">
        <v>0.8374877092617895</v>
      </c>
      <c r="P15" s="381">
        <v>1.54</v>
      </c>
      <c r="Q15" s="119">
        <v>1</v>
      </c>
      <c r="R15" s="1357"/>
      <c r="S15" s="1357"/>
      <c r="T15" s="1357"/>
      <c r="U15" s="1357"/>
      <c r="V15" s="1357"/>
      <c r="W15" s="1357"/>
      <c r="X15" s="1357"/>
      <c r="Y15" s="1357"/>
      <c r="Z15" s="1357"/>
    </row>
    <row r="16" spans="1:26" ht="20.25" x14ac:dyDescent="0.35">
      <c r="A16" s="155" t="s">
        <v>185</v>
      </c>
      <c r="B16" s="626">
        <v>0.35450312570302756</v>
      </c>
      <c r="C16" s="124">
        <v>1.64</v>
      </c>
      <c r="D16" s="119">
        <v>5</v>
      </c>
      <c r="E16" s="59">
        <f t="shared" si="0"/>
        <v>9</v>
      </c>
      <c r="F16" s="1345"/>
      <c r="G16" s="1376">
        <v>2</v>
      </c>
      <c r="H16" s="50" t="s">
        <v>249</v>
      </c>
      <c r="I16" s="1357"/>
      <c r="J16" s="155" t="s">
        <v>183</v>
      </c>
      <c r="K16" s="117">
        <v>0.54325104654026102</v>
      </c>
      <c r="L16" s="379">
        <v>1.41</v>
      </c>
      <c r="M16" s="1357"/>
      <c r="N16" s="155" t="s">
        <v>19</v>
      </c>
      <c r="O16" s="117">
        <v>0.86649136263487769</v>
      </c>
      <c r="P16" s="379">
        <v>1.21</v>
      </c>
      <c r="Q16" s="119">
        <v>1</v>
      </c>
      <c r="R16" s="1357"/>
      <c r="S16" s="1357"/>
      <c r="T16" s="1357"/>
      <c r="U16" s="1357"/>
      <c r="V16" s="1357"/>
      <c r="W16" s="1357"/>
      <c r="X16" s="1357"/>
      <c r="Y16" s="1357"/>
      <c r="Z16" s="1357"/>
    </row>
    <row r="17" spans="1:26" ht="20.25" x14ac:dyDescent="0.35">
      <c r="A17" s="629" t="s">
        <v>57</v>
      </c>
      <c r="B17" s="306"/>
      <c r="C17" s="1760">
        <v>1.99</v>
      </c>
      <c r="D17" s="309">
        <v>4</v>
      </c>
      <c r="E17" s="59">
        <f t="shared" si="0"/>
        <v>11</v>
      </c>
      <c r="F17" s="1345"/>
      <c r="G17" s="2183">
        <v>3</v>
      </c>
      <c r="H17" s="1377" t="s">
        <v>369</v>
      </c>
      <c r="I17" s="1357"/>
      <c r="J17" s="156" t="s">
        <v>54</v>
      </c>
      <c r="K17" s="117"/>
      <c r="L17" s="379">
        <v>1.42</v>
      </c>
      <c r="M17" s="1357"/>
      <c r="N17" s="155" t="s">
        <v>44</v>
      </c>
      <c r="O17" s="117">
        <v>0.87942900000000002</v>
      </c>
      <c r="P17" s="379">
        <v>1.19</v>
      </c>
      <c r="Q17" s="119">
        <v>1</v>
      </c>
      <c r="R17" s="1357"/>
      <c r="S17" s="1357"/>
      <c r="T17" s="1357"/>
      <c r="U17" s="1357"/>
      <c r="V17" s="1357"/>
      <c r="W17" s="1357"/>
      <c r="X17" s="1357"/>
      <c r="Y17" s="1357"/>
      <c r="Z17" s="1357"/>
    </row>
    <row r="18" spans="1:26" x14ac:dyDescent="0.3">
      <c r="A18" s="155" t="s">
        <v>7</v>
      </c>
      <c r="B18" s="627">
        <v>0.42945055638130947</v>
      </c>
      <c r="C18" s="120">
        <v>1.94</v>
      </c>
      <c r="D18" s="119">
        <v>4</v>
      </c>
      <c r="E18" s="59">
        <f t="shared" si="0"/>
        <v>11</v>
      </c>
      <c r="F18" s="1345"/>
      <c r="G18" s="2183"/>
      <c r="H18" s="50" t="s">
        <v>368</v>
      </c>
      <c r="I18" s="1357"/>
      <c r="J18" s="156" t="s">
        <v>18</v>
      </c>
      <c r="K18" s="122">
        <v>0.50205183075568793</v>
      </c>
      <c r="L18" s="379">
        <v>1.48</v>
      </c>
      <c r="M18" s="1357"/>
      <c r="N18" s="156" t="s">
        <v>13</v>
      </c>
      <c r="O18" s="117">
        <v>0.9711871227364185</v>
      </c>
      <c r="P18" s="379">
        <v>1.76</v>
      </c>
      <c r="Q18" s="119">
        <v>1</v>
      </c>
      <c r="R18" s="1370" t="s">
        <v>332</v>
      </c>
      <c r="S18" s="1371">
        <f>AVERAGE(O4:O18)</f>
        <v>0.70658819119934235</v>
      </c>
      <c r="T18" s="1372">
        <f>AVERAGE(P4:P18)</f>
        <v>1.4666666666666666</v>
      </c>
      <c r="U18" s="1373">
        <f>AVERAGE(Q4:Q18)</f>
        <v>2.0666666666666669</v>
      </c>
      <c r="V18" s="1357"/>
      <c r="W18" s="1357"/>
      <c r="X18" s="1357"/>
      <c r="Y18" s="1357"/>
      <c r="Z18" s="1357"/>
    </row>
    <row r="19" spans="1:26" ht="20.25" x14ac:dyDescent="0.35">
      <c r="A19" s="629" t="s">
        <v>27</v>
      </c>
      <c r="B19" s="306">
        <v>0.39371200000000001</v>
      </c>
      <c r="C19" s="308">
        <v>2.08</v>
      </c>
      <c r="D19" s="309">
        <v>4</v>
      </c>
      <c r="E19" s="59">
        <f t="shared" si="0"/>
        <v>11</v>
      </c>
      <c r="F19" s="1345"/>
      <c r="G19" s="2183">
        <v>4</v>
      </c>
      <c r="H19" s="1378" t="s">
        <v>367</v>
      </c>
      <c r="I19" s="1357"/>
      <c r="J19" s="155" t="s">
        <v>179</v>
      </c>
      <c r="K19" s="117">
        <v>0.752177134972147</v>
      </c>
      <c r="L19" s="379">
        <v>1.53</v>
      </c>
      <c r="M19" s="1357"/>
      <c r="N19" s="155" t="s">
        <v>10</v>
      </c>
      <c r="O19" s="301">
        <v>0.31</v>
      </c>
      <c r="P19" s="382">
        <v>1.94</v>
      </c>
      <c r="Q19" s="119">
        <v>3</v>
      </c>
      <c r="R19" s="1357"/>
      <c r="S19" s="1357"/>
      <c r="T19" s="1357"/>
      <c r="U19" s="1357"/>
      <c r="V19" s="1357"/>
      <c r="W19" s="1357"/>
      <c r="X19" s="1357"/>
      <c r="Y19" s="1357"/>
      <c r="Z19" s="1357"/>
    </row>
    <row r="20" spans="1:26" x14ac:dyDescent="0.3">
      <c r="A20" s="293" t="s">
        <v>370</v>
      </c>
      <c r="B20" s="626">
        <v>0.42483301898491882</v>
      </c>
      <c r="C20" s="118">
        <v>2.0099999999999998</v>
      </c>
      <c r="D20" s="119">
        <v>4</v>
      </c>
      <c r="E20" s="59">
        <f t="shared" si="0"/>
        <v>11</v>
      </c>
      <c r="F20" s="1345"/>
      <c r="G20" s="2183"/>
      <c r="H20" s="50" t="s">
        <v>366</v>
      </c>
      <c r="I20" s="1357"/>
      <c r="J20" s="155" t="s">
        <v>8</v>
      </c>
      <c r="K20" s="117">
        <v>0.8374877092617895</v>
      </c>
      <c r="L20" s="381">
        <v>1.54</v>
      </c>
      <c r="M20" s="1357"/>
      <c r="N20" s="156" t="s">
        <v>32</v>
      </c>
      <c r="O20" s="301">
        <v>0.34539304823665018</v>
      </c>
      <c r="P20" s="383">
        <v>1.98</v>
      </c>
      <c r="Q20" s="126">
        <v>5</v>
      </c>
      <c r="R20" s="1357"/>
      <c r="S20" s="1357"/>
      <c r="T20" s="1357"/>
      <c r="U20" s="1357"/>
      <c r="V20" s="1357"/>
      <c r="W20" s="1357"/>
      <c r="X20" s="1357"/>
      <c r="Y20" s="1357"/>
      <c r="Z20" s="1357"/>
    </row>
    <row r="21" spans="1:26" ht="20.25" x14ac:dyDescent="0.35">
      <c r="A21" s="156" t="s">
        <v>16</v>
      </c>
      <c r="B21" s="626">
        <v>0.42577559999999998</v>
      </c>
      <c r="C21" s="120">
        <v>1.99</v>
      </c>
      <c r="D21" s="119">
        <v>4</v>
      </c>
      <c r="E21" s="59">
        <f t="shared" si="0"/>
        <v>11</v>
      </c>
      <c r="F21" s="1345"/>
      <c r="G21" s="1376">
        <v>5</v>
      </c>
      <c r="H21" s="50" t="s">
        <v>331</v>
      </c>
      <c r="I21" s="1357"/>
      <c r="J21" s="292" t="s">
        <v>181</v>
      </c>
      <c r="K21" s="117">
        <v>0.49166542165262989</v>
      </c>
      <c r="L21" s="379">
        <v>1.55</v>
      </c>
      <c r="M21" s="1357"/>
      <c r="N21" s="155" t="s">
        <v>38</v>
      </c>
      <c r="O21" s="117">
        <v>0.40028000000000002</v>
      </c>
      <c r="P21" s="384">
        <v>1.92</v>
      </c>
      <c r="Q21" s="119">
        <v>4</v>
      </c>
      <c r="R21" s="1357"/>
      <c r="S21" s="1357"/>
      <c r="T21" s="1357"/>
      <c r="U21" s="1357"/>
      <c r="V21" s="1357"/>
      <c r="W21" s="1357"/>
      <c r="X21" s="1357"/>
      <c r="Y21" s="1357"/>
      <c r="Z21" s="1357"/>
    </row>
    <row r="22" spans="1:26" ht="20.25" x14ac:dyDescent="0.35">
      <c r="A22" s="155" t="s">
        <v>38</v>
      </c>
      <c r="B22" s="626">
        <v>0.40028000000000002</v>
      </c>
      <c r="C22" s="120">
        <v>1.92</v>
      </c>
      <c r="D22" s="119">
        <v>4</v>
      </c>
      <c r="E22" s="59">
        <f t="shared" si="0"/>
        <v>11</v>
      </c>
      <c r="F22" s="1345"/>
      <c r="G22" s="1376">
        <v>6</v>
      </c>
      <c r="H22" s="1377" t="s">
        <v>250</v>
      </c>
      <c r="I22" s="1357"/>
      <c r="J22" s="156" t="s">
        <v>23</v>
      </c>
      <c r="K22" s="117">
        <v>0.81</v>
      </c>
      <c r="L22" s="379">
        <v>1.56</v>
      </c>
      <c r="M22" s="1357"/>
      <c r="N22" s="156" t="s">
        <v>16</v>
      </c>
      <c r="O22" s="117">
        <v>0.42577559999999998</v>
      </c>
      <c r="P22" s="384">
        <v>1.99</v>
      </c>
      <c r="Q22" s="119">
        <v>4</v>
      </c>
      <c r="R22" s="1357"/>
      <c r="S22" s="1357"/>
      <c r="T22" s="1357"/>
      <c r="U22" s="1357"/>
      <c r="V22" s="1357"/>
      <c r="W22" s="1357"/>
      <c r="X22" s="1357"/>
      <c r="Y22" s="1357"/>
      <c r="Z22" s="1357"/>
    </row>
    <row r="23" spans="1:26" ht="20.25" x14ac:dyDescent="0.35">
      <c r="A23" s="156" t="s">
        <v>39</v>
      </c>
      <c r="B23" s="626"/>
      <c r="C23" s="120">
        <v>1.97</v>
      </c>
      <c r="D23" s="119">
        <v>4</v>
      </c>
      <c r="E23" s="59">
        <f t="shared" si="0"/>
        <v>11</v>
      </c>
      <c r="F23" s="1345"/>
      <c r="G23" s="1376">
        <v>7</v>
      </c>
      <c r="H23" s="50" t="s">
        <v>251</v>
      </c>
      <c r="I23" s="1357"/>
      <c r="J23" s="156" t="s">
        <v>58</v>
      </c>
      <c r="K23" s="117"/>
      <c r="L23" s="379">
        <v>1.57</v>
      </c>
      <c r="M23" s="1357"/>
      <c r="N23" s="155" t="s">
        <v>7</v>
      </c>
      <c r="O23" s="122">
        <v>0.42945055638130947</v>
      </c>
      <c r="P23" s="384">
        <v>1.94</v>
      </c>
      <c r="Q23" s="119">
        <v>4</v>
      </c>
      <c r="R23" s="1357"/>
      <c r="S23" s="1357"/>
      <c r="T23" s="1357"/>
      <c r="U23" s="1357"/>
      <c r="V23" s="1357"/>
      <c r="W23" s="1357"/>
      <c r="X23" s="1357"/>
      <c r="Y23" s="1357"/>
      <c r="Z23" s="1357"/>
    </row>
    <row r="24" spans="1:26" ht="20.25" x14ac:dyDescent="0.35">
      <c r="A24" s="156" t="s">
        <v>33</v>
      </c>
      <c r="B24" s="626"/>
      <c r="C24" s="120">
        <v>1.89</v>
      </c>
      <c r="D24" s="119">
        <v>4</v>
      </c>
      <c r="E24" s="59">
        <f t="shared" si="0"/>
        <v>11</v>
      </c>
      <c r="F24" s="1345"/>
      <c r="G24" s="1376">
        <v>8</v>
      </c>
      <c r="H24" s="50" t="s">
        <v>252</v>
      </c>
      <c r="I24" s="1357"/>
      <c r="J24" s="156" t="s">
        <v>28</v>
      </c>
      <c r="K24" s="117"/>
      <c r="L24" s="379">
        <v>1.59</v>
      </c>
      <c r="M24" s="1357"/>
      <c r="N24" s="155" t="s">
        <v>190</v>
      </c>
      <c r="O24" s="117">
        <v>0.48599999999999999</v>
      </c>
      <c r="P24" s="384">
        <v>1.93</v>
      </c>
      <c r="Q24" s="119">
        <v>3</v>
      </c>
      <c r="R24" s="1357"/>
      <c r="S24" s="1357"/>
      <c r="T24" s="1357"/>
      <c r="U24" s="1357"/>
      <c r="V24" s="1357"/>
      <c r="W24" s="1357"/>
      <c r="X24" s="1357"/>
      <c r="Y24" s="1357"/>
      <c r="Z24" s="1357"/>
    </row>
    <row r="25" spans="1:26" ht="20.25" x14ac:dyDescent="0.35">
      <c r="A25" s="156" t="s">
        <v>45</v>
      </c>
      <c r="B25" s="626"/>
      <c r="C25" s="120">
        <v>1.97</v>
      </c>
      <c r="D25" s="119">
        <v>4</v>
      </c>
      <c r="E25" s="59">
        <f t="shared" si="0"/>
        <v>11</v>
      </c>
      <c r="F25" s="1345"/>
      <c r="G25" s="1376">
        <v>9</v>
      </c>
      <c r="H25" s="50" t="s">
        <v>253</v>
      </c>
      <c r="I25" s="1357"/>
      <c r="J25" s="155" t="s">
        <v>185</v>
      </c>
      <c r="K25" s="117">
        <v>0.35450312570302756</v>
      </c>
      <c r="L25" s="381">
        <v>1.64</v>
      </c>
      <c r="M25" s="1357"/>
      <c r="N25" s="156" t="s">
        <v>53</v>
      </c>
      <c r="O25" s="122">
        <v>0.65549999999999997</v>
      </c>
      <c r="P25" s="384">
        <v>1.82</v>
      </c>
      <c r="Q25" s="119">
        <v>2</v>
      </c>
      <c r="R25" s="1357"/>
      <c r="S25" s="1357"/>
      <c r="T25" s="1357"/>
      <c r="U25" s="1357"/>
      <c r="V25" s="1357"/>
      <c r="W25" s="1357"/>
      <c r="X25" s="1357"/>
      <c r="Y25" s="1357"/>
      <c r="Z25" s="1357"/>
    </row>
    <row r="26" spans="1:26" ht="20.25" x14ac:dyDescent="0.35">
      <c r="A26" s="629" t="s">
        <v>22</v>
      </c>
      <c r="B26" s="306"/>
      <c r="C26" s="1760">
        <v>1.87</v>
      </c>
      <c r="D26" s="309">
        <v>4</v>
      </c>
      <c r="E26" s="59">
        <f t="shared" si="0"/>
        <v>11</v>
      </c>
      <c r="F26" s="1345"/>
      <c r="G26" s="1376">
        <v>10</v>
      </c>
      <c r="H26" s="50" t="s">
        <v>254</v>
      </c>
      <c r="I26" s="1357"/>
      <c r="J26" s="155" t="s">
        <v>15</v>
      </c>
      <c r="K26" s="117">
        <v>0.65880011373329539</v>
      </c>
      <c r="L26" s="379">
        <v>1.68</v>
      </c>
      <c r="M26" s="1357"/>
      <c r="N26" s="156" t="s">
        <v>59</v>
      </c>
      <c r="O26" s="117">
        <v>0.66714799999999996</v>
      </c>
      <c r="P26" s="384">
        <v>1.96</v>
      </c>
      <c r="Q26" s="119">
        <v>2</v>
      </c>
      <c r="R26" s="1357"/>
      <c r="S26" s="1357"/>
      <c r="T26" s="1357"/>
      <c r="U26" s="1357"/>
      <c r="V26" s="1357"/>
      <c r="W26" s="1357"/>
      <c r="X26" s="1357"/>
      <c r="Y26" s="1357"/>
      <c r="Z26" s="1357"/>
    </row>
    <row r="27" spans="1:26" x14ac:dyDescent="0.3">
      <c r="A27" s="156" t="s">
        <v>34</v>
      </c>
      <c r="B27" s="626"/>
      <c r="C27" s="120">
        <v>1.86</v>
      </c>
      <c r="D27" s="119">
        <v>4</v>
      </c>
      <c r="E27" s="59">
        <f t="shared" si="0"/>
        <v>11</v>
      </c>
      <c r="F27" s="1345"/>
      <c r="G27" s="50"/>
      <c r="H27" s="50"/>
      <c r="I27" s="1357"/>
      <c r="J27" s="155" t="s">
        <v>46</v>
      </c>
      <c r="K27" s="123">
        <v>0.77</v>
      </c>
      <c r="L27" s="380">
        <v>1.69</v>
      </c>
      <c r="M27" s="1357"/>
      <c r="N27" s="155" t="s">
        <v>180</v>
      </c>
      <c r="O27" s="117">
        <v>0.74172265697046347</v>
      </c>
      <c r="P27" s="384">
        <v>1.8</v>
      </c>
      <c r="Q27" s="119">
        <v>2</v>
      </c>
      <c r="R27" s="1357"/>
      <c r="S27" s="1357"/>
      <c r="T27" s="1357"/>
      <c r="U27" s="1357"/>
      <c r="V27" s="1357"/>
      <c r="W27" s="1357"/>
      <c r="X27" s="1357"/>
      <c r="Y27" s="1357"/>
      <c r="Z27" s="1357"/>
    </row>
    <row r="28" spans="1:26" x14ac:dyDescent="0.3">
      <c r="A28" s="156" t="s">
        <v>26</v>
      </c>
      <c r="B28" s="626"/>
      <c r="C28" s="121">
        <v>1.7</v>
      </c>
      <c r="D28" s="119">
        <v>3</v>
      </c>
      <c r="E28" s="59">
        <f t="shared" si="0"/>
        <v>22</v>
      </c>
      <c r="F28" s="1345"/>
      <c r="G28" s="50"/>
      <c r="H28" s="50"/>
      <c r="I28" s="1357"/>
      <c r="J28" s="156" t="s">
        <v>26</v>
      </c>
      <c r="K28" s="117"/>
      <c r="L28" s="379">
        <v>1.7</v>
      </c>
      <c r="M28" s="1357"/>
      <c r="N28" s="155" t="s">
        <v>157</v>
      </c>
      <c r="O28" s="117">
        <v>0.75205699999999998</v>
      </c>
      <c r="P28" s="385">
        <v>1.88</v>
      </c>
      <c r="Q28" s="119">
        <v>2</v>
      </c>
      <c r="R28" s="1357"/>
      <c r="S28" s="1357"/>
      <c r="T28" s="1357"/>
      <c r="U28" s="1357"/>
      <c r="V28" s="1357"/>
      <c r="W28" s="1357"/>
      <c r="X28" s="1357"/>
      <c r="Y28" s="1357"/>
      <c r="Z28" s="1357"/>
    </row>
    <row r="29" spans="1:26" ht="20.25" x14ac:dyDescent="0.35">
      <c r="A29" s="155" t="s">
        <v>190</v>
      </c>
      <c r="B29" s="626">
        <v>0.48599999999999999</v>
      </c>
      <c r="C29" s="120">
        <v>1.93</v>
      </c>
      <c r="D29" s="119">
        <v>3</v>
      </c>
      <c r="E29" s="59">
        <f t="shared" si="0"/>
        <v>22</v>
      </c>
      <c r="F29" s="1345"/>
      <c r="G29" s="50"/>
      <c r="H29" s="50" t="s">
        <v>255</v>
      </c>
      <c r="I29" s="1357"/>
      <c r="J29" s="156" t="s">
        <v>31</v>
      </c>
      <c r="K29" s="117"/>
      <c r="L29" s="379">
        <v>1.73</v>
      </c>
      <c r="M29" s="1357"/>
      <c r="N29" s="156" t="s">
        <v>50</v>
      </c>
      <c r="O29" s="117">
        <v>0.80909253755763588</v>
      </c>
      <c r="P29" s="384">
        <v>1.88</v>
      </c>
      <c r="Q29" s="119">
        <v>1</v>
      </c>
      <c r="R29" s="1370" t="s">
        <v>332</v>
      </c>
      <c r="S29" s="1371">
        <f>AVERAGE(O19:O29)</f>
        <v>0.54749267264964163</v>
      </c>
      <c r="T29" s="1372">
        <f>AVERAGE(P19:P29)</f>
        <v>1.9127272727272726</v>
      </c>
      <c r="U29" s="1373">
        <f>AVERAGE(Q19:Q29)</f>
        <v>2.9090909090909092</v>
      </c>
      <c r="V29" s="1357"/>
      <c r="W29" s="1357"/>
      <c r="X29" s="1357"/>
      <c r="Y29" s="1357"/>
      <c r="Z29" s="1357"/>
    </row>
    <row r="30" spans="1:26" ht="20.25" x14ac:dyDescent="0.35">
      <c r="A30" s="156" t="s">
        <v>18</v>
      </c>
      <c r="B30" s="627">
        <v>0.50205183075568793</v>
      </c>
      <c r="C30" s="121">
        <v>1.48</v>
      </c>
      <c r="D30" s="119">
        <v>3</v>
      </c>
      <c r="E30" s="59">
        <f t="shared" si="0"/>
        <v>22</v>
      </c>
      <c r="F30" s="1345"/>
      <c r="G30" s="50"/>
      <c r="H30" s="50" t="s">
        <v>256</v>
      </c>
      <c r="I30" s="1357"/>
      <c r="J30" s="156" t="s">
        <v>13</v>
      </c>
      <c r="K30" s="117">
        <v>0.9711871227364185</v>
      </c>
      <c r="L30" s="379">
        <v>1.76</v>
      </c>
      <c r="M30" s="1357"/>
      <c r="N30" s="155" t="s">
        <v>20</v>
      </c>
      <c r="O30" s="301">
        <v>0.28368238304895765</v>
      </c>
      <c r="P30" s="386">
        <v>2</v>
      </c>
      <c r="Q30" s="119">
        <v>7</v>
      </c>
      <c r="R30" s="1357"/>
      <c r="S30" s="1357"/>
      <c r="T30" s="1357"/>
      <c r="U30" s="1357"/>
      <c r="V30" s="1357"/>
      <c r="W30" s="1357"/>
      <c r="X30" s="1357"/>
      <c r="Y30" s="1357"/>
      <c r="Z30" s="1357"/>
    </row>
    <row r="31" spans="1:26" x14ac:dyDescent="0.3">
      <c r="A31" s="155" t="s">
        <v>183</v>
      </c>
      <c r="B31" s="626">
        <v>0.54325104654026102</v>
      </c>
      <c r="C31" s="121">
        <v>1.41</v>
      </c>
      <c r="D31" s="119">
        <v>3</v>
      </c>
      <c r="E31" s="59">
        <f t="shared" si="0"/>
        <v>22</v>
      </c>
      <c r="F31" s="1345"/>
      <c r="G31" s="50"/>
      <c r="H31" s="1379" t="s">
        <v>152</v>
      </c>
      <c r="I31" s="1357"/>
      <c r="J31" s="155" t="s">
        <v>180</v>
      </c>
      <c r="K31" s="117">
        <v>0.74172265697046347</v>
      </c>
      <c r="L31" s="384">
        <v>1.8</v>
      </c>
      <c r="M31" s="1357"/>
      <c r="N31" s="155" t="s">
        <v>188</v>
      </c>
      <c r="O31" s="301">
        <v>0.33946169999999998</v>
      </c>
      <c r="P31" s="386">
        <v>2.13</v>
      </c>
      <c r="Q31" s="119">
        <v>5</v>
      </c>
      <c r="R31" s="1357"/>
      <c r="S31" s="1357"/>
      <c r="T31" s="1357"/>
      <c r="U31" s="1357"/>
      <c r="V31" s="1357"/>
      <c r="W31" s="1357"/>
      <c r="X31" s="1357"/>
      <c r="Y31" s="1357"/>
      <c r="Z31" s="1357"/>
    </row>
    <row r="32" spans="1:26" x14ac:dyDescent="0.3">
      <c r="A32" s="155" t="s">
        <v>42</v>
      </c>
      <c r="B32" s="626">
        <v>0.56501773936073962</v>
      </c>
      <c r="C32" s="118">
        <v>2.0099999999999998</v>
      </c>
      <c r="D32" s="119">
        <v>3</v>
      </c>
      <c r="E32" s="59">
        <f t="shared" si="0"/>
        <v>22</v>
      </c>
      <c r="F32" s="1345"/>
      <c r="G32" s="50"/>
      <c r="H32" s="50" t="s">
        <v>257</v>
      </c>
      <c r="I32" s="1357"/>
      <c r="J32" s="156" t="s">
        <v>67</v>
      </c>
      <c r="K32" s="117"/>
      <c r="L32" s="384">
        <v>1.8</v>
      </c>
      <c r="M32" s="1357"/>
      <c r="N32" s="156" t="s">
        <v>27</v>
      </c>
      <c r="O32" s="301">
        <v>0.39371200000000001</v>
      </c>
      <c r="P32" s="386">
        <v>2.08</v>
      </c>
      <c r="Q32" s="119">
        <v>4</v>
      </c>
      <c r="R32" s="1357"/>
      <c r="S32" s="1357"/>
      <c r="T32" s="1357"/>
      <c r="U32" s="1357"/>
      <c r="V32" s="1357"/>
      <c r="W32" s="1357"/>
      <c r="X32" s="1357"/>
      <c r="Y32" s="1357"/>
      <c r="Z32" s="1357"/>
    </row>
    <row r="33" spans="1:26" x14ac:dyDescent="0.3">
      <c r="A33" s="156" t="s">
        <v>29</v>
      </c>
      <c r="B33" s="627">
        <v>0.45588299817184641</v>
      </c>
      <c r="C33" s="118">
        <v>2.23</v>
      </c>
      <c r="D33" s="119">
        <v>3</v>
      </c>
      <c r="E33" s="59">
        <f t="shared" si="0"/>
        <v>22</v>
      </c>
      <c r="F33" s="1345"/>
      <c r="G33" s="50"/>
      <c r="H33" s="1379" t="s">
        <v>153</v>
      </c>
      <c r="I33" s="1357"/>
      <c r="J33" s="156" t="s">
        <v>53</v>
      </c>
      <c r="K33" s="122">
        <v>0.65549999999999997</v>
      </c>
      <c r="L33" s="384">
        <v>1.82</v>
      </c>
      <c r="M33" s="1357"/>
      <c r="N33" s="293" t="s">
        <v>12</v>
      </c>
      <c r="O33" s="117">
        <v>0.42483301898491882</v>
      </c>
      <c r="P33" s="386">
        <v>2.0099999999999998</v>
      </c>
      <c r="Q33" s="119">
        <v>4</v>
      </c>
      <c r="R33" s="1357"/>
      <c r="S33" s="1357"/>
      <c r="T33" s="1357"/>
      <c r="U33" s="1357"/>
      <c r="V33" s="1357"/>
      <c r="W33" s="1357"/>
      <c r="X33" s="1357"/>
      <c r="Y33" s="1357"/>
      <c r="Z33" s="1357"/>
    </row>
    <row r="34" spans="1:26" x14ac:dyDescent="0.3">
      <c r="A34" s="629" t="s">
        <v>14</v>
      </c>
      <c r="B34" s="306">
        <v>0.58855737899794858</v>
      </c>
      <c r="C34" s="308">
        <v>2.27</v>
      </c>
      <c r="D34" s="309">
        <v>3</v>
      </c>
      <c r="E34" s="59">
        <f t="shared" si="0"/>
        <v>22</v>
      </c>
      <c r="F34" s="1345"/>
      <c r="G34" s="1357"/>
      <c r="H34" s="1357"/>
      <c r="I34" s="1357"/>
      <c r="J34" s="156" t="s">
        <v>34</v>
      </c>
      <c r="K34" s="117"/>
      <c r="L34" s="384">
        <v>1.86</v>
      </c>
      <c r="M34" s="1357"/>
      <c r="N34" s="156" t="s">
        <v>29</v>
      </c>
      <c r="O34" s="122">
        <v>0.45588299817184641</v>
      </c>
      <c r="P34" s="386">
        <v>2.23</v>
      </c>
      <c r="Q34" s="119">
        <v>3</v>
      </c>
      <c r="R34" s="1357"/>
      <c r="S34" s="1357"/>
      <c r="T34" s="1357"/>
      <c r="U34" s="1357"/>
      <c r="V34" s="1357"/>
      <c r="W34" s="1357"/>
      <c r="X34" s="1357"/>
      <c r="Y34" s="1357"/>
      <c r="Z34" s="1357"/>
    </row>
    <row r="35" spans="1:26" x14ac:dyDescent="0.3">
      <c r="A35" s="156" t="s">
        <v>64</v>
      </c>
      <c r="B35" s="626"/>
      <c r="C35" s="121">
        <v>1.03</v>
      </c>
      <c r="D35" s="119">
        <v>3</v>
      </c>
      <c r="E35" s="59">
        <f t="shared" si="0"/>
        <v>22</v>
      </c>
      <c r="F35" s="1345"/>
      <c r="G35" s="1357"/>
      <c r="H35" s="1357"/>
      <c r="I35" s="1357"/>
      <c r="J35" s="156" t="s">
        <v>22</v>
      </c>
      <c r="K35" s="117"/>
      <c r="L35" s="384">
        <v>1.87</v>
      </c>
      <c r="M35" s="1357"/>
      <c r="N35" s="156" t="s">
        <v>41</v>
      </c>
      <c r="O35" s="117">
        <v>0.47299999999999998</v>
      </c>
      <c r="P35" s="386">
        <v>2.27</v>
      </c>
      <c r="Q35" s="119">
        <v>3</v>
      </c>
      <c r="R35" s="1357"/>
      <c r="S35" s="1357"/>
      <c r="T35" s="1357"/>
      <c r="U35" s="1357"/>
      <c r="V35" s="1357"/>
      <c r="W35" s="1357"/>
      <c r="X35" s="1357"/>
      <c r="Y35" s="1357"/>
      <c r="Z35" s="1357"/>
    </row>
    <row r="36" spans="1:26" x14ac:dyDescent="0.3">
      <c r="A36" s="156" t="s">
        <v>28</v>
      </c>
      <c r="B36" s="626"/>
      <c r="C36" s="121">
        <v>1.59</v>
      </c>
      <c r="D36" s="119">
        <v>3</v>
      </c>
      <c r="E36" s="59">
        <f t="shared" si="0"/>
        <v>22</v>
      </c>
      <c r="F36" s="1345"/>
      <c r="G36" s="1357"/>
      <c r="H36" s="1357"/>
      <c r="I36" s="1357"/>
      <c r="J36" s="156" t="s">
        <v>50</v>
      </c>
      <c r="K36" s="117">
        <v>0.80909253755763588</v>
      </c>
      <c r="L36" s="384">
        <v>1.88</v>
      </c>
      <c r="M36" s="1357"/>
      <c r="N36" s="156" t="s">
        <v>25</v>
      </c>
      <c r="O36" s="117">
        <v>0.49685710294733904</v>
      </c>
      <c r="P36" s="386">
        <v>2.09</v>
      </c>
      <c r="Q36" s="119">
        <v>3</v>
      </c>
      <c r="R36" s="1357"/>
      <c r="S36" s="1357"/>
      <c r="T36" s="1357"/>
      <c r="U36" s="1357"/>
      <c r="V36" s="1357"/>
      <c r="W36" s="1357"/>
      <c r="X36" s="1357"/>
      <c r="Y36" s="1357"/>
      <c r="Z36" s="1357"/>
    </row>
    <row r="37" spans="1:26" x14ac:dyDescent="0.3">
      <c r="A37" s="292" t="s">
        <v>181</v>
      </c>
      <c r="B37" s="626">
        <v>0.49166542165262989</v>
      </c>
      <c r="C37" s="121">
        <v>1.55</v>
      </c>
      <c r="D37" s="119">
        <v>3</v>
      </c>
      <c r="E37" s="59">
        <f t="shared" si="0"/>
        <v>22</v>
      </c>
      <c r="F37" s="1345"/>
      <c r="G37" s="1357"/>
      <c r="H37" s="1357"/>
      <c r="I37" s="1357"/>
      <c r="J37" s="155" t="s">
        <v>157</v>
      </c>
      <c r="K37" s="117">
        <v>0.75205699999999998</v>
      </c>
      <c r="L37" s="385">
        <v>1.88</v>
      </c>
      <c r="M37" s="1357"/>
      <c r="N37" s="155" t="s">
        <v>30</v>
      </c>
      <c r="O37" s="117">
        <v>0.51094739653996757</v>
      </c>
      <c r="P37" s="386">
        <v>2.0499999999999998</v>
      </c>
      <c r="Q37" s="119">
        <v>3</v>
      </c>
      <c r="R37" s="1357"/>
      <c r="S37" s="1357"/>
      <c r="T37" s="1357"/>
      <c r="U37" s="1357"/>
      <c r="V37" s="1357"/>
      <c r="W37" s="1357"/>
      <c r="X37" s="1357"/>
      <c r="Y37" s="1357"/>
      <c r="Z37" s="1357"/>
    </row>
    <row r="38" spans="1:26" x14ac:dyDescent="0.3">
      <c r="A38" s="155" t="s">
        <v>189</v>
      </c>
      <c r="B38" s="626"/>
      <c r="C38" s="121">
        <v>1.34</v>
      </c>
      <c r="D38" s="119">
        <v>3</v>
      </c>
      <c r="E38" s="59">
        <f t="shared" si="0"/>
        <v>22</v>
      </c>
      <c r="F38" s="1345"/>
      <c r="G38" s="1357"/>
      <c r="H38" s="1357"/>
      <c r="I38" s="1357"/>
      <c r="J38" s="156" t="s">
        <v>33</v>
      </c>
      <c r="K38" s="117"/>
      <c r="L38" s="384">
        <v>1.89</v>
      </c>
      <c r="M38" s="1357"/>
      <c r="N38" s="155" t="s">
        <v>42</v>
      </c>
      <c r="O38" s="117">
        <v>0.56501773936073962</v>
      </c>
      <c r="P38" s="386">
        <v>2.0099999999999998</v>
      </c>
      <c r="Q38" s="119">
        <v>3</v>
      </c>
      <c r="R38" s="1357"/>
      <c r="S38" s="1357"/>
      <c r="T38" s="1357"/>
      <c r="U38" s="1357"/>
      <c r="V38" s="1357"/>
      <c r="W38" s="1357"/>
      <c r="X38" s="1357"/>
      <c r="Y38" s="1357"/>
      <c r="Z38" s="1357"/>
    </row>
    <row r="39" spans="1:26" x14ac:dyDescent="0.3">
      <c r="A39" s="156" t="s">
        <v>21</v>
      </c>
      <c r="B39" s="626"/>
      <c r="C39" s="121">
        <v>1.25</v>
      </c>
      <c r="D39" s="119">
        <v>3</v>
      </c>
      <c r="E39" s="59">
        <f t="shared" ref="E39:E64" si="1">RANK(D39,D$7:D$64,0)</f>
        <v>22</v>
      </c>
      <c r="F39" s="1345"/>
      <c r="G39" s="1357"/>
      <c r="H39" s="1357"/>
      <c r="I39" s="1357"/>
      <c r="J39" s="156" t="s">
        <v>48</v>
      </c>
      <c r="K39" s="117"/>
      <c r="L39" s="384">
        <v>1.89</v>
      </c>
      <c r="M39" s="1357"/>
      <c r="N39" s="156" t="s">
        <v>14</v>
      </c>
      <c r="O39" s="117">
        <v>0.58855737899794858</v>
      </c>
      <c r="P39" s="386">
        <v>2.27</v>
      </c>
      <c r="Q39" s="119">
        <v>3</v>
      </c>
      <c r="R39" s="1357"/>
      <c r="S39" s="1357"/>
      <c r="T39" s="1357"/>
      <c r="U39" s="1357"/>
      <c r="V39" s="1357"/>
      <c r="W39" s="1357"/>
      <c r="X39" s="1357"/>
      <c r="Y39" s="1357"/>
      <c r="Z39" s="1357"/>
    </row>
    <row r="40" spans="1:26" x14ac:dyDescent="0.3">
      <c r="A40" s="630" t="s">
        <v>10</v>
      </c>
      <c r="B40" s="306">
        <v>0.31</v>
      </c>
      <c r="C40" s="1763">
        <v>1.94</v>
      </c>
      <c r="D40" s="309">
        <v>3</v>
      </c>
      <c r="E40" s="59">
        <f t="shared" si="1"/>
        <v>22</v>
      </c>
      <c r="F40" s="1345"/>
      <c r="G40" s="1357"/>
      <c r="H40" s="1357"/>
      <c r="I40" s="1357"/>
      <c r="J40" s="155" t="s">
        <v>38</v>
      </c>
      <c r="K40" s="117">
        <v>0.40028000000000002</v>
      </c>
      <c r="L40" s="384">
        <v>1.92</v>
      </c>
      <c r="M40" s="1357"/>
      <c r="N40" s="156" t="s">
        <v>49</v>
      </c>
      <c r="O40" s="117">
        <v>0.63147305016684585</v>
      </c>
      <c r="P40" s="386">
        <v>2.13</v>
      </c>
      <c r="Q40" s="119">
        <v>2</v>
      </c>
      <c r="R40" s="1357"/>
      <c r="S40" s="1357"/>
      <c r="T40" s="1357"/>
      <c r="U40" s="1357"/>
      <c r="V40" s="1357"/>
      <c r="W40" s="1357"/>
      <c r="X40" s="1357"/>
      <c r="Y40" s="1357"/>
      <c r="Z40" s="1357"/>
    </row>
    <row r="41" spans="1:26" x14ac:dyDescent="0.3">
      <c r="A41" s="156" t="s">
        <v>54</v>
      </c>
      <c r="B41" s="626"/>
      <c r="C41" s="121">
        <v>1.42</v>
      </c>
      <c r="D41" s="119">
        <v>3</v>
      </c>
      <c r="E41" s="59">
        <f t="shared" si="1"/>
        <v>22</v>
      </c>
      <c r="F41" s="1345"/>
      <c r="G41" s="1357"/>
      <c r="H41" s="1357"/>
      <c r="I41" s="1357"/>
      <c r="J41" s="155" t="s">
        <v>190</v>
      </c>
      <c r="K41" s="117">
        <v>0.48599999999999999</v>
      </c>
      <c r="L41" s="384">
        <v>1.93</v>
      </c>
      <c r="M41" s="1357"/>
      <c r="N41" s="156" t="s">
        <v>55</v>
      </c>
      <c r="O41" s="117">
        <v>0.63720100000000002</v>
      </c>
      <c r="P41" s="386">
        <v>2.1</v>
      </c>
      <c r="Q41" s="119">
        <v>2</v>
      </c>
      <c r="R41" s="1357"/>
      <c r="S41" s="1357"/>
      <c r="T41" s="1357"/>
      <c r="U41" s="1357"/>
      <c r="V41" s="1357"/>
      <c r="W41" s="1357"/>
      <c r="X41" s="1357"/>
      <c r="Y41" s="1357"/>
      <c r="Z41" s="1357"/>
    </row>
    <row r="42" spans="1:26" x14ac:dyDescent="0.3">
      <c r="A42" s="156" t="s">
        <v>41</v>
      </c>
      <c r="B42" s="626">
        <v>0.47299999999999998</v>
      </c>
      <c r="C42" s="118">
        <v>2.27</v>
      </c>
      <c r="D42" s="119">
        <v>3</v>
      </c>
      <c r="E42" s="59">
        <f t="shared" si="1"/>
        <v>22</v>
      </c>
      <c r="F42" s="1345"/>
      <c r="G42" s="1357"/>
      <c r="H42" s="1357"/>
      <c r="I42" s="1357"/>
      <c r="J42" s="155" t="s">
        <v>7</v>
      </c>
      <c r="K42" s="122">
        <v>0.42945055638130947</v>
      </c>
      <c r="L42" s="384">
        <v>1.94</v>
      </c>
      <c r="M42" s="1357"/>
      <c r="N42" s="156" t="s">
        <v>61</v>
      </c>
      <c r="O42" s="117">
        <v>0.68010400000000004</v>
      </c>
      <c r="P42" s="386">
        <v>2.0499999999999998</v>
      </c>
      <c r="Q42" s="119">
        <v>2</v>
      </c>
      <c r="R42" s="1370" t="s">
        <v>332</v>
      </c>
      <c r="S42" s="1371">
        <f>AVERAGE(O30:O42)</f>
        <v>0.49851767447835105</v>
      </c>
      <c r="T42" s="1372">
        <f>AVERAGE(P30:P42)</f>
        <v>2.109230769230769</v>
      </c>
      <c r="U42" s="1373">
        <f>AVERAGE(Q30:Q42)</f>
        <v>3.3846153846153846</v>
      </c>
      <c r="V42" s="1357"/>
      <c r="W42" s="1357"/>
      <c r="X42" s="1357"/>
      <c r="Y42" s="1357"/>
      <c r="Z42" s="1357"/>
    </row>
    <row r="43" spans="1:26" x14ac:dyDescent="0.3">
      <c r="A43" s="156" t="s">
        <v>43</v>
      </c>
      <c r="B43" s="626"/>
      <c r="C43" s="121">
        <v>1.23</v>
      </c>
      <c r="D43" s="119">
        <v>3</v>
      </c>
      <c r="E43" s="59">
        <f t="shared" si="1"/>
        <v>22</v>
      </c>
      <c r="F43" s="1345"/>
      <c r="G43" s="1357"/>
      <c r="H43" s="1357"/>
      <c r="I43" s="1357"/>
      <c r="J43" s="155" t="s">
        <v>10</v>
      </c>
      <c r="K43" s="117">
        <v>0.31</v>
      </c>
      <c r="L43" s="382">
        <v>1.94</v>
      </c>
      <c r="M43" s="1357"/>
      <c r="N43" s="1357"/>
      <c r="O43" s="1357"/>
      <c r="P43" s="1357"/>
      <c r="Q43" s="1357"/>
      <c r="R43" s="1357"/>
      <c r="S43" s="1357"/>
      <c r="T43" s="1357"/>
      <c r="U43" s="1357"/>
      <c r="V43" s="1357"/>
      <c r="W43" s="1357"/>
      <c r="X43" s="1357"/>
      <c r="Y43" s="1357"/>
      <c r="Z43" s="1357"/>
    </row>
    <row r="44" spans="1:26" x14ac:dyDescent="0.3">
      <c r="A44" s="155" t="s">
        <v>51</v>
      </c>
      <c r="B44" s="626"/>
      <c r="C44" s="121">
        <v>1.02</v>
      </c>
      <c r="D44" s="119">
        <v>3</v>
      </c>
      <c r="E44" s="59">
        <f t="shared" si="1"/>
        <v>22</v>
      </c>
      <c r="F44" s="1345"/>
      <c r="G44" s="1357"/>
      <c r="H44" s="1357"/>
      <c r="I44" s="1357"/>
      <c r="J44" s="156" t="s">
        <v>59</v>
      </c>
      <c r="K44" s="117">
        <v>0.66714799999999996</v>
      </c>
      <c r="L44" s="384">
        <v>1.96</v>
      </c>
      <c r="M44" s="1357"/>
      <c r="N44" s="1357"/>
      <c r="O44" s="1357"/>
      <c r="P44" s="1357"/>
      <c r="Q44" s="1357"/>
      <c r="R44" s="1357"/>
      <c r="S44" s="1357"/>
      <c r="T44" s="1357"/>
      <c r="U44" s="1357"/>
      <c r="V44" s="1357"/>
      <c r="W44" s="1357"/>
      <c r="X44" s="1357"/>
      <c r="Y44" s="1357"/>
      <c r="Z44" s="1357"/>
    </row>
    <row r="45" spans="1:26" x14ac:dyDescent="0.3">
      <c r="A45" s="156" t="s">
        <v>25</v>
      </c>
      <c r="B45" s="626">
        <v>0.49685710294733904</v>
      </c>
      <c r="C45" s="118">
        <v>2.09</v>
      </c>
      <c r="D45" s="119">
        <v>3</v>
      </c>
      <c r="E45" s="59">
        <f t="shared" si="1"/>
        <v>22</v>
      </c>
      <c r="F45" s="1345"/>
      <c r="G45" s="1357"/>
      <c r="H45" s="1357"/>
      <c r="I45" s="1357"/>
      <c r="J45" s="156" t="s">
        <v>39</v>
      </c>
      <c r="K45" s="117"/>
      <c r="L45" s="384">
        <v>1.97</v>
      </c>
      <c r="M45" s="1357"/>
      <c r="N45" s="1357"/>
      <c r="O45" s="1357"/>
      <c r="P45" s="1357"/>
      <c r="Q45" s="1357"/>
      <c r="R45" s="1357"/>
      <c r="S45" s="1357"/>
      <c r="T45" s="1357"/>
      <c r="U45" s="1357"/>
      <c r="V45" s="1357"/>
      <c r="W45" s="1357"/>
      <c r="X45" s="1357"/>
      <c r="Y45" s="1357"/>
      <c r="Z45" s="1357"/>
    </row>
    <row r="46" spans="1:26" x14ac:dyDescent="0.3">
      <c r="A46" s="156" t="s">
        <v>31</v>
      </c>
      <c r="B46" s="626"/>
      <c r="C46" s="121">
        <v>1.73</v>
      </c>
      <c r="D46" s="119">
        <v>3</v>
      </c>
      <c r="E46" s="59">
        <f t="shared" si="1"/>
        <v>22</v>
      </c>
      <c r="F46" s="1345"/>
      <c r="G46" s="1357"/>
      <c r="H46" s="1357"/>
      <c r="I46" s="1357"/>
      <c r="J46" s="156" t="s">
        <v>45</v>
      </c>
      <c r="K46" s="117"/>
      <c r="L46" s="384">
        <v>1.97</v>
      </c>
      <c r="M46" s="1357"/>
      <c r="N46" s="1357"/>
      <c r="O46" s="1357"/>
      <c r="P46" s="1357"/>
      <c r="Q46" s="1357"/>
      <c r="R46" s="1357"/>
      <c r="S46" s="1357"/>
      <c r="T46" s="1357"/>
      <c r="U46" s="1357"/>
      <c r="V46" s="1357"/>
      <c r="W46" s="1357"/>
      <c r="X46" s="1357"/>
      <c r="Y46" s="1357"/>
      <c r="Z46" s="1357"/>
    </row>
    <row r="47" spans="1:26" x14ac:dyDescent="0.3">
      <c r="A47" s="155" t="s">
        <v>30</v>
      </c>
      <c r="B47" s="626">
        <v>0.51094739653996757</v>
      </c>
      <c r="C47" s="118">
        <v>2.0499999999999998</v>
      </c>
      <c r="D47" s="119">
        <v>3</v>
      </c>
      <c r="E47" s="59">
        <f t="shared" si="1"/>
        <v>22</v>
      </c>
      <c r="F47" s="1345"/>
      <c r="G47" s="1357"/>
      <c r="H47" s="1357"/>
      <c r="I47" s="1357"/>
      <c r="J47" s="156" t="s">
        <v>32</v>
      </c>
      <c r="K47" s="117">
        <v>0.34539304823665018</v>
      </c>
      <c r="L47" s="383">
        <v>1.98</v>
      </c>
      <c r="M47" s="1357"/>
      <c r="N47" s="1357"/>
      <c r="O47" s="1357"/>
      <c r="P47" s="1357"/>
      <c r="Q47" s="1357"/>
      <c r="R47" s="1357"/>
      <c r="S47" s="1357"/>
      <c r="T47" s="1357"/>
      <c r="U47" s="1357"/>
      <c r="V47" s="1357"/>
      <c r="W47" s="1357"/>
      <c r="X47" s="1357"/>
      <c r="Y47" s="1357"/>
      <c r="Z47" s="1357"/>
    </row>
    <row r="48" spans="1:26" x14ac:dyDescent="0.3">
      <c r="A48" s="156" t="s">
        <v>55</v>
      </c>
      <c r="B48" s="626">
        <v>0.63720100000000002</v>
      </c>
      <c r="C48" s="118">
        <v>2.1</v>
      </c>
      <c r="D48" s="119">
        <v>2</v>
      </c>
      <c r="E48" s="59">
        <f t="shared" si="1"/>
        <v>42</v>
      </c>
      <c r="F48" s="1345"/>
      <c r="G48" s="1357"/>
      <c r="H48" s="1357"/>
      <c r="I48" s="1357"/>
      <c r="J48" s="156" t="s">
        <v>57</v>
      </c>
      <c r="K48" s="117"/>
      <c r="L48" s="384">
        <v>1.99</v>
      </c>
      <c r="M48" s="1357"/>
      <c r="N48" s="1357"/>
      <c r="O48" s="1357"/>
      <c r="P48" s="1357"/>
      <c r="Q48" s="1357"/>
      <c r="R48" s="1357"/>
      <c r="S48" s="1357"/>
      <c r="T48" s="1357"/>
      <c r="U48" s="1357"/>
      <c r="V48" s="1357"/>
      <c r="W48" s="1357"/>
      <c r="X48" s="1357"/>
      <c r="Y48" s="1357"/>
      <c r="Z48" s="1357"/>
    </row>
    <row r="49" spans="1:26" x14ac:dyDescent="0.3">
      <c r="A49" s="155" t="s">
        <v>197</v>
      </c>
      <c r="B49" s="626">
        <v>0.69208099999999995</v>
      </c>
      <c r="C49" s="121">
        <v>1.35</v>
      </c>
      <c r="D49" s="119">
        <v>2</v>
      </c>
      <c r="E49" s="59">
        <f t="shared" si="1"/>
        <v>42</v>
      </c>
      <c r="F49" s="1345"/>
      <c r="G49" s="1357"/>
      <c r="H49" s="1357"/>
      <c r="I49" s="1357"/>
      <c r="J49" s="156" t="s">
        <v>16</v>
      </c>
      <c r="K49" s="117">
        <v>0.42577559999999998</v>
      </c>
      <c r="L49" s="384">
        <v>1.99</v>
      </c>
      <c r="M49" s="1357"/>
      <c r="N49" s="1357"/>
      <c r="O49" s="1357"/>
      <c r="P49" s="1357"/>
      <c r="Q49" s="1357"/>
      <c r="R49" s="1357"/>
      <c r="S49" s="1357"/>
      <c r="T49" s="1357"/>
      <c r="U49" s="1357"/>
      <c r="V49" s="1357"/>
      <c r="W49" s="1357"/>
      <c r="X49" s="1357"/>
      <c r="Y49" s="1357"/>
      <c r="Z49" s="1357"/>
    </row>
    <row r="50" spans="1:26" x14ac:dyDescent="0.3">
      <c r="A50" s="155" t="s">
        <v>15</v>
      </c>
      <c r="B50" s="626">
        <v>0.65880011373329539</v>
      </c>
      <c r="C50" s="121">
        <v>1.68</v>
      </c>
      <c r="D50" s="119">
        <v>2</v>
      </c>
      <c r="E50" s="59">
        <f t="shared" si="1"/>
        <v>42</v>
      </c>
      <c r="F50" s="1345"/>
      <c r="G50" s="1357"/>
      <c r="H50" s="1357"/>
      <c r="I50" s="1357"/>
      <c r="J50" s="156" t="s">
        <v>37</v>
      </c>
      <c r="K50" s="117"/>
      <c r="L50" s="386">
        <v>2</v>
      </c>
      <c r="M50" s="1357"/>
      <c r="N50" s="1357"/>
      <c r="O50" s="1357"/>
      <c r="P50" s="1357"/>
      <c r="Q50" s="1357"/>
      <c r="R50" s="1357"/>
      <c r="S50" s="1357"/>
      <c r="T50" s="1357"/>
      <c r="U50" s="1357"/>
      <c r="V50" s="1357"/>
      <c r="W50" s="1357"/>
      <c r="X50" s="1357"/>
      <c r="Y50" s="1357"/>
      <c r="Z50" s="1357"/>
    </row>
    <row r="51" spans="1:26" x14ac:dyDescent="0.3">
      <c r="A51" s="630" t="s">
        <v>179</v>
      </c>
      <c r="B51" s="306">
        <v>0.752177134972147</v>
      </c>
      <c r="C51" s="307">
        <v>1.53</v>
      </c>
      <c r="D51" s="309">
        <v>2</v>
      </c>
      <c r="E51" s="59">
        <f t="shared" si="1"/>
        <v>42</v>
      </c>
      <c r="F51" s="1345"/>
      <c r="G51" s="1357"/>
      <c r="H51" s="1357"/>
      <c r="I51" s="1357"/>
      <c r="J51" s="155" t="s">
        <v>20</v>
      </c>
      <c r="K51" s="117">
        <v>0.28368238304895765</v>
      </c>
      <c r="L51" s="386">
        <v>2</v>
      </c>
      <c r="M51" s="1357"/>
      <c r="N51" s="1357"/>
      <c r="O51" s="1357"/>
      <c r="P51" s="1357"/>
      <c r="Q51" s="1357"/>
      <c r="R51" s="1357"/>
      <c r="S51" s="1357"/>
      <c r="T51" s="1357"/>
      <c r="U51" s="1357"/>
      <c r="V51" s="1357"/>
      <c r="W51" s="1357"/>
      <c r="X51" s="1357"/>
      <c r="Y51" s="1357"/>
      <c r="Z51" s="1357"/>
    </row>
    <row r="52" spans="1:26" x14ac:dyDescent="0.3">
      <c r="A52" s="155" t="s">
        <v>46</v>
      </c>
      <c r="B52" s="628">
        <v>0.77</v>
      </c>
      <c r="C52" s="295">
        <v>1.69</v>
      </c>
      <c r="D52" s="119">
        <v>2</v>
      </c>
      <c r="E52" s="59">
        <f t="shared" si="1"/>
        <v>42</v>
      </c>
      <c r="F52" s="1345"/>
      <c r="G52" s="1357"/>
      <c r="H52" s="1357"/>
      <c r="I52" s="1357"/>
      <c r="J52" s="293" t="s">
        <v>12</v>
      </c>
      <c r="K52" s="117">
        <v>0.42483301898491882</v>
      </c>
      <c r="L52" s="386">
        <v>2.0099999999999998</v>
      </c>
      <c r="M52" s="1357"/>
      <c r="N52" s="1357"/>
      <c r="O52" s="1357"/>
      <c r="P52" s="1357"/>
      <c r="Q52" s="1357"/>
      <c r="R52" s="1357"/>
      <c r="S52" s="1357"/>
      <c r="T52" s="1357"/>
      <c r="U52" s="1357"/>
      <c r="V52" s="1357"/>
      <c r="W52" s="1357"/>
      <c r="X52" s="1357"/>
      <c r="Y52" s="1357"/>
      <c r="Z52" s="1357"/>
    </row>
    <row r="53" spans="1:26" x14ac:dyDescent="0.3">
      <c r="A53" s="156" t="s">
        <v>24</v>
      </c>
      <c r="B53" s="626">
        <v>0.79969800000000002</v>
      </c>
      <c r="C53" s="124">
        <v>1.28</v>
      </c>
      <c r="D53" s="119">
        <v>2</v>
      </c>
      <c r="E53" s="59">
        <f t="shared" si="1"/>
        <v>42</v>
      </c>
      <c r="F53" s="1345"/>
      <c r="G53" s="1357"/>
      <c r="H53" s="1357"/>
      <c r="I53" s="1357"/>
      <c r="J53" s="155" t="s">
        <v>42</v>
      </c>
      <c r="K53" s="117">
        <v>0.56501773936073962</v>
      </c>
      <c r="L53" s="386">
        <v>2.0099999999999998</v>
      </c>
      <c r="M53" s="1357"/>
      <c r="N53" s="1357"/>
      <c r="O53" s="1357"/>
      <c r="P53" s="1357"/>
      <c r="Q53" s="1357"/>
      <c r="R53" s="1357"/>
      <c r="S53" s="1357"/>
      <c r="T53" s="1357"/>
      <c r="U53" s="1357"/>
      <c r="V53" s="1357"/>
      <c r="W53" s="1357"/>
      <c r="X53" s="1357"/>
      <c r="Y53" s="1357"/>
      <c r="Z53" s="1357"/>
    </row>
    <row r="54" spans="1:26" x14ac:dyDescent="0.3">
      <c r="A54" s="629" t="s">
        <v>61</v>
      </c>
      <c r="B54" s="306">
        <v>0.68010400000000004</v>
      </c>
      <c r="C54" s="308">
        <v>2.0499999999999998</v>
      </c>
      <c r="D54" s="309">
        <v>2</v>
      </c>
      <c r="E54" s="59">
        <f t="shared" si="1"/>
        <v>42</v>
      </c>
      <c r="F54" s="1345"/>
      <c r="G54" s="1357"/>
      <c r="H54" s="1357"/>
      <c r="I54" s="1357"/>
      <c r="J54" s="156" t="s">
        <v>47</v>
      </c>
      <c r="K54" s="117"/>
      <c r="L54" s="386">
        <v>2.02</v>
      </c>
      <c r="M54" s="1357"/>
      <c r="N54" s="1357"/>
      <c r="O54" s="1357"/>
      <c r="P54" s="1357"/>
      <c r="Q54" s="1357"/>
      <c r="R54" s="1357"/>
      <c r="S54" s="1357"/>
      <c r="T54" s="1357"/>
      <c r="U54" s="1357"/>
      <c r="V54" s="1357"/>
      <c r="W54" s="1357"/>
      <c r="X54" s="1357"/>
      <c r="Y54" s="1357"/>
      <c r="Z54" s="1357"/>
    </row>
    <row r="55" spans="1:26" x14ac:dyDescent="0.3">
      <c r="A55" s="630" t="s">
        <v>180</v>
      </c>
      <c r="B55" s="306">
        <v>0.74172265697046347</v>
      </c>
      <c r="C55" s="1760">
        <v>1.8</v>
      </c>
      <c r="D55" s="309">
        <v>2</v>
      </c>
      <c r="E55" s="59">
        <f t="shared" si="1"/>
        <v>42</v>
      </c>
      <c r="F55" s="1345"/>
      <c r="G55" s="1357"/>
      <c r="H55" s="1357"/>
      <c r="I55" s="1357"/>
      <c r="J55" s="156" t="s">
        <v>52</v>
      </c>
      <c r="K55" s="117"/>
      <c r="L55" s="386">
        <v>2.02</v>
      </c>
      <c r="M55" s="1357"/>
      <c r="N55" s="1357"/>
      <c r="O55" s="1357"/>
      <c r="P55" s="1357"/>
      <c r="Q55" s="1357"/>
      <c r="R55" s="1357"/>
      <c r="S55" s="1357"/>
      <c r="T55" s="1357"/>
      <c r="U55" s="1357"/>
      <c r="V55" s="1357"/>
      <c r="W55" s="1357"/>
      <c r="X55" s="1357"/>
      <c r="Y55" s="1357"/>
      <c r="Z55" s="1357"/>
    </row>
    <row r="56" spans="1:26" x14ac:dyDescent="0.3">
      <c r="A56" s="156" t="s">
        <v>49</v>
      </c>
      <c r="B56" s="626">
        <v>0.63147305016684585</v>
      </c>
      <c r="C56" s="118">
        <v>2.13</v>
      </c>
      <c r="D56" s="119">
        <v>2</v>
      </c>
      <c r="E56" s="59">
        <f t="shared" si="1"/>
        <v>42</v>
      </c>
      <c r="F56" s="1345"/>
      <c r="G56" s="1357"/>
      <c r="H56" s="1357"/>
      <c r="I56" s="1357"/>
      <c r="J56" s="156" t="s">
        <v>66</v>
      </c>
      <c r="K56" s="117"/>
      <c r="L56" s="386">
        <v>2.02</v>
      </c>
      <c r="M56" s="1357"/>
      <c r="N56" s="1357"/>
      <c r="O56" s="1357"/>
      <c r="P56" s="1357"/>
      <c r="Q56" s="1357"/>
      <c r="R56" s="1357"/>
      <c r="S56" s="1357"/>
      <c r="T56" s="1357"/>
      <c r="U56" s="1357"/>
      <c r="V56" s="1357"/>
      <c r="W56" s="1357"/>
      <c r="X56" s="1357"/>
      <c r="Y56" s="1357"/>
      <c r="Z56" s="1357"/>
    </row>
    <row r="57" spans="1:26" x14ac:dyDescent="0.3">
      <c r="A57" s="156" t="s">
        <v>53</v>
      </c>
      <c r="B57" s="627">
        <v>0.65549999999999997</v>
      </c>
      <c r="C57" s="120">
        <v>1.82</v>
      </c>
      <c r="D57" s="119">
        <v>2</v>
      </c>
      <c r="E57" s="59">
        <f t="shared" si="1"/>
        <v>42</v>
      </c>
      <c r="F57" s="1345"/>
      <c r="G57" s="1357"/>
      <c r="H57" s="1357"/>
      <c r="I57" s="1357"/>
      <c r="J57" s="156" t="s">
        <v>61</v>
      </c>
      <c r="K57" s="117">
        <v>0.68010400000000004</v>
      </c>
      <c r="L57" s="386">
        <v>2.0499999999999998</v>
      </c>
      <c r="M57" s="1357"/>
      <c r="N57" s="1170"/>
      <c r="O57" s="1170"/>
      <c r="P57" s="1170"/>
      <c r="Q57" s="1170"/>
      <c r="R57" s="1357"/>
      <c r="S57" s="1357"/>
      <c r="T57" s="1357"/>
      <c r="U57" s="1357"/>
      <c r="V57" s="1357"/>
      <c r="W57" s="1357"/>
      <c r="X57" s="1357"/>
      <c r="Y57" s="1357"/>
      <c r="Z57" s="1357"/>
    </row>
    <row r="58" spans="1:26" x14ac:dyDescent="0.3">
      <c r="A58" s="155" t="s">
        <v>157</v>
      </c>
      <c r="B58" s="626">
        <v>0.75205699999999998</v>
      </c>
      <c r="C58" s="220">
        <v>1.88</v>
      </c>
      <c r="D58" s="119">
        <v>2</v>
      </c>
      <c r="E58" s="59">
        <f t="shared" si="1"/>
        <v>42</v>
      </c>
      <c r="F58" s="1345"/>
      <c r="G58" s="1357"/>
      <c r="H58" s="1357"/>
      <c r="I58" s="1357"/>
      <c r="J58" s="156" t="s">
        <v>11</v>
      </c>
      <c r="K58" s="117"/>
      <c r="L58" s="386">
        <v>2.0499999999999998</v>
      </c>
      <c r="M58" s="1357"/>
      <c r="N58" s="1170"/>
      <c r="O58" s="1170"/>
      <c r="P58" s="1170"/>
      <c r="Q58" s="1170"/>
      <c r="R58" s="1357"/>
      <c r="S58" s="1357"/>
      <c r="T58" s="1357"/>
      <c r="U58" s="1357"/>
      <c r="V58" s="1357"/>
      <c r="W58" s="1357"/>
      <c r="X58" s="1357"/>
      <c r="Y58" s="1357"/>
      <c r="Z58" s="1357"/>
    </row>
    <row r="59" spans="1:26" x14ac:dyDescent="0.3">
      <c r="A59" s="155" t="s">
        <v>19</v>
      </c>
      <c r="B59" s="626">
        <v>0.86649136263487769</v>
      </c>
      <c r="C59" s="121">
        <v>1.21</v>
      </c>
      <c r="D59" s="119">
        <v>1</v>
      </c>
      <c r="E59" s="59">
        <f t="shared" si="1"/>
        <v>53</v>
      </c>
      <c r="F59" s="1345"/>
      <c r="G59" s="1357"/>
      <c r="H59" s="1357"/>
      <c r="I59" s="1357"/>
      <c r="J59" s="155" t="s">
        <v>30</v>
      </c>
      <c r="K59" s="117">
        <v>0.51094739653996757</v>
      </c>
      <c r="L59" s="386">
        <v>2.0499999999999998</v>
      </c>
      <c r="M59" s="1357"/>
      <c r="N59" s="1170"/>
      <c r="O59" s="1170"/>
      <c r="P59" s="1170"/>
      <c r="Q59" s="1170"/>
      <c r="R59" s="1357"/>
      <c r="S59" s="1357"/>
      <c r="T59" s="1357"/>
      <c r="U59" s="1357"/>
      <c r="V59" s="1357"/>
      <c r="W59" s="1357"/>
      <c r="X59" s="1357"/>
      <c r="Y59" s="1357"/>
      <c r="Z59" s="1357"/>
    </row>
    <row r="60" spans="1:26" x14ac:dyDescent="0.3">
      <c r="A60" s="630" t="s">
        <v>8</v>
      </c>
      <c r="B60" s="306">
        <v>0.8374877092617895</v>
      </c>
      <c r="C60" s="1759">
        <v>1.54</v>
      </c>
      <c r="D60" s="309">
        <v>1</v>
      </c>
      <c r="E60" s="59">
        <f t="shared" si="1"/>
        <v>53</v>
      </c>
      <c r="F60" s="1345"/>
      <c r="G60" s="1357"/>
      <c r="H60" s="1357"/>
      <c r="I60" s="1357"/>
      <c r="J60" s="156" t="s">
        <v>40</v>
      </c>
      <c r="K60" s="117"/>
      <c r="L60" s="386">
        <v>2.06</v>
      </c>
      <c r="M60" s="1357"/>
      <c r="N60" s="1170"/>
      <c r="O60" s="1170"/>
      <c r="P60" s="1170"/>
      <c r="Q60" s="1170"/>
      <c r="R60" s="1357"/>
      <c r="S60" s="1357"/>
      <c r="T60" s="1357"/>
      <c r="U60" s="1357"/>
      <c r="V60" s="1357"/>
      <c r="W60" s="1357"/>
      <c r="X60" s="1357"/>
      <c r="Y60" s="1357"/>
      <c r="Z60" s="1357"/>
    </row>
    <row r="61" spans="1:26" x14ac:dyDescent="0.3">
      <c r="A61" s="155" t="s">
        <v>44</v>
      </c>
      <c r="B61" s="626">
        <v>0.87942900000000002</v>
      </c>
      <c r="C61" s="121">
        <v>1.19</v>
      </c>
      <c r="D61" s="119">
        <v>1</v>
      </c>
      <c r="E61" s="59">
        <f t="shared" si="1"/>
        <v>53</v>
      </c>
      <c r="F61" s="1345"/>
      <c r="G61" s="1357"/>
      <c r="H61" s="1357"/>
      <c r="I61" s="1357"/>
      <c r="J61" s="156" t="s">
        <v>27</v>
      </c>
      <c r="K61" s="117">
        <v>0.39371200000000001</v>
      </c>
      <c r="L61" s="386">
        <v>2.08</v>
      </c>
      <c r="M61" s="1357"/>
      <c r="N61" s="1170"/>
      <c r="O61" s="1170"/>
      <c r="P61" s="1170"/>
      <c r="Q61" s="1170"/>
      <c r="R61" s="1357"/>
      <c r="S61" s="1357"/>
      <c r="T61" s="1357"/>
      <c r="U61" s="1357"/>
      <c r="V61" s="1357"/>
      <c r="W61" s="1357"/>
      <c r="X61" s="1357"/>
      <c r="Y61" s="1357"/>
      <c r="Z61" s="1357"/>
    </row>
    <row r="62" spans="1:26" x14ac:dyDescent="0.3">
      <c r="A62" s="156" t="s">
        <v>13</v>
      </c>
      <c r="B62" s="626">
        <v>0.9711871227364185</v>
      </c>
      <c r="C62" s="121">
        <v>1.76</v>
      </c>
      <c r="D62" s="119">
        <v>1</v>
      </c>
      <c r="E62" s="59">
        <f t="shared" si="1"/>
        <v>53</v>
      </c>
      <c r="F62" s="1345"/>
      <c r="G62" s="1357"/>
      <c r="H62" s="1357"/>
      <c r="I62" s="1357"/>
      <c r="J62" s="156" t="s">
        <v>63</v>
      </c>
      <c r="K62" s="117"/>
      <c r="L62" s="386">
        <v>2.09</v>
      </c>
      <c r="M62" s="1357"/>
      <c r="N62" s="1170"/>
      <c r="O62" s="1170"/>
      <c r="P62" s="1170"/>
      <c r="Q62" s="1170"/>
      <c r="R62" s="1357"/>
      <c r="S62" s="1357"/>
      <c r="T62" s="1357"/>
      <c r="U62" s="1357"/>
      <c r="V62" s="1357"/>
      <c r="W62" s="1357"/>
      <c r="X62" s="1357"/>
      <c r="Y62" s="1357"/>
      <c r="Z62" s="1357"/>
    </row>
    <row r="63" spans="1:26" x14ac:dyDescent="0.3">
      <c r="A63" s="629" t="s">
        <v>50</v>
      </c>
      <c r="B63" s="306">
        <v>0.80909253755763588</v>
      </c>
      <c r="C63" s="1760">
        <v>1.88</v>
      </c>
      <c r="D63" s="309">
        <v>1</v>
      </c>
      <c r="E63" s="59">
        <f t="shared" si="1"/>
        <v>53</v>
      </c>
      <c r="F63" s="1345"/>
      <c r="G63" s="1357"/>
      <c r="H63" s="1357"/>
      <c r="I63" s="1357"/>
      <c r="J63" s="156" t="s">
        <v>25</v>
      </c>
      <c r="K63" s="117">
        <v>0.49685710294733904</v>
      </c>
      <c r="L63" s="386">
        <v>2.09</v>
      </c>
      <c r="M63" s="1357"/>
      <c r="N63" s="1170"/>
      <c r="O63" s="1170"/>
      <c r="P63" s="1170"/>
      <c r="Q63" s="1170"/>
      <c r="R63" s="1357"/>
      <c r="S63" s="1357"/>
      <c r="T63" s="1357"/>
      <c r="U63" s="1357"/>
      <c r="V63" s="1357"/>
      <c r="W63" s="1357"/>
      <c r="X63" s="1357"/>
      <c r="Y63" s="1357"/>
      <c r="Z63" s="1357"/>
    </row>
    <row r="64" spans="1:26" x14ac:dyDescent="0.3">
      <c r="A64" s="156" t="s">
        <v>23</v>
      </c>
      <c r="B64" s="626">
        <v>0.81</v>
      </c>
      <c r="C64" s="121">
        <v>1.56</v>
      </c>
      <c r="D64" s="119">
        <v>1</v>
      </c>
      <c r="E64" s="59">
        <f t="shared" si="1"/>
        <v>53</v>
      </c>
      <c r="F64" s="1345"/>
      <c r="G64" s="1357"/>
      <c r="H64" s="1357"/>
      <c r="I64" s="1357"/>
      <c r="J64" s="156" t="s">
        <v>55</v>
      </c>
      <c r="K64" s="117">
        <v>0.63720100000000002</v>
      </c>
      <c r="L64" s="386">
        <v>2.1</v>
      </c>
      <c r="M64" s="1357"/>
      <c r="N64" s="1170"/>
      <c r="O64" s="1170"/>
      <c r="P64" s="1170"/>
      <c r="Q64" s="1170"/>
      <c r="R64" s="1357"/>
      <c r="S64" s="1357"/>
      <c r="T64" s="1357"/>
      <c r="U64" s="1357"/>
      <c r="V64" s="1357"/>
      <c r="W64" s="1357"/>
      <c r="X64" s="1357"/>
      <c r="Y64" s="1357"/>
      <c r="Z64" s="1357"/>
    </row>
    <row r="65" spans="1:26" x14ac:dyDescent="0.25">
      <c r="A65" s="1374"/>
      <c r="B65" s="1356"/>
      <c r="C65" s="1357"/>
      <c r="D65" s="1004"/>
      <c r="E65" s="1004"/>
      <c r="F65" s="1004"/>
      <c r="G65" s="1357"/>
      <c r="H65" s="1357"/>
      <c r="I65" s="1357"/>
      <c r="J65" s="156" t="s">
        <v>35</v>
      </c>
      <c r="K65" s="117"/>
      <c r="L65" s="386">
        <v>2.1</v>
      </c>
      <c r="M65" s="1357"/>
      <c r="N65" s="1170"/>
      <c r="O65" s="1170"/>
      <c r="P65" s="1170"/>
      <c r="Q65" s="1170"/>
      <c r="R65" s="1357"/>
      <c r="S65" s="1357"/>
      <c r="T65" s="1357"/>
      <c r="U65" s="1357"/>
      <c r="V65" s="1357"/>
      <c r="W65" s="1357"/>
      <c r="X65" s="1357"/>
      <c r="Y65" s="1357"/>
      <c r="Z65" s="1357"/>
    </row>
    <row r="66" spans="1:26" x14ac:dyDescent="0.25">
      <c r="A66" s="1374"/>
      <c r="B66" s="1356"/>
      <c r="C66" s="1357"/>
      <c r="D66" s="1004"/>
      <c r="E66" s="1004"/>
      <c r="F66" s="1004"/>
      <c r="G66" s="1357"/>
      <c r="H66" s="1357"/>
      <c r="I66" s="1357"/>
      <c r="J66" s="156" t="s">
        <v>56</v>
      </c>
      <c r="K66" s="117"/>
      <c r="L66" s="386">
        <v>2.12</v>
      </c>
      <c r="M66" s="1357"/>
      <c r="N66" s="1170"/>
      <c r="O66" s="1170"/>
      <c r="P66" s="1170"/>
      <c r="Q66" s="1170"/>
      <c r="R66" s="1357"/>
      <c r="S66" s="1357"/>
      <c r="T66" s="1357"/>
      <c r="U66" s="1357"/>
      <c r="V66" s="1357"/>
      <c r="W66" s="1357"/>
      <c r="X66" s="1357"/>
      <c r="Y66" s="1357"/>
      <c r="Z66" s="1357"/>
    </row>
    <row r="67" spans="1:26" x14ac:dyDescent="0.25">
      <c r="A67" s="1374"/>
      <c r="B67" s="1356"/>
      <c r="C67" s="1357"/>
      <c r="D67" s="1004"/>
      <c r="E67" s="1004"/>
      <c r="F67" s="1004"/>
      <c r="G67" s="1357"/>
      <c r="H67" s="1357"/>
      <c r="I67" s="1357"/>
      <c r="J67" s="155" t="s">
        <v>188</v>
      </c>
      <c r="K67" s="123">
        <v>0.33946169999999998</v>
      </c>
      <c r="L67" s="386">
        <v>2.13</v>
      </c>
      <c r="M67" s="1357"/>
      <c r="N67" s="1170"/>
      <c r="O67" s="1170"/>
      <c r="P67" s="1170"/>
      <c r="Q67" s="1170"/>
      <c r="R67" s="1357"/>
      <c r="S67" s="1357"/>
      <c r="T67" s="1357"/>
      <c r="U67" s="1357"/>
      <c r="V67" s="1357"/>
      <c r="W67" s="1357"/>
      <c r="X67" s="1357"/>
      <c r="Y67" s="1357"/>
      <c r="Z67" s="1357"/>
    </row>
    <row r="68" spans="1:26" x14ac:dyDescent="0.25">
      <c r="A68" s="1374"/>
      <c r="B68" s="1356"/>
      <c r="C68" s="1357"/>
      <c r="D68" s="1004"/>
      <c r="E68" s="1004"/>
      <c r="F68" s="1004"/>
      <c r="G68" s="1357"/>
      <c r="H68" s="1357"/>
      <c r="I68" s="1357"/>
      <c r="J68" s="156" t="s">
        <v>49</v>
      </c>
      <c r="K68" s="117">
        <v>0.63147305016684585</v>
      </c>
      <c r="L68" s="386">
        <v>2.13</v>
      </c>
      <c r="M68" s="1357"/>
      <c r="N68" s="1170"/>
      <c r="O68" s="1170"/>
      <c r="P68" s="1170"/>
      <c r="Q68" s="1170"/>
      <c r="R68" s="1357"/>
      <c r="S68" s="1357"/>
      <c r="T68" s="1357"/>
      <c r="U68" s="1357"/>
      <c r="V68" s="1357"/>
      <c r="W68" s="1357"/>
      <c r="X68" s="1357"/>
      <c r="Y68" s="1357"/>
      <c r="Z68" s="1357"/>
    </row>
    <row r="69" spans="1:26" x14ac:dyDescent="0.25">
      <c r="A69" s="1374"/>
      <c r="B69" s="1356"/>
      <c r="C69" s="1357"/>
      <c r="D69" s="1004"/>
      <c r="E69" s="1004"/>
      <c r="F69" s="1004"/>
      <c r="G69" s="1357"/>
      <c r="H69" s="1357"/>
      <c r="I69" s="1357"/>
      <c r="J69" s="156" t="s">
        <v>65</v>
      </c>
      <c r="K69" s="117"/>
      <c r="L69" s="386">
        <v>2.16</v>
      </c>
      <c r="M69" s="1357"/>
      <c r="N69" s="1170"/>
      <c r="O69" s="1170"/>
      <c r="P69" s="1170"/>
      <c r="Q69" s="1170"/>
      <c r="R69" s="1357"/>
      <c r="S69" s="1357"/>
      <c r="T69" s="1357"/>
      <c r="U69" s="1357"/>
      <c r="V69" s="1357"/>
      <c r="W69" s="1357"/>
      <c r="X69" s="1357"/>
      <c r="Y69" s="1357"/>
      <c r="Z69" s="1357"/>
    </row>
    <row r="70" spans="1:26" x14ac:dyDescent="0.25">
      <c r="A70" s="1374"/>
      <c r="B70" s="1356"/>
      <c r="C70" s="1357"/>
      <c r="D70" s="1004"/>
      <c r="E70" s="1004"/>
      <c r="F70" s="1004"/>
      <c r="G70" s="1357"/>
      <c r="H70" s="1357"/>
      <c r="I70" s="1357"/>
      <c r="J70" s="156" t="s">
        <v>17</v>
      </c>
      <c r="K70" s="117"/>
      <c r="L70" s="386">
        <v>2.2200000000000002</v>
      </c>
      <c r="M70" s="1357"/>
      <c r="N70" s="1170"/>
      <c r="O70" s="1170"/>
      <c r="P70" s="1170"/>
      <c r="Q70" s="1170"/>
      <c r="R70" s="1357"/>
      <c r="S70" s="1357"/>
      <c r="T70" s="1357"/>
      <c r="U70" s="1357"/>
      <c r="V70" s="1357"/>
      <c r="W70" s="1357"/>
      <c r="X70" s="1357"/>
      <c r="Y70" s="1357"/>
      <c r="Z70" s="1357"/>
    </row>
    <row r="71" spans="1:26" x14ac:dyDescent="0.25">
      <c r="A71" s="1374"/>
      <c r="B71" s="1356"/>
      <c r="C71" s="1357"/>
      <c r="D71" s="1004"/>
      <c r="E71" s="1004"/>
      <c r="F71" s="1004"/>
      <c r="G71" s="1357"/>
      <c r="H71" s="1357"/>
      <c r="I71" s="1357"/>
      <c r="J71" s="156" t="s">
        <v>29</v>
      </c>
      <c r="K71" s="122">
        <v>0.45588299817184641</v>
      </c>
      <c r="L71" s="386">
        <v>2.23</v>
      </c>
      <c r="M71" s="1357"/>
      <c r="N71" s="1170"/>
      <c r="O71" s="1170"/>
      <c r="P71" s="1170"/>
      <c r="Q71" s="1170"/>
      <c r="R71" s="1357"/>
      <c r="S71" s="1357"/>
      <c r="T71" s="1357"/>
      <c r="U71" s="1357"/>
      <c r="V71" s="1357"/>
      <c r="W71" s="1357"/>
      <c r="X71" s="1357"/>
      <c r="Y71" s="1357"/>
      <c r="Z71" s="1357"/>
    </row>
    <row r="72" spans="1:26" x14ac:dyDescent="0.25">
      <c r="A72" s="1374"/>
      <c r="B72" s="1356"/>
      <c r="C72" s="1357"/>
      <c r="D72" s="1004"/>
      <c r="E72" s="1004"/>
      <c r="F72" s="1004"/>
      <c r="G72" s="1357"/>
      <c r="H72" s="1357"/>
      <c r="I72" s="1357"/>
      <c r="J72" s="156" t="s">
        <v>36</v>
      </c>
      <c r="K72" s="117"/>
      <c r="L72" s="386">
        <v>2.25</v>
      </c>
      <c r="M72" s="1357"/>
      <c r="N72" s="1170"/>
      <c r="O72" s="1170"/>
      <c r="P72" s="1170"/>
      <c r="Q72" s="1170"/>
      <c r="R72" s="1357"/>
      <c r="S72" s="1357"/>
      <c r="T72" s="1357"/>
      <c r="U72" s="1357"/>
      <c r="V72" s="1357"/>
      <c r="W72" s="1357"/>
      <c r="X72" s="1357"/>
      <c r="Y72" s="1357"/>
      <c r="Z72" s="1357"/>
    </row>
    <row r="73" spans="1:26" x14ac:dyDescent="0.25">
      <c r="A73" s="1374"/>
      <c r="B73" s="1356"/>
      <c r="C73" s="1357"/>
      <c r="D73" s="1004"/>
      <c r="E73" s="1004"/>
      <c r="F73" s="1004"/>
      <c r="G73" s="1357"/>
      <c r="H73" s="1357"/>
      <c r="I73" s="1357"/>
      <c r="J73" s="156" t="s">
        <v>14</v>
      </c>
      <c r="K73" s="117">
        <v>0.58855737899794858</v>
      </c>
      <c r="L73" s="386">
        <v>2.27</v>
      </c>
      <c r="M73" s="1357"/>
      <c r="N73" s="1170"/>
      <c r="O73" s="1170"/>
      <c r="P73" s="1170"/>
      <c r="Q73" s="1170"/>
      <c r="R73" s="1357"/>
      <c r="S73" s="1357"/>
      <c r="T73" s="1357"/>
      <c r="U73" s="1357"/>
      <c r="V73" s="1357"/>
      <c r="W73" s="1357"/>
      <c r="X73" s="1357"/>
      <c r="Y73" s="1357"/>
      <c r="Z73" s="1357"/>
    </row>
    <row r="74" spans="1:26" ht="19.5" thickBot="1" x14ac:dyDescent="0.3">
      <c r="A74" s="1374"/>
      <c r="B74" s="1356"/>
      <c r="C74" s="1357"/>
      <c r="D74" s="1004"/>
      <c r="E74" s="1004"/>
      <c r="F74" s="1004"/>
      <c r="G74" s="1357"/>
      <c r="H74" s="1357"/>
      <c r="I74" s="1357"/>
      <c r="J74" s="243" t="s">
        <v>41</v>
      </c>
      <c r="K74" s="149">
        <v>0.47299999999999998</v>
      </c>
      <c r="L74" s="388">
        <v>2.27</v>
      </c>
      <c r="M74" s="1357"/>
      <c r="N74" s="1170"/>
      <c r="O74" s="1170"/>
      <c r="P74" s="1170"/>
      <c r="Q74" s="1170"/>
      <c r="R74" s="1357"/>
      <c r="S74" s="1357"/>
      <c r="T74" s="1357"/>
      <c r="U74" s="1357"/>
      <c r="V74" s="1357"/>
      <c r="W74" s="1357"/>
      <c r="X74" s="1357"/>
      <c r="Y74" s="1357"/>
      <c r="Z74" s="1357"/>
    </row>
    <row r="75" spans="1:26" x14ac:dyDescent="0.25">
      <c r="A75" s="1374"/>
      <c r="B75" s="1356"/>
      <c r="C75" s="1357"/>
      <c r="D75" s="1004"/>
      <c r="E75" s="1004"/>
      <c r="F75" s="1004"/>
      <c r="G75" s="1357"/>
      <c r="H75" s="1357"/>
      <c r="I75" s="1357"/>
      <c r="J75" s="1368"/>
      <c r="K75" s="1369"/>
      <c r="L75" s="202"/>
      <c r="M75" s="1357"/>
      <c r="N75" s="1170"/>
      <c r="O75" s="1170"/>
      <c r="P75" s="1170"/>
      <c r="Q75" s="1170"/>
      <c r="R75" s="1357"/>
      <c r="S75" s="1357"/>
      <c r="T75" s="1357"/>
      <c r="U75" s="1357"/>
      <c r="V75" s="1357"/>
      <c r="W75" s="1357"/>
      <c r="X75" s="1357"/>
      <c r="Y75" s="1357"/>
      <c r="Z75" s="1357"/>
    </row>
    <row r="76" spans="1:26" x14ac:dyDescent="0.25">
      <c r="A76" s="1374"/>
      <c r="B76" s="1356"/>
      <c r="C76" s="1357"/>
      <c r="D76" s="1004"/>
      <c r="E76" s="1004"/>
      <c r="F76" s="1004"/>
      <c r="G76" s="1357"/>
      <c r="H76" s="1357"/>
      <c r="I76" s="1357"/>
      <c r="J76" s="1368"/>
      <c r="K76" s="1369"/>
      <c r="L76" s="202"/>
      <c r="M76" s="1357"/>
      <c r="N76" s="1170"/>
      <c r="O76" s="1170"/>
      <c r="P76" s="1170"/>
      <c r="Q76" s="1170"/>
      <c r="R76" s="1357"/>
      <c r="S76" s="1357"/>
      <c r="T76" s="1357"/>
      <c r="U76" s="1357"/>
      <c r="V76" s="1357"/>
      <c r="W76" s="1357"/>
      <c r="X76" s="1357"/>
      <c r="Y76" s="1357"/>
      <c r="Z76" s="1357"/>
    </row>
    <row r="77" spans="1:26" x14ac:dyDescent="0.25">
      <c r="A77" s="1374"/>
      <c r="B77" s="1356"/>
      <c r="C77" s="1357"/>
      <c r="D77" s="1004"/>
      <c r="E77" s="1004"/>
      <c r="F77" s="1004"/>
      <c r="G77" s="1357"/>
      <c r="H77" s="1357"/>
      <c r="I77" s="1357"/>
      <c r="J77" s="1368"/>
      <c r="K77" s="1369"/>
      <c r="L77" s="202"/>
      <c r="M77" s="1357"/>
      <c r="N77" s="1170"/>
      <c r="O77" s="1170"/>
      <c r="P77" s="1170"/>
      <c r="Q77" s="1170"/>
      <c r="R77" s="1357"/>
      <c r="S77" s="1357"/>
      <c r="T77" s="1357"/>
      <c r="U77" s="1357"/>
      <c r="V77" s="1357"/>
      <c r="W77" s="1357"/>
      <c r="X77" s="1357"/>
      <c r="Y77" s="1357"/>
      <c r="Z77" s="1357"/>
    </row>
    <row r="78" spans="1:26" x14ac:dyDescent="0.25">
      <c r="A78" s="1374"/>
      <c r="B78" s="1356"/>
      <c r="C78" s="1357"/>
      <c r="D78" s="1004"/>
      <c r="E78" s="1004"/>
      <c r="F78" s="1004"/>
      <c r="G78" s="1357"/>
      <c r="H78" s="1357"/>
      <c r="I78" s="1357"/>
      <c r="J78" s="1368"/>
      <c r="K78" s="1369"/>
      <c r="L78" s="202"/>
      <c r="M78" s="1357"/>
      <c r="N78" s="1170"/>
      <c r="O78" s="1170"/>
      <c r="P78" s="1170"/>
      <c r="Q78" s="1170"/>
      <c r="R78" s="1357"/>
      <c r="S78" s="1357"/>
      <c r="T78" s="1357"/>
      <c r="U78" s="1357"/>
      <c r="V78" s="1357"/>
      <c r="W78" s="1357"/>
      <c r="X78" s="1357"/>
      <c r="Y78" s="1357"/>
      <c r="Z78" s="1357"/>
    </row>
    <row r="79" spans="1:26" x14ac:dyDescent="0.25">
      <c r="A79" s="1374"/>
      <c r="B79" s="1356"/>
      <c r="C79" s="1357"/>
      <c r="D79" s="1004"/>
      <c r="E79" s="1004"/>
      <c r="F79" s="1004"/>
      <c r="G79" s="1357"/>
      <c r="H79" s="1357"/>
      <c r="I79" s="1357"/>
      <c r="J79" s="1368"/>
      <c r="K79" s="1369"/>
      <c r="L79" s="202"/>
      <c r="M79" s="1357"/>
      <c r="N79" s="1170"/>
      <c r="O79" s="1170"/>
      <c r="P79" s="1170"/>
      <c r="Q79" s="1170"/>
      <c r="R79" s="1357"/>
      <c r="S79" s="1357"/>
      <c r="T79" s="1357"/>
      <c r="U79" s="1357"/>
      <c r="V79" s="1357"/>
      <c r="W79" s="1357"/>
      <c r="X79" s="1357"/>
      <c r="Y79" s="1357"/>
      <c r="Z79" s="1357"/>
    </row>
    <row r="80" spans="1:26" x14ac:dyDescent="0.25">
      <c r="A80" s="1374"/>
      <c r="B80" s="1356"/>
      <c r="C80" s="1357"/>
      <c r="D80" s="1004"/>
      <c r="E80" s="1004"/>
      <c r="F80" s="1004"/>
      <c r="G80" s="1357"/>
      <c r="H80" s="1357"/>
      <c r="I80" s="1357"/>
      <c r="J80" s="1368"/>
      <c r="K80" s="1369"/>
      <c r="L80" s="202"/>
      <c r="M80" s="1357"/>
      <c r="N80" s="1170"/>
      <c r="O80" s="1170"/>
      <c r="P80" s="1170"/>
      <c r="Q80" s="1170"/>
      <c r="R80" s="1357"/>
      <c r="S80" s="1357"/>
      <c r="T80" s="1357"/>
      <c r="U80" s="1357"/>
      <c r="V80" s="1357"/>
      <c r="W80" s="1357"/>
      <c r="X80" s="1357"/>
      <c r="Y80" s="1357"/>
      <c r="Z80" s="1357"/>
    </row>
    <row r="81" spans="1:26" x14ac:dyDescent="0.25">
      <c r="A81" s="1374"/>
      <c r="B81" s="1356"/>
      <c r="C81" s="1357"/>
      <c r="D81" s="1004"/>
      <c r="E81" s="1004"/>
      <c r="F81" s="1004"/>
      <c r="G81" s="1357"/>
      <c r="H81" s="1357"/>
      <c r="I81" s="1357"/>
      <c r="J81" s="1368"/>
      <c r="K81" s="1369"/>
      <c r="L81" s="202"/>
      <c r="M81" s="1357"/>
      <c r="N81" s="1170"/>
      <c r="O81" s="1170"/>
      <c r="P81" s="1170"/>
      <c r="Q81" s="1170"/>
      <c r="R81" s="1357"/>
      <c r="S81" s="1357"/>
      <c r="T81" s="1357"/>
      <c r="U81" s="1357"/>
      <c r="V81" s="1357"/>
      <c r="W81" s="1357"/>
      <c r="X81" s="1357"/>
      <c r="Y81" s="1357"/>
      <c r="Z81" s="1357"/>
    </row>
    <row r="82" spans="1:26" x14ac:dyDescent="0.25">
      <c r="A82" s="1374"/>
      <c r="B82" s="1356"/>
      <c r="C82" s="1357"/>
      <c r="D82" s="1004"/>
      <c r="E82" s="1004"/>
      <c r="F82" s="1004"/>
      <c r="G82" s="1357"/>
      <c r="H82" s="1357"/>
      <c r="I82" s="1357"/>
      <c r="J82" s="1368"/>
      <c r="K82" s="1369"/>
      <c r="L82" s="202"/>
      <c r="M82" s="1357"/>
      <c r="N82" s="1170"/>
      <c r="O82" s="1170"/>
      <c r="P82" s="1170"/>
      <c r="Q82" s="1170"/>
      <c r="R82" s="1357"/>
      <c r="S82" s="1357"/>
      <c r="T82" s="1357"/>
      <c r="U82" s="1357"/>
      <c r="V82" s="1357"/>
      <c r="W82" s="1357"/>
      <c r="X82" s="1357"/>
      <c r="Y82" s="1357"/>
      <c r="Z82" s="1357"/>
    </row>
    <row r="83" spans="1:26" x14ac:dyDescent="0.25">
      <c r="A83" s="1374"/>
      <c r="B83" s="1356"/>
      <c r="C83" s="1357"/>
      <c r="D83" s="1004"/>
      <c r="E83" s="1004"/>
      <c r="F83" s="1004"/>
      <c r="G83" s="1357"/>
      <c r="H83" s="1357"/>
      <c r="I83" s="1357"/>
      <c r="J83" s="1368"/>
      <c r="K83" s="1369"/>
      <c r="L83" s="202"/>
      <c r="M83" s="1357"/>
      <c r="N83" s="1170"/>
      <c r="O83" s="1170"/>
      <c r="P83" s="1170"/>
      <c r="Q83" s="1170"/>
      <c r="R83" s="1357"/>
      <c r="S83" s="1357"/>
      <c r="T83" s="1357"/>
      <c r="U83" s="1357"/>
      <c r="V83" s="1357"/>
      <c r="W83" s="1357"/>
      <c r="X83" s="1357"/>
      <c r="Y83" s="1357"/>
      <c r="Z83" s="1357"/>
    </row>
    <row r="84" spans="1:26" x14ac:dyDescent="0.25">
      <c r="A84" s="1374"/>
      <c r="B84" s="1356"/>
      <c r="C84" s="1357"/>
      <c r="D84" s="1004"/>
      <c r="E84" s="1004"/>
      <c r="F84" s="1004"/>
      <c r="G84" s="1357"/>
      <c r="H84" s="1357"/>
      <c r="I84" s="1357"/>
      <c r="J84" s="1368"/>
      <c r="K84" s="1369"/>
      <c r="L84" s="202"/>
      <c r="M84" s="1357"/>
      <c r="N84" s="1170"/>
      <c r="O84" s="1170"/>
      <c r="P84" s="1170"/>
      <c r="Q84" s="1170"/>
      <c r="R84" s="1357"/>
      <c r="S84" s="1357"/>
      <c r="T84" s="1357"/>
      <c r="U84" s="1357"/>
      <c r="V84" s="1357"/>
      <c r="W84" s="1357"/>
      <c r="X84" s="1357"/>
      <c r="Y84" s="1357"/>
      <c r="Z84" s="1357"/>
    </row>
    <row r="85" spans="1:26" x14ac:dyDescent="0.25">
      <c r="A85" s="1374"/>
      <c r="B85" s="1356"/>
      <c r="C85" s="1357"/>
      <c r="D85" s="1004"/>
      <c r="E85" s="1004"/>
      <c r="F85" s="1004"/>
      <c r="G85" s="1357"/>
      <c r="H85" s="1357"/>
      <c r="I85" s="1357"/>
      <c r="J85" s="1368"/>
      <c r="K85" s="1369"/>
      <c r="L85" s="202"/>
      <c r="M85" s="1357"/>
      <c r="N85" s="1170"/>
      <c r="O85" s="1170"/>
      <c r="P85" s="1170"/>
      <c r="Q85" s="1170"/>
      <c r="R85" s="1357"/>
      <c r="S85" s="1357"/>
      <c r="T85" s="1357"/>
      <c r="U85" s="1357"/>
      <c r="V85" s="1357"/>
      <c r="W85" s="1357"/>
      <c r="X85" s="1357"/>
      <c r="Y85" s="1357"/>
      <c r="Z85" s="1357"/>
    </row>
    <row r="86" spans="1:26" x14ac:dyDescent="0.25">
      <c r="A86" s="1374"/>
      <c r="B86" s="1356"/>
      <c r="C86" s="1357"/>
      <c r="D86" s="1004"/>
      <c r="E86" s="1004"/>
      <c r="F86" s="1004"/>
      <c r="G86" s="1357"/>
      <c r="H86" s="1357"/>
      <c r="I86" s="1357"/>
      <c r="J86" s="1368"/>
      <c r="K86" s="1369"/>
      <c r="L86" s="202"/>
      <c r="M86" s="1357"/>
      <c r="N86" s="1170"/>
      <c r="O86" s="1170"/>
      <c r="P86" s="1170"/>
      <c r="Q86" s="1170"/>
      <c r="R86" s="1357"/>
      <c r="S86" s="1357"/>
      <c r="T86" s="1357"/>
      <c r="U86" s="1357"/>
      <c r="V86" s="1357"/>
      <c r="W86" s="1357"/>
      <c r="X86" s="1357"/>
      <c r="Y86" s="1357"/>
      <c r="Z86" s="1357"/>
    </row>
    <row r="87" spans="1:26" x14ac:dyDescent="0.25">
      <c r="A87" s="1374"/>
      <c r="B87" s="1356"/>
      <c r="C87" s="1357"/>
      <c r="D87" s="1004"/>
      <c r="E87" s="1004"/>
      <c r="F87" s="1004"/>
      <c r="G87" s="1357"/>
      <c r="H87" s="1357"/>
      <c r="I87" s="1357"/>
      <c r="J87" s="1368"/>
      <c r="K87" s="1369"/>
      <c r="L87" s="202"/>
      <c r="M87" s="1357"/>
      <c r="N87" s="1170"/>
      <c r="O87" s="1170"/>
      <c r="P87" s="1170"/>
      <c r="Q87" s="1170"/>
      <c r="R87" s="1357"/>
      <c r="S87" s="1357"/>
      <c r="T87" s="1357"/>
      <c r="U87" s="1357"/>
      <c r="V87" s="1357"/>
      <c r="W87" s="1357"/>
      <c r="X87" s="1357"/>
      <c r="Y87" s="1357"/>
      <c r="Z87" s="1357"/>
    </row>
    <row r="88" spans="1:26" x14ac:dyDescent="0.25">
      <c r="A88" s="1374"/>
      <c r="B88" s="1356"/>
      <c r="C88" s="1357"/>
      <c r="D88" s="1004"/>
      <c r="E88" s="1004"/>
      <c r="F88" s="1004"/>
      <c r="G88" s="1357"/>
      <c r="H88" s="1357"/>
      <c r="I88" s="1357"/>
      <c r="J88" s="1368"/>
      <c r="K88" s="1369"/>
      <c r="L88" s="202"/>
      <c r="M88" s="1357"/>
      <c r="N88" s="1170"/>
      <c r="O88" s="1170"/>
      <c r="P88" s="1170"/>
      <c r="Q88" s="1170"/>
      <c r="R88" s="1357"/>
      <c r="S88" s="1357"/>
      <c r="T88" s="1357"/>
      <c r="U88" s="1357"/>
      <c r="V88" s="1357"/>
      <c r="W88" s="1357"/>
      <c r="X88" s="1357"/>
      <c r="Y88" s="1357"/>
      <c r="Z88" s="1357"/>
    </row>
    <row r="89" spans="1:26" x14ac:dyDescent="0.25">
      <c r="A89" s="1374"/>
      <c r="B89" s="1356"/>
      <c r="C89" s="1357"/>
      <c r="D89" s="1004"/>
      <c r="E89" s="1004"/>
      <c r="F89" s="1004"/>
      <c r="G89" s="1357"/>
      <c r="H89" s="1357"/>
      <c r="I89" s="1357"/>
      <c r="J89" s="1368"/>
      <c r="K89" s="1369"/>
      <c r="L89" s="202"/>
      <c r="M89" s="1357"/>
      <c r="N89" s="1170"/>
      <c r="O89" s="1170"/>
      <c r="P89" s="1170"/>
      <c r="Q89" s="1170"/>
      <c r="R89" s="1357"/>
      <c r="S89" s="1357"/>
      <c r="T89" s="1357"/>
      <c r="U89" s="1357"/>
      <c r="V89" s="1357"/>
      <c r="W89" s="1357"/>
      <c r="X89" s="1357"/>
      <c r="Y89" s="1357"/>
      <c r="Z89" s="1357"/>
    </row>
    <row r="90" spans="1:26" x14ac:dyDescent="0.25">
      <c r="A90" s="1374"/>
      <c r="B90" s="1356"/>
      <c r="C90" s="1357"/>
      <c r="D90" s="1004"/>
      <c r="E90" s="1004"/>
      <c r="F90" s="1004"/>
      <c r="G90" s="1357"/>
      <c r="H90" s="1357"/>
      <c r="I90" s="1357"/>
      <c r="J90" s="1368"/>
      <c r="K90" s="1369"/>
      <c r="L90" s="202"/>
      <c r="M90" s="1357"/>
      <c r="N90" s="1170"/>
      <c r="O90" s="1170"/>
      <c r="P90" s="1170"/>
      <c r="Q90" s="1170"/>
    </row>
  </sheetData>
  <sortState ref="A7:E64">
    <sortCondition ref="E7:E64"/>
  </sortState>
  <mergeCells count="2">
    <mergeCell ref="G17:G18"/>
    <mergeCell ref="G19:G20"/>
  </mergeCells>
  <conditionalFormatting sqref="E7:F64">
    <cfRule type="colorScale" priority="1">
      <colorScale>
        <cfvo type="min"/>
        <cfvo type="percentile" val="50"/>
        <cfvo type="max"/>
        <color rgb="FF6AC281"/>
        <color rgb="FFFFEB84"/>
        <color rgb="FFF97B7E"/>
      </colorScale>
    </cfRule>
  </conditionalFormatting>
  <pageMargins left="0.7" right="0.7" top="0.75" bottom="0.75" header="0.3" footer="0.3"/>
  <pageSetup orientation="portrait" horizontalDpi="0"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P107"/>
  <sheetViews>
    <sheetView zoomScale="85" zoomScaleNormal="85" workbookViewId="0">
      <pane ySplit="5" topLeftCell="A6" activePane="bottomLeft" state="frozen"/>
      <selection activeCell="D17" sqref="D17"/>
      <selection pane="bottomLeft" activeCell="D16" sqref="D16"/>
    </sheetView>
  </sheetViews>
  <sheetFormatPr defaultColWidth="8.85546875" defaultRowHeight="18.75" x14ac:dyDescent="0.3"/>
  <cols>
    <col min="1" max="1" width="38" style="107" customWidth="1"/>
    <col min="2" max="2" width="13.85546875" style="113" customWidth="1"/>
    <col min="3" max="3" width="16" style="113" customWidth="1"/>
    <col min="4" max="4" width="13.5703125" style="128" bestFit="1" customWidth="1"/>
    <col min="5" max="5" width="9.7109375" style="129" customWidth="1"/>
    <col min="6" max="8" width="8.85546875" style="130"/>
    <col min="9" max="9" width="8.85546875" style="113"/>
    <col min="10" max="10" width="89.140625" style="113" customWidth="1"/>
    <col min="11" max="16384" width="8.85546875" style="130"/>
  </cols>
  <sheetData>
    <row r="1" spans="1:16" ht="21" x14ac:dyDescent="0.35">
      <c r="A1" s="1355" t="s">
        <v>481</v>
      </c>
      <c r="B1" s="1359"/>
      <c r="C1" s="1359"/>
      <c r="D1" s="1380"/>
      <c r="E1" s="1381"/>
      <c r="F1" s="1382"/>
      <c r="G1" s="1382"/>
      <c r="H1" s="1382"/>
      <c r="I1" s="1359"/>
      <c r="J1" s="1359"/>
      <c r="K1" s="1382"/>
      <c r="L1" s="1382"/>
      <c r="M1" s="1382"/>
      <c r="N1" s="1382"/>
      <c r="O1" s="1382"/>
      <c r="P1" s="1382"/>
    </row>
    <row r="2" spans="1:16" x14ac:dyDescent="0.3">
      <c r="A2" s="1359" t="s">
        <v>299</v>
      </c>
      <c r="B2" s="1359"/>
      <c r="C2" s="1359"/>
      <c r="D2" s="1380"/>
      <c r="E2" s="1381"/>
      <c r="F2" s="1382"/>
      <c r="G2" s="1382"/>
      <c r="H2" s="1382"/>
      <c r="I2" s="1359"/>
      <c r="J2" s="1359"/>
      <c r="K2" s="1382"/>
      <c r="L2" s="1382"/>
      <c r="M2" s="1382"/>
      <c r="N2" s="1382"/>
      <c r="O2" s="1382"/>
      <c r="P2" s="1382"/>
    </row>
    <row r="3" spans="1:16" x14ac:dyDescent="0.3">
      <c r="A3" s="1359"/>
      <c r="B3" s="1359"/>
      <c r="C3" s="1359"/>
      <c r="D3" s="1380"/>
      <c r="E3" s="1381"/>
      <c r="F3" s="1382"/>
      <c r="G3" s="1382"/>
      <c r="H3" s="1382"/>
      <c r="I3" s="1359"/>
      <c r="J3" s="1359"/>
      <c r="K3" s="1382"/>
      <c r="L3" s="1382"/>
      <c r="M3" s="1382"/>
      <c r="N3" s="1382"/>
      <c r="O3" s="1382"/>
      <c r="P3" s="1382"/>
    </row>
    <row r="4" spans="1:16" ht="19.5" thickBot="1" x14ac:dyDescent="0.35">
      <c r="A4" s="1359"/>
      <c r="B4" s="1383" t="s">
        <v>452</v>
      </c>
      <c r="C4" s="1384"/>
      <c r="D4" s="1384"/>
      <c r="E4" s="1385"/>
      <c r="F4" s="1386"/>
      <c r="G4" s="1387"/>
      <c r="H4" s="1387"/>
      <c r="I4" s="1359"/>
      <c r="J4" s="1359"/>
      <c r="K4" s="1382"/>
      <c r="L4" s="1382"/>
      <c r="M4" s="1382"/>
      <c r="N4" s="1382"/>
      <c r="O4" s="1382"/>
      <c r="P4" s="1382"/>
    </row>
    <row r="5" spans="1:16" ht="57" thickBot="1" x14ac:dyDescent="0.35">
      <c r="A5" s="1388" t="s">
        <v>4</v>
      </c>
      <c r="B5" s="1389" t="s">
        <v>334</v>
      </c>
      <c r="C5" s="1389" t="s">
        <v>378</v>
      </c>
      <c r="D5" s="1389" t="s">
        <v>637</v>
      </c>
      <c r="E5" s="1389" t="s">
        <v>373</v>
      </c>
      <c r="F5" s="1390" t="s">
        <v>381</v>
      </c>
      <c r="G5" s="1391" t="s">
        <v>3</v>
      </c>
      <c r="H5" s="1366"/>
      <c r="I5" s="1359"/>
      <c r="J5" s="1359"/>
      <c r="K5" s="1382"/>
      <c r="L5" s="1382"/>
      <c r="M5" s="1382"/>
      <c r="N5" s="1382"/>
      <c r="O5" s="1382"/>
      <c r="P5" s="1382"/>
    </row>
    <row r="6" spans="1:16" x14ac:dyDescent="0.3">
      <c r="A6" s="631" t="s">
        <v>34</v>
      </c>
      <c r="B6" s="666">
        <v>22.212595092246818</v>
      </c>
      <c r="C6" s="654">
        <v>11.253189000000001</v>
      </c>
      <c r="D6" s="633">
        <v>1.9738933641163245</v>
      </c>
      <c r="E6" s="632">
        <f t="shared" ref="E6:E37" si="0">C6-B6</f>
        <v>-10.959406092246818</v>
      </c>
      <c r="F6" s="593">
        <v>10</v>
      </c>
      <c r="G6" s="398">
        <f t="shared" ref="G6:G37" si="1">RANK(F6,F$6:F$64,0)</f>
        <v>1</v>
      </c>
      <c r="H6" s="1345"/>
      <c r="I6" s="26" t="s">
        <v>154</v>
      </c>
      <c r="K6" s="1382"/>
      <c r="L6" s="1382"/>
      <c r="M6" s="1382"/>
      <c r="N6" s="1382"/>
      <c r="O6" s="1382"/>
      <c r="P6" s="1382"/>
    </row>
    <row r="7" spans="1:16" x14ac:dyDescent="0.3">
      <c r="A7" s="401" t="s">
        <v>11</v>
      </c>
      <c r="B7" s="669">
        <v>298.04797452555931</v>
      </c>
      <c r="C7" s="655">
        <v>278.99314399999997</v>
      </c>
      <c r="D7" s="634">
        <v>1.068298561937276</v>
      </c>
      <c r="E7" s="410">
        <f t="shared" si="0"/>
        <v>-19.054830525559339</v>
      </c>
      <c r="F7" s="594">
        <v>9</v>
      </c>
      <c r="G7" s="59">
        <f t="shared" si="1"/>
        <v>2</v>
      </c>
      <c r="H7" s="1345"/>
      <c r="I7" s="238" t="s">
        <v>333</v>
      </c>
      <c r="J7" s="240"/>
      <c r="K7" s="1382"/>
      <c r="L7" s="1382"/>
      <c r="M7" s="1382"/>
      <c r="N7" s="1382"/>
      <c r="O7" s="1382"/>
      <c r="P7" s="1382"/>
    </row>
    <row r="8" spans="1:16" ht="20.25" x14ac:dyDescent="0.3">
      <c r="A8" s="405" t="s">
        <v>64</v>
      </c>
      <c r="B8" s="667">
        <v>36.524432100374298</v>
      </c>
      <c r="C8" s="655">
        <v>35</v>
      </c>
      <c r="D8" s="634">
        <v>1.043555202867837</v>
      </c>
      <c r="E8" s="410">
        <f t="shared" si="0"/>
        <v>-1.5244321003742982</v>
      </c>
      <c r="F8" s="594">
        <v>9</v>
      </c>
      <c r="G8" s="59">
        <f t="shared" si="1"/>
        <v>2</v>
      </c>
      <c r="H8" s="1345"/>
      <c r="I8" s="240"/>
      <c r="J8" s="241" t="s">
        <v>258</v>
      </c>
      <c r="K8" s="1382"/>
      <c r="L8" s="1382"/>
      <c r="M8" s="1382"/>
      <c r="N8" s="1382"/>
      <c r="O8" s="1382"/>
      <c r="P8" s="1382"/>
    </row>
    <row r="9" spans="1:16" ht="20.25" x14ac:dyDescent="0.3">
      <c r="A9" s="405" t="s">
        <v>31</v>
      </c>
      <c r="B9" s="668">
        <v>13.485642184554331</v>
      </c>
      <c r="C9" s="655">
        <v>13.445995000000002</v>
      </c>
      <c r="D9" s="634">
        <v>1.0029486240738845</v>
      </c>
      <c r="E9" s="417">
        <f t="shared" si="0"/>
        <v>-3.9647184554329584E-2</v>
      </c>
      <c r="F9" s="594">
        <v>9</v>
      </c>
      <c r="G9" s="59">
        <f t="shared" si="1"/>
        <v>2</v>
      </c>
      <c r="H9" s="1345"/>
      <c r="I9" s="240"/>
      <c r="J9" s="241" t="s">
        <v>259</v>
      </c>
      <c r="K9" s="1382"/>
      <c r="L9" s="1382"/>
      <c r="M9" s="1382"/>
      <c r="N9" s="1382"/>
      <c r="O9" s="1382"/>
      <c r="P9" s="1382"/>
    </row>
    <row r="10" spans="1:16" ht="20.25" x14ac:dyDescent="0.3">
      <c r="A10" s="401" t="s">
        <v>36</v>
      </c>
      <c r="B10" s="668">
        <v>18.385106516288818</v>
      </c>
      <c r="C10" s="656">
        <v>18.808771</v>
      </c>
      <c r="D10" s="635">
        <v>0.97747516391628242</v>
      </c>
      <c r="E10" s="420">
        <f t="shared" si="0"/>
        <v>0.42366448371118182</v>
      </c>
      <c r="F10" s="594">
        <v>8</v>
      </c>
      <c r="G10" s="59">
        <f t="shared" si="1"/>
        <v>5</v>
      </c>
      <c r="H10" s="1345"/>
      <c r="I10" s="240"/>
      <c r="J10" s="241" t="s">
        <v>260</v>
      </c>
      <c r="K10" s="1382"/>
      <c r="L10" s="1382"/>
      <c r="M10" s="1382"/>
      <c r="N10" s="1382"/>
      <c r="O10" s="1382"/>
      <c r="P10" s="1382"/>
    </row>
    <row r="11" spans="1:16" ht="20.25" x14ac:dyDescent="0.3">
      <c r="A11" s="405" t="s">
        <v>10</v>
      </c>
      <c r="B11" s="667">
        <v>2586.414989164457</v>
      </c>
      <c r="C11" s="658">
        <v>2921.3333333333335</v>
      </c>
      <c r="D11" s="637">
        <v>0.88535428656930293</v>
      </c>
      <c r="E11" s="403">
        <f t="shared" si="0"/>
        <v>334.9183441688765</v>
      </c>
      <c r="F11" s="594">
        <v>7</v>
      </c>
      <c r="G11" s="59">
        <f t="shared" si="1"/>
        <v>6</v>
      </c>
      <c r="H11" s="1345"/>
      <c r="I11" s="240"/>
      <c r="J11" s="241" t="s">
        <v>261</v>
      </c>
      <c r="K11" s="1382"/>
      <c r="L11" s="1382"/>
      <c r="M11" s="1382"/>
      <c r="N11" s="1382"/>
      <c r="O11" s="1382"/>
      <c r="P11" s="1382"/>
    </row>
    <row r="12" spans="1:16" x14ac:dyDescent="0.3">
      <c r="A12" s="401" t="s">
        <v>17</v>
      </c>
      <c r="B12" s="667">
        <v>11.210176210696233</v>
      </c>
      <c r="C12" s="657">
        <v>12.759418000000002</v>
      </c>
      <c r="D12" s="636">
        <v>0.87858052857083535</v>
      </c>
      <c r="E12" s="403">
        <f t="shared" si="0"/>
        <v>1.5492417893037693</v>
      </c>
      <c r="F12" s="594">
        <v>7</v>
      </c>
      <c r="G12" s="59">
        <f t="shared" si="1"/>
        <v>6</v>
      </c>
      <c r="H12" s="1345"/>
      <c r="I12" s="240"/>
      <c r="J12" s="241" t="s">
        <v>155</v>
      </c>
      <c r="K12" s="1382"/>
      <c r="L12" s="1382"/>
      <c r="M12" s="1382"/>
      <c r="N12" s="1382"/>
      <c r="O12" s="1382"/>
      <c r="P12" s="1382"/>
    </row>
    <row r="13" spans="1:16" x14ac:dyDescent="0.3">
      <c r="A13" s="401" t="s">
        <v>183</v>
      </c>
      <c r="B13" s="667">
        <v>96.382335238357072</v>
      </c>
      <c r="C13" s="658">
        <v>119.33333333333333</v>
      </c>
      <c r="D13" s="637">
        <v>0.80767320032142798</v>
      </c>
      <c r="E13" s="403">
        <f t="shared" si="0"/>
        <v>22.950998094976256</v>
      </c>
      <c r="F13" s="594">
        <v>7</v>
      </c>
      <c r="G13" s="59">
        <f t="shared" si="1"/>
        <v>6</v>
      </c>
      <c r="H13" s="1345"/>
      <c r="I13" s="1359"/>
      <c r="J13" s="1359"/>
      <c r="K13" s="1382"/>
      <c r="L13" s="1382"/>
      <c r="M13" s="1382"/>
      <c r="N13" s="1382"/>
      <c r="O13" s="1382"/>
      <c r="P13" s="1382"/>
    </row>
    <row r="14" spans="1:16" x14ac:dyDescent="0.3">
      <c r="A14" s="401" t="s">
        <v>26</v>
      </c>
      <c r="B14" s="667">
        <v>21.95234898679448</v>
      </c>
      <c r="C14" s="657">
        <v>27.549214000000003</v>
      </c>
      <c r="D14" s="636">
        <v>0.79684120885606669</v>
      </c>
      <c r="E14" s="403">
        <f t="shared" si="0"/>
        <v>5.5968650132055231</v>
      </c>
      <c r="F14" s="594">
        <v>7</v>
      </c>
      <c r="G14" s="59">
        <f t="shared" si="1"/>
        <v>6</v>
      </c>
      <c r="H14" s="1345"/>
      <c r="I14" s="1375" t="s">
        <v>151</v>
      </c>
      <c r="J14" s="1359"/>
      <c r="K14" s="1382"/>
      <c r="L14" s="1382"/>
      <c r="M14" s="1382"/>
      <c r="N14" s="1382"/>
      <c r="O14" s="1382"/>
      <c r="P14" s="1382"/>
    </row>
    <row r="15" spans="1:16" ht="20.25" x14ac:dyDescent="0.3">
      <c r="A15" s="401" t="s">
        <v>42</v>
      </c>
      <c r="B15" s="667">
        <v>76.77234701894993</v>
      </c>
      <c r="C15" s="658">
        <v>734.33333333333337</v>
      </c>
      <c r="D15" s="637">
        <v>0.10454700002580562</v>
      </c>
      <c r="E15" s="408">
        <f t="shared" si="0"/>
        <v>657.5609863143834</v>
      </c>
      <c r="F15" s="594">
        <v>7</v>
      </c>
      <c r="G15" s="59">
        <f t="shared" si="1"/>
        <v>6</v>
      </c>
      <c r="H15" s="1345"/>
      <c r="I15" s="1359"/>
      <c r="J15" s="337" t="s">
        <v>262</v>
      </c>
      <c r="K15" s="1382"/>
      <c r="L15" s="1382"/>
      <c r="M15" s="1382"/>
      <c r="N15" s="1382"/>
      <c r="O15" s="1382"/>
      <c r="P15" s="1382"/>
    </row>
    <row r="16" spans="1:16" ht="20.25" x14ac:dyDescent="0.3">
      <c r="A16" s="401" t="s">
        <v>41</v>
      </c>
      <c r="B16" s="667">
        <v>120.53842555712733</v>
      </c>
      <c r="C16" s="657">
        <v>162.82571866666666</v>
      </c>
      <c r="D16" s="636">
        <v>0.74029107037992581</v>
      </c>
      <c r="E16" s="403">
        <f t="shared" si="0"/>
        <v>42.287293109539334</v>
      </c>
      <c r="F16" s="594">
        <v>5</v>
      </c>
      <c r="G16" s="59">
        <f t="shared" si="1"/>
        <v>11</v>
      </c>
      <c r="H16" s="1345"/>
      <c r="I16" s="1359"/>
      <c r="J16" s="337" t="s">
        <v>263</v>
      </c>
      <c r="K16" s="1382"/>
      <c r="L16" s="1382"/>
      <c r="M16" s="1382"/>
      <c r="N16" s="1382"/>
      <c r="O16" s="1382"/>
      <c r="P16" s="1382"/>
    </row>
    <row r="17" spans="1:16" ht="20.25" x14ac:dyDescent="0.3">
      <c r="A17" s="405" t="s">
        <v>52</v>
      </c>
      <c r="B17" s="667">
        <v>40.269753404831597</v>
      </c>
      <c r="C17" s="657">
        <v>55.667470000000002</v>
      </c>
      <c r="D17" s="636">
        <v>0.72339830433881036</v>
      </c>
      <c r="E17" s="403">
        <f t="shared" si="0"/>
        <v>15.397716595168404</v>
      </c>
      <c r="F17" s="594">
        <v>5</v>
      </c>
      <c r="G17" s="59">
        <f t="shared" si="1"/>
        <v>11</v>
      </c>
      <c r="H17" s="1345"/>
      <c r="I17" s="1359"/>
      <c r="J17" s="337" t="s">
        <v>264</v>
      </c>
      <c r="K17" s="1382"/>
      <c r="L17" s="1382"/>
      <c r="M17" s="1382"/>
      <c r="N17" s="1382"/>
      <c r="O17" s="1382"/>
      <c r="P17" s="1382"/>
    </row>
    <row r="18" spans="1:16" ht="20.25" x14ac:dyDescent="0.3">
      <c r="A18" s="405" t="s">
        <v>7</v>
      </c>
      <c r="B18" s="667">
        <v>1153.9163873391901</v>
      </c>
      <c r="C18" s="658">
        <v>1599</v>
      </c>
      <c r="D18" s="637">
        <v>0.72164877256984994</v>
      </c>
      <c r="E18" s="403">
        <f t="shared" si="0"/>
        <v>445.08361266080988</v>
      </c>
      <c r="F18" s="594">
        <v>5</v>
      </c>
      <c r="G18" s="59">
        <f t="shared" si="1"/>
        <v>11</v>
      </c>
      <c r="H18" s="1345"/>
      <c r="I18" s="1359"/>
      <c r="J18" s="337" t="s">
        <v>265</v>
      </c>
      <c r="K18" s="1382"/>
      <c r="L18" s="1382"/>
      <c r="M18" s="1382"/>
      <c r="N18" s="1382"/>
      <c r="O18" s="1382"/>
      <c r="P18" s="1382"/>
    </row>
    <row r="19" spans="1:16" ht="20.25" x14ac:dyDescent="0.3">
      <c r="A19" s="401" t="s">
        <v>16</v>
      </c>
      <c r="B19" s="667">
        <v>123.76058191276753</v>
      </c>
      <c r="C19" s="659">
        <v>179.29529233333335</v>
      </c>
      <c r="D19" s="638">
        <v>0.69026119036455491</v>
      </c>
      <c r="E19" s="403">
        <f t="shared" si="0"/>
        <v>55.534710420565816</v>
      </c>
      <c r="F19" s="594">
        <v>5</v>
      </c>
      <c r="G19" s="59">
        <f t="shared" si="1"/>
        <v>11</v>
      </c>
      <c r="H19" s="1345"/>
      <c r="I19" s="1359"/>
      <c r="J19" s="337" t="s">
        <v>266</v>
      </c>
      <c r="K19" s="1382"/>
      <c r="L19" s="1382"/>
      <c r="M19" s="1382"/>
      <c r="N19" s="1382"/>
      <c r="O19" s="1382"/>
      <c r="P19" s="1382"/>
    </row>
    <row r="20" spans="1:16" ht="20.25" x14ac:dyDescent="0.3">
      <c r="A20" s="401" t="s">
        <v>178</v>
      </c>
      <c r="B20" s="667">
        <v>5070.5252009767573</v>
      </c>
      <c r="C20" s="658">
        <v>7847</v>
      </c>
      <c r="D20" s="637">
        <v>0.64617372256617267</v>
      </c>
      <c r="E20" s="403">
        <f t="shared" si="0"/>
        <v>2776.4747990232427</v>
      </c>
      <c r="F20" s="594">
        <v>5</v>
      </c>
      <c r="G20" s="59">
        <f t="shared" si="1"/>
        <v>11</v>
      </c>
      <c r="H20" s="1345"/>
      <c r="I20" s="1359"/>
      <c r="J20" s="337" t="s">
        <v>267</v>
      </c>
      <c r="K20" s="1382"/>
      <c r="L20" s="1382"/>
      <c r="M20" s="1382"/>
      <c r="N20" s="1382"/>
      <c r="O20" s="1382"/>
      <c r="P20" s="1382"/>
    </row>
    <row r="21" spans="1:16" ht="20.25" x14ac:dyDescent="0.3">
      <c r="A21" s="401" t="s">
        <v>12</v>
      </c>
      <c r="B21" s="667">
        <v>191.19714762419417</v>
      </c>
      <c r="C21" s="657">
        <v>321.59850000000006</v>
      </c>
      <c r="D21" s="636">
        <v>0.59452126680999484</v>
      </c>
      <c r="E21" s="403">
        <f t="shared" si="0"/>
        <v>130.40135237580589</v>
      </c>
      <c r="F21" s="594">
        <v>5</v>
      </c>
      <c r="G21" s="59">
        <f t="shared" si="1"/>
        <v>11</v>
      </c>
      <c r="H21" s="1345"/>
      <c r="I21" s="1359"/>
      <c r="J21" s="337" t="s">
        <v>268</v>
      </c>
      <c r="K21" s="1382"/>
      <c r="L21" s="1382"/>
      <c r="M21" s="1382"/>
      <c r="N21" s="1382"/>
      <c r="O21" s="1382"/>
      <c r="P21" s="1382"/>
    </row>
    <row r="22" spans="1:16" ht="20.25" x14ac:dyDescent="0.3">
      <c r="A22" s="405" t="s">
        <v>14</v>
      </c>
      <c r="B22" s="667">
        <v>144.49166049721879</v>
      </c>
      <c r="C22" s="657">
        <v>257.95488700000004</v>
      </c>
      <c r="D22" s="636">
        <v>0.56014314044462654</v>
      </c>
      <c r="E22" s="403">
        <f t="shared" si="0"/>
        <v>113.46322650278125</v>
      </c>
      <c r="F22" s="594">
        <v>5</v>
      </c>
      <c r="G22" s="59">
        <f t="shared" si="1"/>
        <v>11</v>
      </c>
      <c r="H22" s="1345"/>
      <c r="I22" s="1359"/>
      <c r="J22" s="337" t="s">
        <v>269</v>
      </c>
      <c r="K22" s="1382"/>
      <c r="L22" s="1382"/>
      <c r="M22" s="1382"/>
      <c r="N22" s="1382"/>
      <c r="O22" s="1382"/>
      <c r="P22" s="1382"/>
    </row>
    <row r="23" spans="1:16" ht="20.25" x14ac:dyDescent="0.3">
      <c r="A23" s="401" t="s">
        <v>28</v>
      </c>
      <c r="B23" s="667">
        <v>14.965505180337102</v>
      </c>
      <c r="C23" s="657">
        <v>27.668557000000003</v>
      </c>
      <c r="D23" s="636">
        <v>0.54088491786315784</v>
      </c>
      <c r="E23" s="403">
        <f t="shared" si="0"/>
        <v>12.703051819662901</v>
      </c>
      <c r="F23" s="594">
        <v>5</v>
      </c>
      <c r="G23" s="59">
        <f t="shared" si="1"/>
        <v>11</v>
      </c>
      <c r="H23" s="1345"/>
      <c r="I23" s="1359"/>
      <c r="J23" s="337" t="s">
        <v>569</v>
      </c>
      <c r="K23" s="1382"/>
      <c r="L23" s="1382"/>
      <c r="M23" s="1382"/>
      <c r="N23" s="1382"/>
      <c r="O23" s="1382"/>
      <c r="P23" s="1382"/>
    </row>
    <row r="24" spans="1:16" ht="20.25" x14ac:dyDescent="0.3">
      <c r="A24" s="401" t="s">
        <v>57</v>
      </c>
      <c r="B24" s="667">
        <v>244.11697026783409</v>
      </c>
      <c r="C24" s="657">
        <v>458</v>
      </c>
      <c r="D24" s="636">
        <v>0.53300648530094785</v>
      </c>
      <c r="E24" s="403">
        <f t="shared" si="0"/>
        <v>213.88302973216591</v>
      </c>
      <c r="F24" s="594">
        <v>5</v>
      </c>
      <c r="G24" s="59">
        <f t="shared" si="1"/>
        <v>11</v>
      </c>
      <c r="H24" s="1345"/>
      <c r="I24" s="1359"/>
      <c r="J24" s="337" t="s">
        <v>570</v>
      </c>
      <c r="K24" s="1382"/>
      <c r="L24" s="1382"/>
      <c r="M24" s="1382"/>
      <c r="N24" s="1382"/>
      <c r="O24" s="1382"/>
      <c r="P24" s="1382"/>
    </row>
    <row r="25" spans="1:16" x14ac:dyDescent="0.3">
      <c r="A25" s="401" t="s">
        <v>18</v>
      </c>
      <c r="B25" s="667">
        <v>110.83632787464028</v>
      </c>
      <c r="C25" s="658">
        <v>210.33333333333334</v>
      </c>
      <c r="D25" s="637">
        <v>0.52695560003790942</v>
      </c>
      <c r="E25" s="403">
        <f t="shared" si="0"/>
        <v>99.497005458693067</v>
      </c>
      <c r="F25" s="594">
        <v>5</v>
      </c>
      <c r="G25" s="59">
        <f t="shared" si="1"/>
        <v>11</v>
      </c>
      <c r="H25" s="1345"/>
      <c r="I25" s="1359"/>
      <c r="J25" s="1359"/>
      <c r="K25" s="1382"/>
      <c r="L25" s="1382"/>
      <c r="M25" s="1382"/>
      <c r="N25" s="1382"/>
      <c r="O25" s="1382"/>
      <c r="P25" s="1382"/>
    </row>
    <row r="26" spans="1:16" x14ac:dyDescent="0.3">
      <c r="A26" s="401" t="s">
        <v>45</v>
      </c>
      <c r="B26" s="667">
        <v>5.0056143200133816</v>
      </c>
      <c r="C26" s="657">
        <v>9.866778</v>
      </c>
      <c r="D26" s="636">
        <v>0.50732005118726509</v>
      </c>
      <c r="E26" s="403">
        <f t="shared" si="0"/>
        <v>4.8611636799866185</v>
      </c>
      <c r="F26" s="594">
        <v>5</v>
      </c>
      <c r="G26" s="59">
        <f t="shared" si="1"/>
        <v>11</v>
      </c>
      <c r="H26" s="1345"/>
      <c r="I26" s="1359"/>
      <c r="J26" s="1359"/>
      <c r="K26" s="1382"/>
      <c r="L26" s="1382"/>
      <c r="M26" s="1382"/>
      <c r="N26" s="1382"/>
      <c r="O26" s="1382"/>
      <c r="P26" s="1382"/>
    </row>
    <row r="27" spans="1:16" ht="20.25" x14ac:dyDescent="0.3">
      <c r="A27" s="405" t="s">
        <v>39</v>
      </c>
      <c r="B27" s="667">
        <v>11.668362484970535</v>
      </c>
      <c r="C27" s="657">
        <v>23.496231000000005</v>
      </c>
      <c r="D27" s="636">
        <v>0.4966057102933033</v>
      </c>
      <c r="E27" s="403">
        <f t="shared" si="0"/>
        <v>11.82786851502947</v>
      </c>
      <c r="F27" s="594">
        <v>3</v>
      </c>
      <c r="G27" s="59">
        <f t="shared" si="1"/>
        <v>22</v>
      </c>
      <c r="H27" s="1345"/>
      <c r="I27" s="1359"/>
      <c r="J27" s="337" t="s">
        <v>270</v>
      </c>
      <c r="K27" s="1382"/>
      <c r="L27" s="1382"/>
      <c r="M27" s="1382"/>
      <c r="N27" s="1382"/>
      <c r="O27" s="1382"/>
      <c r="P27" s="1382"/>
    </row>
    <row r="28" spans="1:16" x14ac:dyDescent="0.3">
      <c r="A28" s="401" t="s">
        <v>13</v>
      </c>
      <c r="B28" s="667">
        <v>86.044081446640192</v>
      </c>
      <c r="C28" s="657">
        <v>173.93333333333337</v>
      </c>
      <c r="D28" s="636">
        <v>0.49469575381356945</v>
      </c>
      <c r="E28" s="403">
        <f t="shared" si="0"/>
        <v>87.889251886693174</v>
      </c>
      <c r="F28" s="594">
        <v>3</v>
      </c>
      <c r="G28" s="59">
        <f t="shared" si="1"/>
        <v>22</v>
      </c>
      <c r="H28" s="1345"/>
      <c r="I28" s="1359"/>
      <c r="J28" s="1359" t="s">
        <v>271</v>
      </c>
      <c r="K28" s="1382"/>
      <c r="L28" s="1382"/>
      <c r="M28" s="1382"/>
      <c r="N28" s="1382"/>
      <c r="O28" s="1382"/>
      <c r="P28" s="1382"/>
    </row>
    <row r="29" spans="1:16" x14ac:dyDescent="0.3">
      <c r="A29" s="405" t="s">
        <v>29</v>
      </c>
      <c r="B29" s="667">
        <v>21.744358692344445</v>
      </c>
      <c r="C29" s="657">
        <v>49.636256666666668</v>
      </c>
      <c r="D29" s="636">
        <v>0.43807410454759199</v>
      </c>
      <c r="E29" s="403">
        <f t="shared" si="0"/>
        <v>27.891897974322223</v>
      </c>
      <c r="F29" s="594">
        <v>3</v>
      </c>
      <c r="G29" s="59">
        <f t="shared" si="1"/>
        <v>22</v>
      </c>
      <c r="H29" s="1345"/>
      <c r="I29" s="1359"/>
      <c r="J29" s="1359"/>
      <c r="K29" s="1382"/>
      <c r="L29" s="1382"/>
      <c r="M29" s="1382"/>
      <c r="N29" s="1382"/>
      <c r="O29" s="1382"/>
      <c r="P29" s="1382"/>
    </row>
    <row r="30" spans="1:16" x14ac:dyDescent="0.3">
      <c r="A30" s="405" t="s">
        <v>35</v>
      </c>
      <c r="B30" s="667">
        <v>16.224601645485599</v>
      </c>
      <c r="C30" s="657">
        <v>39.552441999999999</v>
      </c>
      <c r="D30" s="636">
        <v>0.4102048021582485</v>
      </c>
      <c r="E30" s="403">
        <f t="shared" si="0"/>
        <v>23.3278403545144</v>
      </c>
      <c r="F30" s="594">
        <v>3</v>
      </c>
      <c r="G30" s="59">
        <f t="shared" si="1"/>
        <v>22</v>
      </c>
      <c r="H30" s="1345"/>
      <c r="I30" s="1359"/>
      <c r="J30" s="1359"/>
      <c r="K30" s="1382"/>
      <c r="L30" s="1382"/>
      <c r="M30" s="1382"/>
      <c r="N30" s="1382"/>
      <c r="O30" s="1382"/>
      <c r="P30" s="1382"/>
    </row>
    <row r="31" spans="1:16" x14ac:dyDescent="0.3">
      <c r="A31" s="401" t="s">
        <v>27</v>
      </c>
      <c r="B31" s="667">
        <v>57.25030281612009</v>
      </c>
      <c r="C31" s="657">
        <v>141.69999999999999</v>
      </c>
      <c r="D31" s="636">
        <v>0.40402471994439021</v>
      </c>
      <c r="E31" s="403">
        <f t="shared" si="0"/>
        <v>84.449697183879891</v>
      </c>
      <c r="F31" s="594">
        <v>3</v>
      </c>
      <c r="G31" s="59">
        <f t="shared" si="1"/>
        <v>22</v>
      </c>
      <c r="H31" s="1345"/>
      <c r="I31" s="1359"/>
      <c r="J31" s="1359"/>
      <c r="K31" s="1382"/>
      <c r="L31" s="1382"/>
      <c r="M31" s="1382"/>
      <c r="N31" s="1382"/>
      <c r="O31" s="1382"/>
      <c r="P31" s="1382"/>
    </row>
    <row r="32" spans="1:16" x14ac:dyDescent="0.3">
      <c r="A32" s="401" t="s">
        <v>23</v>
      </c>
      <c r="B32" s="667">
        <v>46.231392902467043</v>
      </c>
      <c r="C32" s="657">
        <v>118.90000000000002</v>
      </c>
      <c r="D32" s="636">
        <v>0.38882584442781359</v>
      </c>
      <c r="E32" s="403">
        <f t="shared" si="0"/>
        <v>72.66860709753297</v>
      </c>
      <c r="F32" s="594">
        <v>3</v>
      </c>
      <c r="G32" s="59">
        <f t="shared" si="1"/>
        <v>22</v>
      </c>
      <c r="H32" s="1345"/>
      <c r="I32" s="1359"/>
      <c r="J32" s="1359"/>
      <c r="K32" s="1382"/>
      <c r="L32" s="1382"/>
      <c r="M32" s="1382"/>
      <c r="N32" s="1382"/>
      <c r="O32" s="1382"/>
      <c r="P32" s="1382"/>
    </row>
    <row r="33" spans="1:16" x14ac:dyDescent="0.3">
      <c r="A33" s="411" t="s">
        <v>33</v>
      </c>
      <c r="B33" s="670">
        <v>21.697500454578119</v>
      </c>
      <c r="C33" s="660">
        <v>60.28335400000001</v>
      </c>
      <c r="D33" s="639">
        <v>0.35992523665120085</v>
      </c>
      <c r="E33" s="413">
        <f t="shared" si="0"/>
        <v>38.585853545421891</v>
      </c>
      <c r="F33" s="594">
        <v>3</v>
      </c>
      <c r="G33" s="59">
        <f t="shared" si="1"/>
        <v>22</v>
      </c>
      <c r="H33" s="1345"/>
      <c r="I33" s="1359"/>
      <c r="J33" s="1359"/>
      <c r="K33" s="1382"/>
      <c r="L33" s="1382"/>
      <c r="M33" s="1382"/>
      <c r="N33" s="1382"/>
      <c r="O33" s="1382"/>
      <c r="P33" s="1382"/>
    </row>
    <row r="34" spans="1:16" x14ac:dyDescent="0.3">
      <c r="A34" s="401" t="s">
        <v>15</v>
      </c>
      <c r="B34" s="667">
        <v>894.94015621459664</v>
      </c>
      <c r="C34" s="658">
        <v>2556.6666666666665</v>
      </c>
      <c r="D34" s="637">
        <v>0.35004178209175879</v>
      </c>
      <c r="E34" s="403">
        <f t="shared" si="0"/>
        <v>1661.7265104520698</v>
      </c>
      <c r="F34" s="594">
        <v>3</v>
      </c>
      <c r="G34" s="59">
        <f t="shared" si="1"/>
        <v>22</v>
      </c>
      <c r="H34" s="1345"/>
      <c r="I34" s="1359"/>
      <c r="J34" s="1359"/>
      <c r="K34" s="1382"/>
      <c r="L34" s="1382"/>
      <c r="M34" s="1382"/>
      <c r="N34" s="1382"/>
      <c r="O34" s="1382"/>
      <c r="P34" s="1382"/>
    </row>
    <row r="35" spans="1:16" x14ac:dyDescent="0.3">
      <c r="A35" s="411" t="s">
        <v>25</v>
      </c>
      <c r="B35" s="670">
        <v>21.565512504963298</v>
      </c>
      <c r="C35" s="660">
        <v>62.57531800000001</v>
      </c>
      <c r="D35" s="639">
        <v>0.34463288712273576</v>
      </c>
      <c r="E35" s="413">
        <f t="shared" si="0"/>
        <v>41.009805495036716</v>
      </c>
      <c r="F35" s="594">
        <v>3</v>
      </c>
      <c r="G35" s="59">
        <f t="shared" si="1"/>
        <v>22</v>
      </c>
      <c r="H35" s="1345"/>
      <c r="I35" s="1359"/>
      <c r="J35" s="1359"/>
      <c r="K35" s="1382"/>
      <c r="L35" s="1382"/>
      <c r="M35" s="1382"/>
      <c r="N35" s="1382"/>
      <c r="O35" s="1382"/>
      <c r="P35" s="1382"/>
    </row>
    <row r="36" spans="1:16" x14ac:dyDescent="0.3">
      <c r="A36" s="401" t="s">
        <v>182</v>
      </c>
      <c r="B36" s="667">
        <v>1422.2201841888871</v>
      </c>
      <c r="C36" s="658">
        <v>4226.666666666667</v>
      </c>
      <c r="D36" s="637">
        <v>0.33648742528128239</v>
      </c>
      <c r="E36" s="403">
        <f t="shared" si="0"/>
        <v>2804.4464824777797</v>
      </c>
      <c r="F36" s="594">
        <v>3</v>
      </c>
      <c r="G36" s="59">
        <f t="shared" si="1"/>
        <v>22</v>
      </c>
      <c r="H36" s="1345"/>
      <c r="I36" s="1359"/>
      <c r="J36" s="1359"/>
      <c r="K36" s="1382"/>
      <c r="L36" s="1382"/>
      <c r="M36" s="1382"/>
      <c r="N36" s="1382"/>
      <c r="O36" s="1382"/>
      <c r="P36" s="1382"/>
    </row>
    <row r="37" spans="1:16" x14ac:dyDescent="0.3">
      <c r="A37" s="401" t="s">
        <v>55</v>
      </c>
      <c r="B37" s="667">
        <v>24.225169424964491</v>
      </c>
      <c r="C37" s="657">
        <v>74.981026333333332</v>
      </c>
      <c r="D37" s="636">
        <v>0.32308399350616818</v>
      </c>
      <c r="E37" s="403">
        <f t="shared" si="0"/>
        <v>50.755856908368841</v>
      </c>
      <c r="F37" s="594">
        <v>3</v>
      </c>
      <c r="G37" s="59">
        <f t="shared" si="1"/>
        <v>22</v>
      </c>
      <c r="H37" s="1345"/>
      <c r="I37" s="1359"/>
      <c r="J37" s="1359"/>
      <c r="K37" s="1382"/>
      <c r="L37" s="1382"/>
      <c r="M37" s="1382"/>
      <c r="N37" s="1382"/>
      <c r="O37" s="1382"/>
      <c r="P37" s="1382"/>
    </row>
    <row r="38" spans="1:16" x14ac:dyDescent="0.3">
      <c r="A38" s="401" t="s">
        <v>180</v>
      </c>
      <c r="B38" s="667">
        <v>917.81181210642137</v>
      </c>
      <c r="C38" s="658">
        <v>2894</v>
      </c>
      <c r="D38" s="637">
        <v>0.31714298967049803</v>
      </c>
      <c r="E38" s="403">
        <f t="shared" ref="E38:E63" si="2">C38-B38</f>
        <v>1976.1881878935787</v>
      </c>
      <c r="F38" s="594">
        <v>3</v>
      </c>
      <c r="G38" s="59">
        <f t="shared" ref="G38:G63" si="3">RANK(F38,F$6:F$64,0)</f>
        <v>22</v>
      </c>
      <c r="H38" s="1345"/>
      <c r="I38" s="1359"/>
      <c r="J38" s="1359"/>
      <c r="K38" s="1382"/>
      <c r="L38" s="1382"/>
      <c r="M38" s="1382"/>
      <c r="N38" s="1382"/>
      <c r="O38" s="1382"/>
      <c r="P38" s="1382"/>
    </row>
    <row r="39" spans="1:16" x14ac:dyDescent="0.3">
      <c r="A39" s="401" t="s">
        <v>49</v>
      </c>
      <c r="B39" s="667">
        <v>493.32371735866428</v>
      </c>
      <c r="C39" s="658">
        <v>1675.3333333333333</v>
      </c>
      <c r="D39" s="637">
        <v>0.29446302269717328</v>
      </c>
      <c r="E39" s="403">
        <f t="shared" si="2"/>
        <v>1182.009615974669</v>
      </c>
      <c r="F39" s="594">
        <v>3</v>
      </c>
      <c r="G39" s="59">
        <f t="shared" si="3"/>
        <v>22</v>
      </c>
      <c r="H39" s="1345"/>
      <c r="I39" s="1359"/>
      <c r="J39" s="1359"/>
      <c r="K39" s="1382"/>
      <c r="L39" s="1382"/>
      <c r="M39" s="1382"/>
      <c r="N39" s="1382"/>
      <c r="O39" s="1382"/>
      <c r="P39" s="1382"/>
    </row>
    <row r="40" spans="1:16" x14ac:dyDescent="0.3">
      <c r="A40" s="411" t="s">
        <v>157</v>
      </c>
      <c r="B40" s="670">
        <v>1603.4730574070966</v>
      </c>
      <c r="C40" s="661">
        <v>6250.333333333333</v>
      </c>
      <c r="D40" s="640">
        <v>0.25654200694476509</v>
      </c>
      <c r="E40" s="413">
        <f t="shared" si="2"/>
        <v>4646.8602759262367</v>
      </c>
      <c r="F40" s="594">
        <v>3</v>
      </c>
      <c r="G40" s="59">
        <f t="shared" si="3"/>
        <v>22</v>
      </c>
      <c r="H40" s="1345"/>
      <c r="I40" s="1359"/>
      <c r="J40" s="1359"/>
      <c r="K40" s="1382"/>
      <c r="L40" s="1382"/>
      <c r="M40" s="1382"/>
      <c r="N40" s="1382"/>
      <c r="O40" s="1382"/>
      <c r="P40" s="1382"/>
    </row>
    <row r="41" spans="1:16" x14ac:dyDescent="0.3">
      <c r="A41" s="405" t="s">
        <v>19</v>
      </c>
      <c r="B41" s="667">
        <v>1699.0167499491699</v>
      </c>
      <c r="C41" s="658">
        <v>6635.666666666667</v>
      </c>
      <c r="D41" s="637">
        <v>0.25604311296767518</v>
      </c>
      <c r="E41" s="403">
        <f t="shared" si="2"/>
        <v>4936.649916717497</v>
      </c>
      <c r="F41" s="594">
        <v>3</v>
      </c>
      <c r="G41" s="59">
        <f t="shared" si="3"/>
        <v>22</v>
      </c>
      <c r="H41" s="1345"/>
      <c r="I41" s="1359"/>
      <c r="J41" s="1359"/>
      <c r="K41" s="1382"/>
      <c r="L41" s="1382"/>
      <c r="M41" s="1382"/>
      <c r="N41" s="1382"/>
      <c r="O41" s="1382"/>
      <c r="P41" s="1382"/>
    </row>
    <row r="42" spans="1:16" x14ac:dyDescent="0.3">
      <c r="A42" s="405" t="s">
        <v>38</v>
      </c>
      <c r="B42" s="667">
        <v>144.34398584785333</v>
      </c>
      <c r="C42" s="658">
        <v>569</v>
      </c>
      <c r="D42" s="637">
        <v>0.25368011572557703</v>
      </c>
      <c r="E42" s="403">
        <f t="shared" si="2"/>
        <v>424.65601415214667</v>
      </c>
      <c r="F42" s="594">
        <v>3</v>
      </c>
      <c r="G42" s="59">
        <f t="shared" si="3"/>
        <v>22</v>
      </c>
      <c r="H42" s="1345"/>
      <c r="I42" s="1359"/>
      <c r="J42" s="1359"/>
      <c r="K42" s="1382"/>
      <c r="L42" s="1382"/>
      <c r="M42" s="1382"/>
      <c r="N42" s="1382"/>
      <c r="O42" s="1382"/>
      <c r="P42" s="1382"/>
    </row>
    <row r="43" spans="1:16" x14ac:dyDescent="0.3">
      <c r="A43" s="401" t="s">
        <v>30</v>
      </c>
      <c r="B43" s="670">
        <v>882.75010923626053</v>
      </c>
      <c r="C43" s="661">
        <v>4187.333333333333</v>
      </c>
      <c r="D43" s="640">
        <v>0.21081438685788742</v>
      </c>
      <c r="E43" s="413">
        <f t="shared" si="2"/>
        <v>3304.5832240970726</v>
      </c>
      <c r="F43" s="594">
        <v>2</v>
      </c>
      <c r="G43" s="59">
        <f t="shared" si="3"/>
        <v>38</v>
      </c>
      <c r="H43" s="1345"/>
      <c r="I43" s="1359"/>
      <c r="J43" s="1359"/>
      <c r="K43" s="1382"/>
      <c r="L43" s="1382"/>
      <c r="M43" s="1382"/>
      <c r="N43" s="1382"/>
      <c r="O43" s="1382"/>
      <c r="P43" s="1382"/>
    </row>
    <row r="44" spans="1:16" x14ac:dyDescent="0.3">
      <c r="A44" s="414" t="s">
        <v>22</v>
      </c>
      <c r="B44" s="667">
        <v>46.546903687627257</v>
      </c>
      <c r="C44" s="657">
        <v>224.95780300000001</v>
      </c>
      <c r="D44" s="636">
        <v>0.206913932599294</v>
      </c>
      <c r="E44" s="403">
        <f t="shared" si="2"/>
        <v>178.41089931237275</v>
      </c>
      <c r="F44" s="594">
        <v>2</v>
      </c>
      <c r="G44" s="59">
        <f t="shared" si="3"/>
        <v>38</v>
      </c>
      <c r="H44" s="1345"/>
      <c r="I44" s="1359"/>
      <c r="J44" s="1359"/>
      <c r="K44" s="1382"/>
      <c r="L44" s="1382"/>
      <c r="M44" s="1382"/>
      <c r="N44" s="1382"/>
      <c r="O44" s="1382"/>
      <c r="P44" s="1382"/>
    </row>
    <row r="45" spans="1:16" x14ac:dyDescent="0.3">
      <c r="A45" s="401" t="s">
        <v>20</v>
      </c>
      <c r="B45" s="671">
        <v>10.078120024706868</v>
      </c>
      <c r="C45" s="661">
        <v>51.666666666666664</v>
      </c>
      <c r="D45" s="640">
        <v>0.19506038757497166</v>
      </c>
      <c r="E45" s="403">
        <f t="shared" si="2"/>
        <v>41.588546641959795</v>
      </c>
      <c r="F45" s="594">
        <v>2</v>
      </c>
      <c r="G45" s="59">
        <f t="shared" si="3"/>
        <v>38</v>
      </c>
      <c r="H45" s="1345"/>
      <c r="I45" s="1359"/>
      <c r="J45" s="1359"/>
      <c r="K45" s="1382"/>
      <c r="L45" s="1382"/>
      <c r="M45" s="1382"/>
      <c r="N45" s="1382"/>
      <c r="O45" s="1382"/>
      <c r="P45" s="1382"/>
    </row>
    <row r="46" spans="1:16" x14ac:dyDescent="0.3">
      <c r="A46" s="405" t="s">
        <v>189</v>
      </c>
      <c r="B46" s="667">
        <v>585.34429541166173</v>
      </c>
      <c r="C46" s="658">
        <v>3200</v>
      </c>
      <c r="D46" s="637">
        <v>0.18292009231614428</v>
      </c>
      <c r="E46" s="403">
        <f t="shared" si="2"/>
        <v>2614.6557045883383</v>
      </c>
      <c r="F46" s="594">
        <v>2</v>
      </c>
      <c r="G46" s="59">
        <f t="shared" si="3"/>
        <v>38</v>
      </c>
      <c r="H46" s="1345"/>
      <c r="I46" s="1359"/>
      <c r="J46" s="1359"/>
      <c r="K46" s="1382"/>
      <c r="L46" s="1382"/>
      <c r="M46" s="1382"/>
      <c r="N46" s="1382"/>
      <c r="O46" s="1382"/>
      <c r="P46" s="1382"/>
    </row>
    <row r="47" spans="1:16" x14ac:dyDescent="0.3">
      <c r="A47" s="405" t="s">
        <v>179</v>
      </c>
      <c r="B47" s="667">
        <v>796.85981808182987</v>
      </c>
      <c r="C47" s="658">
        <v>4358</v>
      </c>
      <c r="D47" s="637">
        <v>0.18284988941758373</v>
      </c>
      <c r="E47" s="403">
        <f t="shared" si="2"/>
        <v>3561.1401819181701</v>
      </c>
      <c r="F47" s="594">
        <v>2</v>
      </c>
      <c r="G47" s="59">
        <f t="shared" si="3"/>
        <v>38</v>
      </c>
      <c r="H47" s="1345"/>
      <c r="I47" s="1359"/>
      <c r="J47" s="1359"/>
      <c r="K47" s="1382"/>
      <c r="L47" s="1382"/>
      <c r="M47" s="1382"/>
      <c r="N47" s="1382"/>
      <c r="O47" s="1382"/>
      <c r="P47" s="1382"/>
    </row>
    <row r="48" spans="1:16" x14ac:dyDescent="0.3">
      <c r="A48" s="401" t="s">
        <v>54</v>
      </c>
      <c r="B48" s="667">
        <v>10.027165094456647</v>
      </c>
      <c r="C48" s="657">
        <v>66.7</v>
      </c>
      <c r="D48" s="636">
        <v>0.15033231026171884</v>
      </c>
      <c r="E48" s="403">
        <f t="shared" si="2"/>
        <v>56.672834905543354</v>
      </c>
      <c r="F48" s="594">
        <v>2</v>
      </c>
      <c r="G48" s="59">
        <f t="shared" si="3"/>
        <v>38</v>
      </c>
      <c r="H48" s="1345"/>
      <c r="I48" s="1359"/>
      <c r="J48" s="1359"/>
      <c r="K48" s="1382"/>
      <c r="L48" s="1382"/>
      <c r="M48" s="1382"/>
      <c r="N48" s="1382"/>
      <c r="O48" s="1382"/>
      <c r="P48" s="1382"/>
    </row>
    <row r="49" spans="1:16" x14ac:dyDescent="0.3">
      <c r="A49" s="401" t="s">
        <v>24</v>
      </c>
      <c r="B49" s="667">
        <v>596.71967620491398</v>
      </c>
      <c r="C49" s="657">
        <v>4697.166666666667</v>
      </c>
      <c r="D49" s="636">
        <v>0.12703821655712605</v>
      </c>
      <c r="E49" s="403">
        <f t="shared" si="2"/>
        <v>4100.4469904617526</v>
      </c>
      <c r="F49" s="594">
        <v>2</v>
      </c>
      <c r="G49" s="59">
        <f t="shared" si="3"/>
        <v>38</v>
      </c>
      <c r="H49" s="1345"/>
      <c r="I49" s="1359"/>
      <c r="J49" s="1359"/>
      <c r="K49" s="1382"/>
      <c r="L49" s="1382"/>
      <c r="M49" s="1382"/>
      <c r="N49" s="1382"/>
      <c r="O49" s="1382"/>
      <c r="P49" s="1382"/>
    </row>
    <row r="50" spans="1:16" x14ac:dyDescent="0.3">
      <c r="A50" s="405" t="s">
        <v>197</v>
      </c>
      <c r="B50" s="667">
        <v>209.83514129482492</v>
      </c>
      <c r="C50" s="658">
        <v>1706.3333333333333</v>
      </c>
      <c r="D50" s="637">
        <v>0.1229742965197255</v>
      </c>
      <c r="E50" s="403">
        <f t="shared" si="2"/>
        <v>1496.4981920385083</v>
      </c>
      <c r="F50" s="594">
        <v>2</v>
      </c>
      <c r="G50" s="59">
        <f t="shared" si="3"/>
        <v>38</v>
      </c>
      <c r="H50" s="1345"/>
      <c r="I50" s="1359"/>
      <c r="J50" s="1359"/>
      <c r="K50" s="1382"/>
      <c r="L50" s="1382"/>
      <c r="M50" s="1382"/>
      <c r="N50" s="1382"/>
      <c r="O50" s="1382"/>
      <c r="P50" s="1382"/>
    </row>
    <row r="51" spans="1:16" x14ac:dyDescent="0.3">
      <c r="A51" s="411" t="s">
        <v>32</v>
      </c>
      <c r="B51" s="670">
        <v>11.794110530138234</v>
      </c>
      <c r="C51" s="660">
        <v>97.524666666666647</v>
      </c>
      <c r="D51" s="639">
        <v>0.12093464077605907</v>
      </c>
      <c r="E51" s="413">
        <f t="shared" si="2"/>
        <v>85.730556136528406</v>
      </c>
      <c r="F51" s="594">
        <v>2</v>
      </c>
      <c r="G51" s="59">
        <f t="shared" si="3"/>
        <v>38</v>
      </c>
      <c r="H51" s="1345"/>
      <c r="I51" s="1359"/>
      <c r="J51" s="1359"/>
      <c r="K51" s="1382"/>
      <c r="L51" s="1382"/>
      <c r="M51" s="1382"/>
      <c r="N51" s="1382"/>
      <c r="O51" s="1382"/>
      <c r="P51" s="1382"/>
    </row>
    <row r="52" spans="1:16" x14ac:dyDescent="0.3">
      <c r="A52" s="405" t="s">
        <v>190</v>
      </c>
      <c r="B52" s="667">
        <v>127.57491819007532</v>
      </c>
      <c r="C52" s="658">
        <v>1225.3333333333333</v>
      </c>
      <c r="D52" s="637">
        <v>0.10411445989396789</v>
      </c>
      <c r="E52" s="403">
        <f t="shared" si="2"/>
        <v>1097.7584151432579</v>
      </c>
      <c r="F52" s="594">
        <v>2</v>
      </c>
      <c r="G52" s="59">
        <f t="shared" si="3"/>
        <v>38</v>
      </c>
      <c r="H52" s="1345"/>
      <c r="I52" s="1359"/>
      <c r="J52" s="1359"/>
      <c r="K52" s="1382"/>
      <c r="L52" s="1382"/>
      <c r="M52" s="1382"/>
      <c r="N52" s="1382"/>
      <c r="O52" s="1382"/>
      <c r="P52" s="1382"/>
    </row>
    <row r="53" spans="1:16" x14ac:dyDescent="0.3">
      <c r="A53" s="401" t="s">
        <v>47</v>
      </c>
      <c r="B53" s="667">
        <v>52.712147401550197</v>
      </c>
      <c r="C53" s="657">
        <v>520.45254199999999</v>
      </c>
      <c r="D53" s="636">
        <v>0.10128137178269407</v>
      </c>
      <c r="E53" s="403">
        <f t="shared" si="2"/>
        <v>467.74039459844983</v>
      </c>
      <c r="F53" s="594">
        <v>2</v>
      </c>
      <c r="G53" s="59">
        <f t="shared" si="3"/>
        <v>38</v>
      </c>
      <c r="H53" s="1345"/>
      <c r="I53" s="1359"/>
      <c r="J53" s="1359"/>
      <c r="K53" s="1382"/>
      <c r="L53" s="1382"/>
      <c r="M53" s="1382"/>
      <c r="N53" s="1382"/>
      <c r="O53" s="1382"/>
      <c r="P53" s="1382"/>
    </row>
    <row r="54" spans="1:16" x14ac:dyDescent="0.3">
      <c r="A54" s="401" t="s">
        <v>8</v>
      </c>
      <c r="B54" s="667">
        <v>6736.6830247591206</v>
      </c>
      <c r="C54" s="658">
        <v>67955.333333333328</v>
      </c>
      <c r="D54" s="637">
        <v>9.9133985432967558E-2</v>
      </c>
      <c r="E54" s="403">
        <f t="shared" si="2"/>
        <v>61218.650308574208</v>
      </c>
      <c r="F54" s="594">
        <v>1</v>
      </c>
      <c r="G54" s="59">
        <f t="shared" si="3"/>
        <v>49</v>
      </c>
      <c r="H54" s="1345"/>
      <c r="I54" s="1359"/>
      <c r="J54" s="1359"/>
      <c r="K54" s="1382"/>
      <c r="L54" s="1382"/>
      <c r="M54" s="1382"/>
      <c r="N54" s="1382"/>
      <c r="O54" s="1382"/>
      <c r="P54" s="1382"/>
    </row>
    <row r="55" spans="1:16" x14ac:dyDescent="0.3">
      <c r="A55" s="401" t="s">
        <v>46</v>
      </c>
      <c r="B55" s="667">
        <v>61.583255119681439</v>
      </c>
      <c r="C55" s="658">
        <v>843.33333333333337</v>
      </c>
      <c r="D55" s="637">
        <v>7.3023622671559013E-2</v>
      </c>
      <c r="E55" s="403">
        <f t="shared" si="2"/>
        <v>781.75007821365193</v>
      </c>
      <c r="F55" s="594">
        <v>1</v>
      </c>
      <c r="G55" s="59">
        <f t="shared" si="3"/>
        <v>49</v>
      </c>
      <c r="H55" s="1345"/>
      <c r="I55" s="1359"/>
      <c r="J55" s="1359"/>
      <c r="K55" s="1382"/>
      <c r="L55" s="1382"/>
      <c r="M55" s="1382"/>
      <c r="N55" s="1382"/>
      <c r="O55" s="1382"/>
      <c r="P55" s="1382"/>
    </row>
    <row r="56" spans="1:16" x14ac:dyDescent="0.3">
      <c r="A56" s="405" t="s">
        <v>21</v>
      </c>
      <c r="B56" s="667">
        <v>346.99496551974966</v>
      </c>
      <c r="C56" s="662">
        <v>4801</v>
      </c>
      <c r="D56" s="641">
        <v>7.2275560408196132E-2</v>
      </c>
      <c r="E56" s="403">
        <f t="shared" si="2"/>
        <v>4454.0050344802503</v>
      </c>
      <c r="F56" s="594">
        <v>1</v>
      </c>
      <c r="G56" s="59">
        <f t="shared" si="3"/>
        <v>49</v>
      </c>
      <c r="H56" s="1345"/>
      <c r="I56" s="1359"/>
      <c r="J56" s="1359"/>
      <c r="K56" s="1382"/>
      <c r="L56" s="1382"/>
      <c r="M56" s="1382"/>
      <c r="N56" s="1382"/>
      <c r="O56" s="1382"/>
      <c r="P56" s="1382"/>
    </row>
    <row r="57" spans="1:16" x14ac:dyDescent="0.3">
      <c r="A57" s="405" t="s">
        <v>44</v>
      </c>
      <c r="B57" s="667">
        <v>382.15704289822833</v>
      </c>
      <c r="C57" s="658">
        <v>8196</v>
      </c>
      <c r="D57" s="637">
        <v>4.6627262432677931E-2</v>
      </c>
      <c r="E57" s="403">
        <f t="shared" si="2"/>
        <v>7813.8429571017714</v>
      </c>
      <c r="F57" s="594">
        <v>1</v>
      </c>
      <c r="G57" s="59">
        <f t="shared" si="3"/>
        <v>49</v>
      </c>
      <c r="H57" s="1345"/>
      <c r="I57" s="1359"/>
      <c r="J57" s="1359"/>
      <c r="K57" s="1382"/>
      <c r="L57" s="1382"/>
      <c r="M57" s="1382"/>
      <c r="N57" s="1382"/>
      <c r="O57" s="1382"/>
      <c r="P57" s="1382"/>
    </row>
    <row r="58" spans="1:16" x14ac:dyDescent="0.3">
      <c r="A58" s="401" t="s">
        <v>43</v>
      </c>
      <c r="B58" s="667">
        <v>29.488955137388931</v>
      </c>
      <c r="C58" s="657">
        <v>773.20000000000016</v>
      </c>
      <c r="D58" s="636">
        <v>3.8138845237181744E-2</v>
      </c>
      <c r="E58" s="403">
        <f t="shared" si="2"/>
        <v>743.71104486261117</v>
      </c>
      <c r="F58" s="594">
        <v>1</v>
      </c>
      <c r="G58" s="59">
        <f t="shared" si="3"/>
        <v>49</v>
      </c>
      <c r="H58" s="1345"/>
      <c r="I58" s="1359"/>
      <c r="J58" s="1359"/>
      <c r="K58" s="1382"/>
      <c r="L58" s="1382"/>
      <c r="M58" s="1382"/>
      <c r="N58" s="1382"/>
      <c r="O58" s="1382"/>
      <c r="P58" s="1382"/>
    </row>
    <row r="59" spans="1:16" x14ac:dyDescent="0.3">
      <c r="A59" s="414" t="s">
        <v>61</v>
      </c>
      <c r="B59" s="667">
        <v>10.755617400559176</v>
      </c>
      <c r="C59" s="657">
        <v>348.11786233333333</v>
      </c>
      <c r="D59" s="636">
        <v>3.0896482382338511E-2</v>
      </c>
      <c r="E59" s="403">
        <f t="shared" si="2"/>
        <v>337.36224493277416</v>
      </c>
      <c r="F59" s="594">
        <v>1</v>
      </c>
      <c r="G59" s="59">
        <f t="shared" si="3"/>
        <v>49</v>
      </c>
      <c r="H59" s="1345"/>
      <c r="I59" s="1359"/>
      <c r="J59" s="1359"/>
      <c r="K59" s="1382"/>
      <c r="L59" s="1382"/>
      <c r="M59" s="1382"/>
      <c r="N59" s="1382"/>
      <c r="O59" s="1382"/>
      <c r="P59" s="1382"/>
    </row>
    <row r="60" spans="1:16" x14ac:dyDescent="0.3">
      <c r="A60" s="401" t="s">
        <v>188</v>
      </c>
      <c r="B60" s="667">
        <v>1.2800132041142531</v>
      </c>
      <c r="C60" s="658">
        <v>49</v>
      </c>
      <c r="D60" s="637">
        <v>2.6122718451311287E-2</v>
      </c>
      <c r="E60" s="403">
        <f t="shared" si="2"/>
        <v>47.719986795885745</v>
      </c>
      <c r="F60" s="594">
        <v>1</v>
      </c>
      <c r="G60" s="59">
        <f t="shared" si="3"/>
        <v>49</v>
      </c>
      <c r="H60" s="1345"/>
      <c r="I60" s="1359"/>
      <c r="J60" s="1359"/>
      <c r="K60" s="1382"/>
      <c r="L60" s="1382"/>
      <c r="M60" s="1382"/>
      <c r="N60" s="1382"/>
      <c r="O60" s="1382"/>
      <c r="P60" s="1382"/>
    </row>
    <row r="61" spans="1:16" x14ac:dyDescent="0.3">
      <c r="A61" s="405" t="s">
        <v>53</v>
      </c>
      <c r="B61" s="667">
        <v>39.3866049110106</v>
      </c>
      <c r="C61" s="658">
        <v>1789</v>
      </c>
      <c r="D61" s="637">
        <v>2.2015989329799104E-2</v>
      </c>
      <c r="E61" s="403">
        <f t="shared" si="2"/>
        <v>1749.6133950889894</v>
      </c>
      <c r="F61" s="594">
        <v>1</v>
      </c>
      <c r="G61" s="59">
        <f t="shared" si="3"/>
        <v>49</v>
      </c>
      <c r="H61" s="1345"/>
      <c r="I61" s="1359"/>
      <c r="J61" s="1359"/>
      <c r="K61" s="1382"/>
      <c r="L61" s="1382"/>
      <c r="M61" s="1382"/>
      <c r="N61" s="1382"/>
      <c r="O61" s="1382"/>
      <c r="P61" s="1382"/>
    </row>
    <row r="62" spans="1:16" x14ac:dyDescent="0.3">
      <c r="A62" s="411" t="s">
        <v>50</v>
      </c>
      <c r="B62" s="670">
        <v>21.534960299924606</v>
      </c>
      <c r="C62" s="660">
        <v>1515.6666666666667</v>
      </c>
      <c r="D62" s="639">
        <v>1.4208242995331827E-2</v>
      </c>
      <c r="E62" s="413">
        <f t="shared" si="2"/>
        <v>1494.131706366742</v>
      </c>
      <c r="F62" s="594">
        <v>1</v>
      </c>
      <c r="G62" s="59">
        <f t="shared" si="3"/>
        <v>49</v>
      </c>
      <c r="H62" s="1345"/>
      <c r="I62" s="1359"/>
      <c r="J62" s="1359"/>
      <c r="K62" s="1382"/>
      <c r="L62" s="1382"/>
      <c r="M62" s="1382"/>
      <c r="N62" s="1382"/>
      <c r="O62" s="1382"/>
      <c r="P62" s="1382"/>
    </row>
    <row r="63" spans="1:16" ht="19.5" thickBot="1" x14ac:dyDescent="0.35">
      <c r="A63" s="418" t="s">
        <v>51</v>
      </c>
      <c r="B63" s="672">
        <v>25.433365711065864</v>
      </c>
      <c r="C63" s="663">
        <v>1840.6666666666667</v>
      </c>
      <c r="D63" s="642">
        <v>1.3817475033175949E-2</v>
      </c>
      <c r="E63" s="419">
        <f t="shared" si="2"/>
        <v>1815.233300955601</v>
      </c>
      <c r="F63" s="595">
        <v>1</v>
      </c>
      <c r="G63" s="61">
        <f t="shared" si="3"/>
        <v>49</v>
      </c>
      <c r="H63" s="1345"/>
      <c r="I63" s="1359"/>
      <c r="J63" s="1359"/>
      <c r="K63" s="1382"/>
      <c r="L63" s="1382"/>
      <c r="M63" s="1382"/>
      <c r="N63" s="1382"/>
      <c r="O63" s="1382"/>
      <c r="P63" s="1382"/>
    </row>
    <row r="64" spans="1:16" x14ac:dyDescent="0.3">
      <c r="A64" s="1359"/>
      <c r="B64" s="1402"/>
      <c r="C64" s="1402"/>
      <c r="D64" s="1380"/>
      <c r="E64" s="1380"/>
      <c r="F64" s="1403"/>
      <c r="G64" s="1393"/>
      <c r="H64" s="1393"/>
      <c r="I64" s="1359"/>
      <c r="J64" s="1359"/>
      <c r="K64" s="1382"/>
      <c r="L64" s="1382"/>
      <c r="M64" s="1382"/>
      <c r="N64" s="1382"/>
      <c r="O64" s="1382"/>
      <c r="P64" s="1382"/>
    </row>
    <row r="65" spans="1:16" x14ac:dyDescent="0.3">
      <c r="A65" s="1359"/>
      <c r="B65" s="1402"/>
      <c r="C65" s="1402"/>
      <c r="D65" s="1380"/>
      <c r="E65" s="1380"/>
      <c r="F65" s="1403"/>
      <c r="G65" s="1393"/>
      <c r="H65" s="1393"/>
      <c r="I65" s="1359"/>
      <c r="J65" s="1359"/>
      <c r="K65" s="1382"/>
      <c r="L65" s="1382"/>
      <c r="M65" s="1382"/>
      <c r="N65" s="1382"/>
      <c r="O65" s="1382"/>
      <c r="P65" s="1382"/>
    </row>
    <row r="66" spans="1:16" x14ac:dyDescent="0.3">
      <c r="A66" s="1404" t="s">
        <v>463</v>
      </c>
      <c r="B66" s="1405"/>
      <c r="C66" s="1405"/>
      <c r="D66" s="1406"/>
      <c r="E66" s="1406"/>
      <c r="F66" s="1407"/>
      <c r="G66" s="1394"/>
      <c r="H66" s="1395"/>
      <c r="I66" s="1396"/>
      <c r="J66" s="1359"/>
      <c r="K66" s="1382"/>
      <c r="L66" s="1382"/>
      <c r="M66" s="1382"/>
      <c r="N66" s="1382"/>
      <c r="O66" s="1382"/>
      <c r="P66" s="1382"/>
    </row>
    <row r="67" spans="1:16" x14ac:dyDescent="0.3">
      <c r="A67" s="1359"/>
      <c r="B67" s="1402"/>
      <c r="C67" s="1402"/>
      <c r="D67" s="1380"/>
      <c r="E67" s="1380"/>
      <c r="F67" s="1381"/>
      <c r="G67" s="1393"/>
      <c r="H67" s="1393"/>
      <c r="I67" s="1359"/>
      <c r="J67" s="1359"/>
      <c r="K67" s="1382"/>
      <c r="L67" s="1382"/>
      <c r="M67" s="1382"/>
      <c r="N67" s="1382"/>
      <c r="O67" s="1382"/>
      <c r="P67" s="1382"/>
    </row>
    <row r="68" spans="1:16" x14ac:dyDescent="0.3">
      <c r="A68" s="1408" t="s">
        <v>374</v>
      </c>
      <c r="B68" s="1402"/>
      <c r="C68" s="1402"/>
      <c r="D68" s="1380"/>
      <c r="E68" s="1380"/>
      <c r="F68" s="1381"/>
      <c r="G68" s="1393"/>
      <c r="H68" s="1393"/>
      <c r="I68" s="1359"/>
      <c r="J68" s="1359"/>
      <c r="K68" s="1382"/>
      <c r="L68" s="1382"/>
      <c r="M68" s="1382"/>
      <c r="N68" s="1382"/>
      <c r="O68" s="1382"/>
      <c r="P68" s="1382"/>
    </row>
    <row r="69" spans="1:16" x14ac:dyDescent="0.3">
      <c r="A69" s="583" t="s">
        <v>447</v>
      </c>
      <c r="B69" s="673">
        <v>4.1394999796791003</v>
      </c>
      <c r="C69" s="664">
        <v>284.01358499999998</v>
      </c>
      <c r="D69" s="643">
        <v>1.4575006965526315E-2</v>
      </c>
      <c r="E69" s="584">
        <f t="shared" ref="E69:E74" si="4">C69-B69</f>
        <v>279.87408502032088</v>
      </c>
      <c r="F69" s="400">
        <v>1</v>
      </c>
      <c r="G69" s="1393"/>
      <c r="H69" s="1393"/>
      <c r="I69" s="1359"/>
      <c r="J69" s="1359"/>
      <c r="K69" s="1382"/>
      <c r="L69" s="1382"/>
      <c r="M69" s="1382"/>
      <c r="N69" s="1382"/>
      <c r="O69" s="1382"/>
      <c r="P69" s="1382"/>
    </row>
    <row r="70" spans="1:16" x14ac:dyDescent="0.3">
      <c r="A70" s="68" t="s">
        <v>375</v>
      </c>
      <c r="B70" s="674">
        <v>3.8066666666666671</v>
      </c>
      <c r="C70" s="655">
        <v>3.1</v>
      </c>
      <c r="D70" s="634">
        <v>1.2279569892473119</v>
      </c>
      <c r="E70" s="410">
        <f t="shared" si="4"/>
        <v>-0.706666666666667</v>
      </c>
      <c r="F70" s="404">
        <v>10</v>
      </c>
      <c r="G70" s="1395"/>
      <c r="H70" s="1395"/>
      <c r="I70" s="1359"/>
      <c r="J70" s="1359"/>
      <c r="K70" s="1382"/>
      <c r="L70" s="1382"/>
      <c r="M70" s="1382"/>
      <c r="N70" s="1382"/>
      <c r="O70" s="1382"/>
      <c r="P70" s="1382"/>
    </row>
    <row r="71" spans="1:16" x14ac:dyDescent="0.3">
      <c r="A71" s="68" t="s">
        <v>448</v>
      </c>
      <c r="B71" s="675">
        <v>9.6707241599812015</v>
      </c>
      <c r="C71" s="657">
        <v>128.44999999999996</v>
      </c>
      <c r="D71" s="636">
        <v>7.5287848656918691E-2</v>
      </c>
      <c r="E71" s="413">
        <f t="shared" si="4"/>
        <v>118.77927584001876</v>
      </c>
      <c r="F71" s="404">
        <v>1</v>
      </c>
      <c r="G71" s="1393"/>
      <c r="H71" s="1393"/>
      <c r="I71" s="1359"/>
      <c r="J71" s="1359"/>
      <c r="K71" s="1382"/>
      <c r="L71" s="1382"/>
      <c r="M71" s="1382"/>
      <c r="N71" s="1382"/>
      <c r="O71" s="1382"/>
      <c r="P71" s="1382"/>
    </row>
    <row r="72" spans="1:16" x14ac:dyDescent="0.3">
      <c r="A72" s="68" t="s">
        <v>449</v>
      </c>
      <c r="B72" s="674">
        <v>3.5863399088356434</v>
      </c>
      <c r="C72" s="665">
        <v>0.26666666666666666</v>
      </c>
      <c r="D72" s="634">
        <v>13.448774658133662</v>
      </c>
      <c r="E72" s="410">
        <f t="shared" si="4"/>
        <v>-3.3196732421689767</v>
      </c>
      <c r="F72" s="404">
        <v>10</v>
      </c>
      <c r="G72" s="1397"/>
      <c r="H72" s="1397"/>
      <c r="I72" s="1359"/>
      <c r="J72" s="1359"/>
      <c r="K72" s="1382"/>
      <c r="L72" s="1382"/>
      <c r="M72" s="1382"/>
      <c r="N72" s="1382"/>
      <c r="O72" s="1382"/>
      <c r="P72" s="1382"/>
    </row>
    <row r="73" spans="1:16" x14ac:dyDescent="0.3">
      <c r="A73" s="68" t="s">
        <v>450</v>
      </c>
      <c r="B73" s="675">
        <v>107.78192404273271</v>
      </c>
      <c r="C73" s="657">
        <v>997.62666666666667</v>
      </c>
      <c r="D73" s="636">
        <v>0.10803833502452424</v>
      </c>
      <c r="E73" s="413">
        <f t="shared" si="4"/>
        <v>889.84474262393394</v>
      </c>
      <c r="F73" s="404">
        <v>2</v>
      </c>
      <c r="G73" s="1397"/>
      <c r="H73" s="1397"/>
      <c r="I73" s="1359"/>
      <c r="J73" s="1359"/>
      <c r="K73" s="1382"/>
      <c r="L73" s="1382"/>
      <c r="M73" s="1382"/>
      <c r="N73" s="1382"/>
      <c r="O73" s="1382"/>
      <c r="P73" s="1382"/>
    </row>
    <row r="74" spans="1:16" x14ac:dyDescent="0.3">
      <c r="A74" s="68" t="s">
        <v>451</v>
      </c>
      <c r="B74" s="675">
        <v>67.704045330327602</v>
      </c>
      <c r="C74" s="657">
        <v>1064.4391639999999</v>
      </c>
      <c r="D74" s="636">
        <v>6.3605368554747771E-2</v>
      </c>
      <c r="E74" s="413">
        <f t="shared" si="4"/>
        <v>996.73511866967226</v>
      </c>
      <c r="F74" s="404">
        <v>1</v>
      </c>
      <c r="G74" s="1387"/>
      <c r="H74" s="1387"/>
      <c r="I74" s="1359"/>
      <c r="J74" s="1359"/>
      <c r="K74" s="1382"/>
      <c r="L74" s="1382"/>
      <c r="M74" s="1382"/>
      <c r="N74" s="1382"/>
      <c r="O74" s="1382"/>
      <c r="P74" s="1382"/>
    </row>
    <row r="75" spans="1:16" x14ac:dyDescent="0.3">
      <c r="A75" s="1362"/>
      <c r="B75" s="1409"/>
      <c r="C75" s="1409"/>
      <c r="D75" s="1410"/>
      <c r="E75" s="1400"/>
      <c r="F75" s="1411"/>
      <c r="G75" s="1387"/>
      <c r="H75" s="1387"/>
      <c r="I75" s="1359"/>
      <c r="J75" s="1359"/>
      <c r="K75" s="1382"/>
      <c r="L75" s="1382"/>
      <c r="M75" s="1382"/>
      <c r="N75" s="1382"/>
      <c r="O75" s="1382"/>
      <c r="P75" s="1382"/>
    </row>
    <row r="76" spans="1:16" x14ac:dyDescent="0.3">
      <c r="A76" s="1412" t="s">
        <v>376</v>
      </c>
      <c r="B76" s="1409"/>
      <c r="C76" s="1409"/>
      <c r="D76" s="1410"/>
      <c r="E76" s="1400"/>
      <c r="F76" s="1411"/>
      <c r="G76" s="1387"/>
      <c r="H76" s="1387"/>
      <c r="I76" s="1359"/>
      <c r="J76" s="1359"/>
      <c r="K76" s="1382"/>
      <c r="L76" s="1382"/>
      <c r="M76" s="1382"/>
      <c r="N76" s="1382"/>
      <c r="O76" s="1382"/>
      <c r="P76" s="1382"/>
    </row>
    <row r="77" spans="1:16" x14ac:dyDescent="0.3">
      <c r="A77" s="1413" t="s">
        <v>68</v>
      </c>
      <c r="B77" s="1414">
        <v>18.972406275715368</v>
      </c>
      <c r="C77" s="1415">
        <v>6950</v>
      </c>
      <c r="D77" s="1416">
        <v>2.7298426295993337E-3</v>
      </c>
      <c r="E77" s="1417">
        <f>C77-B77</f>
        <v>6931.027593724285</v>
      </c>
      <c r="F77" s="1418">
        <v>1</v>
      </c>
      <c r="G77" s="1393"/>
      <c r="H77" s="1393"/>
      <c r="I77" s="1359"/>
      <c r="J77" s="1359"/>
      <c r="K77" s="1382"/>
      <c r="L77" s="1382"/>
      <c r="M77" s="1382"/>
      <c r="N77" s="1382"/>
      <c r="O77" s="1382"/>
      <c r="P77" s="1382"/>
    </row>
    <row r="78" spans="1:16" x14ac:dyDescent="0.3">
      <c r="A78" s="1359"/>
      <c r="B78" s="1402"/>
      <c r="C78" s="1359"/>
      <c r="D78" s="1402"/>
      <c r="E78" s="1359"/>
      <c r="F78" s="1419"/>
      <c r="G78" s="1393"/>
      <c r="H78" s="1393"/>
      <c r="I78" s="1359"/>
      <c r="J78" s="1359"/>
      <c r="K78" s="1382"/>
      <c r="L78" s="1382"/>
      <c r="M78" s="1382"/>
      <c r="N78" s="1382"/>
      <c r="O78" s="1382"/>
      <c r="P78" s="1382"/>
    </row>
    <row r="79" spans="1:16" x14ac:dyDescent="0.3">
      <c r="A79" s="1408" t="s">
        <v>377</v>
      </c>
      <c r="B79" s="1409"/>
      <c r="C79" s="1419"/>
      <c r="D79" s="1410"/>
      <c r="E79" s="1400"/>
      <c r="F79" s="1411"/>
      <c r="G79" s="1393"/>
      <c r="H79" s="1393"/>
      <c r="I79" s="1359"/>
      <c r="J79" s="1359"/>
      <c r="K79" s="1382"/>
      <c r="L79" s="1382"/>
      <c r="M79" s="1382"/>
      <c r="N79" s="1382"/>
      <c r="O79" s="1382"/>
      <c r="P79" s="1382"/>
    </row>
    <row r="80" spans="1:16" x14ac:dyDescent="0.3">
      <c r="A80" s="585" t="s">
        <v>158</v>
      </c>
      <c r="B80" s="676">
        <v>2.4560445726575869E-2</v>
      </c>
      <c r="C80" s="645">
        <v>3.6464729999999999</v>
      </c>
      <c r="D80" s="646">
        <v>6.7353976641472101E-3</v>
      </c>
      <c r="E80" s="584">
        <f>C80-B80</f>
        <v>3.6219125542734241</v>
      </c>
      <c r="F80" s="586">
        <v>1</v>
      </c>
      <c r="G80" s="1393"/>
      <c r="H80" s="1359"/>
      <c r="I80" s="1398"/>
      <c r="J80" s="1359"/>
      <c r="K80" s="1382"/>
      <c r="L80" s="1382"/>
      <c r="M80" s="1382"/>
      <c r="N80" s="1382"/>
      <c r="O80" s="1382"/>
      <c r="P80" s="1382"/>
    </row>
    <row r="81" spans="1:16" x14ac:dyDescent="0.3">
      <c r="A81" s="580" t="s">
        <v>60</v>
      </c>
      <c r="B81" s="671">
        <v>0.42374126626500536</v>
      </c>
      <c r="C81" s="647">
        <v>4.6307720221355249</v>
      </c>
      <c r="D81" s="648">
        <v>9.1505533902226738E-2</v>
      </c>
      <c r="E81" s="413">
        <f>C81-B81</f>
        <v>4.2070307558705196</v>
      </c>
      <c r="F81" s="587">
        <v>1</v>
      </c>
      <c r="G81" s="1393"/>
      <c r="H81" s="1359"/>
      <c r="I81" s="1398"/>
      <c r="J81" s="1359"/>
      <c r="K81" s="1382"/>
      <c r="L81" s="1382"/>
      <c r="M81" s="1382"/>
      <c r="N81" s="1382"/>
      <c r="O81" s="1382"/>
      <c r="P81" s="1382"/>
    </row>
    <row r="82" spans="1:16" x14ac:dyDescent="0.3">
      <c r="A82" s="580" t="s">
        <v>58</v>
      </c>
      <c r="B82" s="671">
        <v>0.42915924369144304</v>
      </c>
      <c r="C82" s="644" t="s">
        <v>156</v>
      </c>
      <c r="D82" s="648"/>
      <c r="E82" s="588"/>
      <c r="F82" s="587">
        <v>4</v>
      </c>
      <c r="G82" s="1393"/>
      <c r="H82" s="1359"/>
      <c r="I82" s="1399"/>
      <c r="J82" s="1359"/>
      <c r="K82" s="1382"/>
      <c r="L82" s="1382"/>
      <c r="M82" s="1382"/>
      <c r="N82" s="1382"/>
      <c r="O82" s="1382"/>
      <c r="P82" s="1382"/>
    </row>
    <row r="83" spans="1:16" x14ac:dyDescent="0.3">
      <c r="A83" s="589" t="s">
        <v>62</v>
      </c>
      <c r="B83" s="667">
        <v>7.1799450714942994</v>
      </c>
      <c r="C83" s="402">
        <v>8.2423115304363499</v>
      </c>
      <c r="D83" s="649">
        <v>0.87110818912642962</v>
      </c>
      <c r="E83" s="403">
        <f>C83-B83</f>
        <v>1.0623664589420505</v>
      </c>
      <c r="F83" s="404">
        <v>7</v>
      </c>
      <c r="G83" s="1393"/>
      <c r="H83" s="1359"/>
      <c r="I83" s="1400"/>
      <c r="J83" s="1359"/>
      <c r="K83" s="1382"/>
      <c r="L83" s="1382"/>
      <c r="M83" s="1382"/>
      <c r="N83" s="1382"/>
      <c r="O83" s="1382"/>
      <c r="P83" s="1382"/>
    </row>
    <row r="84" spans="1:16" x14ac:dyDescent="0.3">
      <c r="A84" s="580" t="s">
        <v>159</v>
      </c>
      <c r="B84" s="671">
        <v>1.3111789357108501E-2</v>
      </c>
      <c r="C84" s="644" t="s">
        <v>156</v>
      </c>
      <c r="D84" s="648"/>
      <c r="E84" s="588"/>
      <c r="F84" s="587">
        <v>4</v>
      </c>
      <c r="G84" s="1393"/>
      <c r="H84" s="1359"/>
      <c r="I84" s="1399"/>
      <c r="J84" s="1359"/>
      <c r="K84" s="1382"/>
      <c r="L84" s="1382"/>
      <c r="M84" s="1382"/>
      <c r="N84" s="1382"/>
      <c r="O84" s="1382"/>
      <c r="P84" s="1382"/>
    </row>
    <row r="85" spans="1:16" x14ac:dyDescent="0.3">
      <c r="A85" s="580" t="s">
        <v>56</v>
      </c>
      <c r="B85" s="671">
        <v>0.5004172681975444</v>
      </c>
      <c r="C85" s="647">
        <v>24.407843</v>
      </c>
      <c r="D85" s="648">
        <v>2.050231428469711E-2</v>
      </c>
      <c r="E85" s="413">
        <f>C85-B85</f>
        <v>23.907425731802455</v>
      </c>
      <c r="F85" s="587">
        <v>1</v>
      </c>
      <c r="G85" s="1387"/>
      <c r="H85" s="1359"/>
      <c r="I85" s="1398"/>
      <c r="J85" s="1359"/>
      <c r="K85" s="1382"/>
      <c r="L85" s="1382"/>
      <c r="M85" s="1382"/>
      <c r="N85" s="1382"/>
      <c r="O85" s="1382"/>
      <c r="P85" s="1382"/>
    </row>
    <row r="86" spans="1:16" x14ac:dyDescent="0.3">
      <c r="A86" s="580" t="s">
        <v>77</v>
      </c>
      <c r="B86" s="667">
        <v>3.1682884117618415</v>
      </c>
      <c r="C86" s="644" t="s">
        <v>156</v>
      </c>
      <c r="D86" s="650"/>
      <c r="E86" s="590"/>
      <c r="F86" s="404">
        <v>4</v>
      </c>
      <c r="G86" s="1401"/>
      <c r="H86" s="1359"/>
      <c r="I86" s="1399"/>
      <c r="J86" s="1359"/>
      <c r="K86" s="1382"/>
      <c r="L86" s="1382"/>
      <c r="M86" s="1382"/>
      <c r="N86" s="1382"/>
      <c r="O86" s="1382"/>
      <c r="P86" s="1382"/>
    </row>
    <row r="87" spans="1:16" x14ac:dyDescent="0.3">
      <c r="A87" s="580" t="s">
        <v>160</v>
      </c>
      <c r="B87" s="671">
        <v>1.0964907958145175E-2</v>
      </c>
      <c r="C87" s="644" t="s">
        <v>156</v>
      </c>
      <c r="D87" s="648"/>
      <c r="E87" s="588"/>
      <c r="F87" s="587">
        <v>4</v>
      </c>
      <c r="G87" s="1393"/>
      <c r="H87" s="1359"/>
      <c r="I87" s="1399"/>
      <c r="J87" s="1359"/>
      <c r="K87" s="1382"/>
      <c r="L87" s="1382"/>
      <c r="M87" s="1382"/>
      <c r="N87" s="1382"/>
      <c r="O87" s="1382"/>
      <c r="P87" s="1382"/>
    </row>
    <row r="88" spans="1:16" x14ac:dyDescent="0.3">
      <c r="A88" s="589" t="s">
        <v>37</v>
      </c>
      <c r="B88" s="667">
        <v>36.163791343015269</v>
      </c>
      <c r="C88" s="402">
        <v>167.1</v>
      </c>
      <c r="D88" s="649">
        <v>0.21642005591271857</v>
      </c>
      <c r="E88" s="403">
        <f t="shared" ref="E88" si="5">C88-B88</f>
        <v>130.93620865698472</v>
      </c>
      <c r="F88" s="404">
        <v>2</v>
      </c>
      <c r="G88" s="1393"/>
      <c r="H88" s="1359"/>
      <c r="I88" s="1400"/>
      <c r="J88" s="1359"/>
      <c r="K88" s="1382"/>
      <c r="L88" s="1382"/>
      <c r="M88" s="1382"/>
      <c r="N88" s="1382"/>
      <c r="O88" s="1382"/>
      <c r="P88" s="1382"/>
    </row>
    <row r="89" spans="1:16" x14ac:dyDescent="0.3">
      <c r="A89" s="580" t="s">
        <v>161</v>
      </c>
      <c r="B89" s="671">
        <v>5.2962603827102862E-2</v>
      </c>
      <c r="C89" s="647">
        <v>5.053191</v>
      </c>
      <c r="D89" s="648">
        <v>1.0481021561841391E-2</v>
      </c>
      <c r="E89" s="413">
        <f>C89-B89</f>
        <v>5.000228396172897</v>
      </c>
      <c r="F89" s="587">
        <v>1</v>
      </c>
      <c r="G89" s="1387"/>
      <c r="H89" s="1359"/>
      <c r="I89" s="1398"/>
      <c r="J89" s="1359"/>
      <c r="K89" s="1382"/>
      <c r="L89" s="1382"/>
      <c r="M89" s="1382"/>
      <c r="N89" s="1382"/>
      <c r="O89" s="1382"/>
      <c r="P89" s="1382"/>
    </row>
    <row r="90" spans="1:16" x14ac:dyDescent="0.3">
      <c r="A90" s="580" t="s">
        <v>162</v>
      </c>
      <c r="B90" s="671">
        <v>2.2269686763365933E-2</v>
      </c>
      <c r="C90" s="647">
        <v>2.5372059999999999</v>
      </c>
      <c r="D90" s="648">
        <v>8.7772481869292183E-3</v>
      </c>
      <c r="E90" s="413">
        <f>C90-B90</f>
        <v>2.514936313236634</v>
      </c>
      <c r="F90" s="587">
        <v>1</v>
      </c>
      <c r="G90" s="1387"/>
      <c r="H90" s="1359"/>
      <c r="I90" s="1398"/>
      <c r="J90" s="1359"/>
      <c r="K90" s="1382"/>
      <c r="L90" s="1382"/>
      <c r="M90" s="1382"/>
      <c r="N90" s="1382"/>
      <c r="O90" s="1382"/>
      <c r="P90" s="1382"/>
    </row>
    <row r="91" spans="1:16" x14ac:dyDescent="0.3">
      <c r="A91" s="580" t="s">
        <v>163</v>
      </c>
      <c r="B91" s="671">
        <v>2.6746517886842669E-3</v>
      </c>
      <c r="C91" s="644" t="s">
        <v>156</v>
      </c>
      <c r="D91" s="648"/>
      <c r="E91" s="588"/>
      <c r="F91" s="587">
        <v>4</v>
      </c>
      <c r="G91" s="1387"/>
      <c r="H91" s="1359"/>
      <c r="I91" s="1399"/>
      <c r="J91" s="1359"/>
      <c r="K91" s="1382"/>
      <c r="L91" s="1382"/>
      <c r="M91" s="1382"/>
      <c r="N91" s="1382"/>
      <c r="O91" s="1382"/>
      <c r="P91" s="1382"/>
    </row>
    <row r="92" spans="1:16" x14ac:dyDescent="0.3">
      <c r="A92" s="580" t="s">
        <v>164</v>
      </c>
      <c r="B92" s="671">
        <v>0.10558617250508358</v>
      </c>
      <c r="C92" s="644" t="s">
        <v>156</v>
      </c>
      <c r="D92" s="648"/>
      <c r="E92" s="588"/>
      <c r="F92" s="587">
        <v>4</v>
      </c>
      <c r="G92" s="1393"/>
      <c r="H92" s="1359"/>
      <c r="I92" s="1399"/>
      <c r="J92" s="1359"/>
      <c r="K92" s="1382"/>
      <c r="L92" s="1382"/>
      <c r="M92" s="1382"/>
      <c r="N92" s="1382"/>
      <c r="O92" s="1382"/>
      <c r="P92" s="1382"/>
    </row>
    <row r="93" spans="1:16" x14ac:dyDescent="0.3">
      <c r="A93" s="589" t="s">
        <v>65</v>
      </c>
      <c r="B93" s="677">
        <v>5.7241812907145189</v>
      </c>
      <c r="C93" s="402">
        <v>270.40320800000001</v>
      </c>
      <c r="D93" s="649">
        <v>2.1169058359376117E-2</v>
      </c>
      <c r="E93" s="403">
        <f t="shared" ref="E93:E100" si="6">C93-B93</f>
        <v>264.67902670928549</v>
      </c>
      <c r="F93" s="404">
        <v>1</v>
      </c>
      <c r="G93" s="1387"/>
      <c r="H93" s="1359"/>
      <c r="I93" s="1400"/>
      <c r="J93" s="1359"/>
      <c r="K93" s="1382"/>
      <c r="L93" s="1382"/>
      <c r="M93" s="1382"/>
      <c r="N93" s="1382"/>
      <c r="O93" s="1382"/>
      <c r="P93" s="1382"/>
    </row>
    <row r="94" spans="1:16" x14ac:dyDescent="0.3">
      <c r="A94" s="589" t="s">
        <v>63</v>
      </c>
      <c r="B94" s="667">
        <v>3.6178613287976695</v>
      </c>
      <c r="C94" s="402">
        <v>15.027592</v>
      </c>
      <c r="D94" s="649">
        <v>0.2407479075022578</v>
      </c>
      <c r="E94" s="403">
        <f t="shared" si="6"/>
        <v>11.409730671202331</v>
      </c>
      <c r="F94" s="404">
        <v>2</v>
      </c>
      <c r="G94" s="1387"/>
      <c r="H94" s="1359"/>
      <c r="I94" s="1400"/>
      <c r="J94" s="1359"/>
      <c r="K94" s="1382"/>
      <c r="L94" s="1382"/>
      <c r="M94" s="1382"/>
      <c r="N94" s="1382"/>
      <c r="O94" s="1382"/>
      <c r="P94" s="1382"/>
    </row>
    <row r="95" spans="1:16" x14ac:dyDescent="0.3">
      <c r="A95" s="589" t="s">
        <v>48</v>
      </c>
      <c r="B95" s="667">
        <v>7.102814130269727</v>
      </c>
      <c r="C95" s="402">
        <v>47.542214999999999</v>
      </c>
      <c r="D95" s="649">
        <v>0.14940015163933207</v>
      </c>
      <c r="E95" s="403">
        <f t="shared" si="6"/>
        <v>40.439400869730271</v>
      </c>
      <c r="F95" s="404">
        <v>2</v>
      </c>
      <c r="G95" s="1387"/>
      <c r="H95" s="1359"/>
      <c r="I95" s="1400"/>
      <c r="J95" s="1359"/>
      <c r="K95" s="1382"/>
      <c r="L95" s="1382"/>
      <c r="M95" s="1382"/>
      <c r="N95" s="1382"/>
      <c r="O95" s="1382"/>
      <c r="P95" s="1382"/>
    </row>
    <row r="96" spans="1:16" x14ac:dyDescent="0.3">
      <c r="A96" s="580" t="s">
        <v>66</v>
      </c>
      <c r="B96" s="671">
        <v>2.5832956913428142</v>
      </c>
      <c r="C96" s="647">
        <v>159.95796999999999</v>
      </c>
      <c r="D96" s="648">
        <v>1.6149840432101097E-2</v>
      </c>
      <c r="E96" s="413">
        <f t="shared" si="6"/>
        <v>157.37467430865718</v>
      </c>
      <c r="F96" s="587">
        <v>1</v>
      </c>
      <c r="G96" s="1387"/>
      <c r="H96" s="1359"/>
      <c r="I96" s="1398"/>
      <c r="J96" s="1359"/>
      <c r="K96" s="1382"/>
      <c r="L96" s="1382"/>
      <c r="M96" s="1382"/>
      <c r="N96" s="1382"/>
      <c r="O96" s="1382"/>
      <c r="P96" s="1382"/>
    </row>
    <row r="97" spans="1:16" x14ac:dyDescent="0.3">
      <c r="A97" s="589" t="s">
        <v>67</v>
      </c>
      <c r="B97" s="678">
        <v>17.473448088229393</v>
      </c>
      <c r="C97" s="412">
        <v>64.018628000000007</v>
      </c>
      <c r="D97" s="651">
        <v>0.27294318285342495</v>
      </c>
      <c r="E97" s="591">
        <f t="shared" si="6"/>
        <v>46.545179911770617</v>
      </c>
      <c r="F97" s="404">
        <v>3</v>
      </c>
      <c r="G97" s="1382"/>
      <c r="H97" s="1359"/>
      <c r="I97" s="1400"/>
      <c r="J97" s="1359"/>
      <c r="K97" s="1382"/>
      <c r="L97" s="1382"/>
      <c r="M97" s="1382"/>
      <c r="N97" s="1382"/>
      <c r="O97" s="1382"/>
      <c r="P97" s="1382"/>
    </row>
    <row r="98" spans="1:16" x14ac:dyDescent="0.3">
      <c r="A98" s="580" t="s">
        <v>165</v>
      </c>
      <c r="B98" s="671">
        <v>8.6600327813450659E-2</v>
      </c>
      <c r="C98" s="647">
        <v>14.215978</v>
      </c>
      <c r="D98" s="648">
        <v>6.0917601176261431E-3</v>
      </c>
      <c r="E98" s="413">
        <f t="shared" si="6"/>
        <v>14.12937767218655</v>
      </c>
      <c r="F98" s="587">
        <v>1</v>
      </c>
      <c r="G98" s="1382"/>
      <c r="H98" s="1359"/>
      <c r="I98" s="1398"/>
      <c r="J98" s="1359"/>
      <c r="K98" s="1382"/>
      <c r="L98" s="1382"/>
      <c r="M98" s="1382"/>
      <c r="N98" s="1382"/>
      <c r="O98" s="1382"/>
      <c r="P98" s="1382"/>
    </row>
    <row r="99" spans="1:16" x14ac:dyDescent="0.3">
      <c r="A99" s="589" t="s">
        <v>40</v>
      </c>
      <c r="B99" s="669">
        <v>1.2502769570207639</v>
      </c>
      <c r="C99" s="409">
        <v>1.0088280000000001</v>
      </c>
      <c r="D99" s="652">
        <v>1.2393360979480783</v>
      </c>
      <c r="E99" s="592">
        <f t="shared" si="6"/>
        <v>-0.24144895702076385</v>
      </c>
      <c r="F99" s="404">
        <v>10</v>
      </c>
      <c r="G99" s="1382"/>
      <c r="H99" s="1359"/>
      <c r="I99" s="1400"/>
      <c r="J99" s="1359"/>
      <c r="K99" s="1382"/>
      <c r="L99" s="1382"/>
      <c r="M99" s="1382"/>
      <c r="N99" s="1382"/>
      <c r="O99" s="1382"/>
      <c r="P99" s="1382"/>
    </row>
    <row r="100" spans="1:16" x14ac:dyDescent="0.3">
      <c r="A100" s="589" t="s">
        <v>59</v>
      </c>
      <c r="B100" s="670">
        <v>2.7883546168920117</v>
      </c>
      <c r="C100" s="412">
        <v>193.29495600000004</v>
      </c>
      <c r="D100" s="653">
        <v>1.4425387369611502E-2</v>
      </c>
      <c r="E100" s="413">
        <f t="shared" si="6"/>
        <v>190.50660138310803</v>
      </c>
      <c r="F100" s="404">
        <v>1</v>
      </c>
      <c r="G100" s="1387"/>
      <c r="H100" s="1359"/>
      <c r="I100" s="1400"/>
      <c r="J100" s="1359"/>
      <c r="K100" s="1382"/>
      <c r="L100" s="1382"/>
      <c r="M100" s="1382"/>
      <c r="N100" s="1382"/>
      <c r="O100" s="1382"/>
      <c r="P100" s="1382"/>
    </row>
    <row r="101" spans="1:16" x14ac:dyDescent="0.3">
      <c r="A101" s="1392"/>
      <c r="B101" s="1359"/>
      <c r="C101" s="1359"/>
      <c r="D101" s="1380"/>
      <c r="E101" s="1381"/>
      <c r="F101" s="1382"/>
      <c r="G101" s="1382"/>
      <c r="H101" s="1382"/>
      <c r="I101" s="1359"/>
      <c r="J101" s="1359"/>
      <c r="K101" s="1382"/>
      <c r="L101" s="1382"/>
      <c r="M101" s="1382"/>
      <c r="N101" s="1382"/>
      <c r="O101" s="1382"/>
      <c r="P101" s="1382"/>
    </row>
    <row r="102" spans="1:16" x14ac:dyDescent="0.3">
      <c r="A102" s="1382"/>
      <c r="B102" s="1382"/>
      <c r="C102" s="1382"/>
      <c r="D102" s="1382"/>
      <c r="E102" s="1382"/>
      <c r="F102" s="1382"/>
      <c r="G102" s="1387"/>
      <c r="H102" s="1387"/>
      <c r="I102" s="1359"/>
      <c r="J102" s="1359"/>
      <c r="K102" s="1382"/>
      <c r="L102" s="1382"/>
      <c r="M102" s="1382"/>
      <c r="N102" s="1382"/>
      <c r="O102" s="1382"/>
      <c r="P102" s="1382"/>
    </row>
    <row r="103" spans="1:16" x14ac:dyDescent="0.3">
      <c r="A103" s="1392"/>
      <c r="B103" s="1359"/>
      <c r="C103" s="1359"/>
      <c r="D103" s="1380"/>
      <c r="E103" s="1381"/>
      <c r="F103" s="1382"/>
      <c r="G103" s="1387"/>
      <c r="H103" s="1387"/>
      <c r="I103" s="1359"/>
      <c r="J103" s="1359"/>
      <c r="K103" s="1382"/>
      <c r="L103" s="1382"/>
      <c r="M103" s="1382"/>
      <c r="N103" s="1382"/>
      <c r="O103" s="1382"/>
      <c r="P103" s="1382"/>
    </row>
    <row r="104" spans="1:16" x14ac:dyDescent="0.3">
      <c r="A104" s="1392"/>
      <c r="B104" s="1359"/>
      <c r="C104" s="1359"/>
      <c r="D104" s="1380"/>
      <c r="E104" s="1381"/>
      <c r="F104" s="1382"/>
      <c r="G104" s="1387"/>
      <c r="H104" s="1387"/>
      <c r="I104" s="1359"/>
      <c r="J104" s="1359"/>
      <c r="K104" s="1382"/>
      <c r="L104" s="1382"/>
      <c r="M104" s="1382"/>
      <c r="N104" s="1382"/>
      <c r="O104" s="1382"/>
      <c r="P104" s="1382"/>
    </row>
    <row r="105" spans="1:16" x14ac:dyDescent="0.3">
      <c r="A105" s="1392"/>
      <c r="B105" s="1359"/>
      <c r="C105" s="1359"/>
      <c r="D105" s="1380"/>
      <c r="E105" s="1381"/>
      <c r="F105" s="1382"/>
      <c r="G105" s="1387"/>
      <c r="H105" s="1387"/>
      <c r="I105" s="1359"/>
      <c r="J105" s="1359"/>
      <c r="K105" s="1382"/>
      <c r="L105" s="1382"/>
      <c r="M105" s="1382"/>
      <c r="N105" s="1382"/>
      <c r="O105" s="1382"/>
      <c r="P105" s="1382"/>
    </row>
    <row r="106" spans="1:16" x14ac:dyDescent="0.3">
      <c r="A106" s="1392"/>
      <c r="B106" s="1359"/>
      <c r="C106" s="1359"/>
      <c r="D106" s="1380"/>
      <c r="E106" s="1381"/>
      <c r="F106" s="1382"/>
      <c r="G106" s="1387"/>
      <c r="H106" s="1387"/>
      <c r="I106" s="1359"/>
      <c r="J106" s="1359"/>
      <c r="K106" s="1382"/>
      <c r="L106" s="1382"/>
      <c r="M106" s="1382"/>
      <c r="N106" s="1382"/>
      <c r="O106" s="1382"/>
      <c r="P106" s="1382"/>
    </row>
    <row r="107" spans="1:16" x14ac:dyDescent="0.3">
      <c r="A107" s="1392"/>
      <c r="B107" s="1359"/>
      <c r="C107" s="1359"/>
      <c r="D107" s="1380"/>
      <c r="E107" s="1381"/>
      <c r="F107" s="1382"/>
      <c r="G107" s="1393"/>
      <c r="H107" s="1393"/>
      <c r="I107" s="1359"/>
      <c r="J107" s="1359"/>
      <c r="K107" s="1382"/>
      <c r="L107" s="1382"/>
      <c r="M107" s="1382"/>
      <c r="N107" s="1382"/>
      <c r="O107" s="1382"/>
      <c r="P107" s="1382"/>
    </row>
  </sheetData>
  <sortState ref="A6:G63">
    <sortCondition ref="G6:G63"/>
    <sortCondition descending="1" ref="D6:D63"/>
  </sortState>
  <conditionalFormatting sqref="G6:H63">
    <cfRule type="colorScale" priority="1">
      <colorScale>
        <cfvo type="min"/>
        <cfvo type="percentile" val="50"/>
        <cfvo type="max"/>
        <color rgb="FF7AC88E"/>
        <color rgb="FFFFEB84"/>
        <color rgb="FFF97B7E"/>
      </colorScale>
    </cfRule>
  </conditionalFormatting>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96"/>
  <sheetViews>
    <sheetView zoomScale="95" zoomScaleNormal="95" workbookViewId="0">
      <pane xSplit="1" ySplit="4" topLeftCell="B5" activePane="bottomRight" state="frozen"/>
      <selection activeCell="D17" sqref="D17"/>
      <selection pane="topRight" activeCell="D17" sqref="D17"/>
      <selection pane="bottomLeft" activeCell="D17" sqref="D17"/>
      <selection pane="bottomRight"/>
    </sheetView>
  </sheetViews>
  <sheetFormatPr defaultColWidth="10.140625" defaultRowHeight="18.75" x14ac:dyDescent="0.3"/>
  <cols>
    <col min="1" max="1" width="35.5703125" style="332" customWidth="1"/>
    <col min="2" max="2" width="8.140625" style="54" customWidth="1"/>
    <col min="3" max="3" width="13.42578125" style="376" customWidth="1"/>
    <col min="4" max="4" width="14" style="376" customWidth="1"/>
    <col min="5" max="5" width="10.140625" style="376"/>
    <col min="6" max="6" width="14.42578125" style="421" customWidth="1"/>
    <col min="7" max="7" width="26" style="332" customWidth="1"/>
    <col min="8" max="8" width="16.42578125" style="332" customWidth="1"/>
    <col min="9" max="9" width="7.85546875" style="374" bestFit="1" customWidth="1"/>
    <col min="10" max="10" width="10.7109375" style="374" bestFit="1" customWidth="1"/>
    <col min="11" max="11" width="15.140625" style="333" customWidth="1"/>
    <col min="12" max="12" width="7.7109375" style="333" bestFit="1" customWidth="1"/>
    <col min="13" max="13" width="13.140625" style="333" bestFit="1" customWidth="1"/>
    <col min="14" max="14" width="11.85546875" style="333" customWidth="1"/>
    <col min="15" max="15" width="9.42578125" style="333" bestFit="1" customWidth="1"/>
    <col min="16" max="16" width="6.7109375" bestFit="1" customWidth="1"/>
    <col min="17" max="17" width="4.140625" style="336" customWidth="1"/>
    <col min="18" max="18" width="12.28515625" style="334" customWidth="1"/>
    <col min="19" max="19" width="9.7109375" style="334" customWidth="1"/>
    <col min="20" max="20" width="7.28515625" style="375" customWidth="1"/>
    <col min="26" max="16384" width="10.140625" style="332"/>
  </cols>
  <sheetData>
    <row r="1" spans="1:28" x14ac:dyDescent="0.3">
      <c r="A1" s="92" t="s">
        <v>462</v>
      </c>
      <c r="B1" s="177"/>
      <c r="C1" s="430"/>
      <c r="D1" s="430"/>
      <c r="E1" s="430"/>
      <c r="F1" s="788"/>
      <c r="G1" s="430"/>
      <c r="H1" s="430"/>
      <c r="I1" s="433"/>
      <c r="J1" s="433"/>
      <c r="K1" s="430"/>
      <c r="L1" s="430"/>
      <c r="M1" s="430"/>
      <c r="N1" s="430"/>
      <c r="O1" s="430"/>
      <c r="P1" s="430"/>
      <c r="R1" s="430"/>
      <c r="S1" s="430"/>
      <c r="T1" s="430"/>
      <c r="U1" s="336"/>
      <c r="V1" s="336"/>
      <c r="W1" s="336"/>
      <c r="X1" s="336"/>
      <c r="Y1" s="336"/>
      <c r="Z1" s="430"/>
      <c r="AA1" s="430"/>
    </row>
    <row r="2" spans="1:28" x14ac:dyDescent="0.3">
      <c r="A2" s="431"/>
      <c r="B2" s="177"/>
      <c r="C2" s="430"/>
      <c r="D2" s="430"/>
      <c r="E2" s="430"/>
      <c r="F2" s="788"/>
      <c r="G2" s="430"/>
      <c r="H2" s="430"/>
      <c r="I2" s="433"/>
      <c r="J2" s="771"/>
      <c r="K2" s="482" t="s">
        <v>410</v>
      </c>
      <c r="L2" s="482"/>
      <c r="M2" s="482"/>
      <c r="N2" s="482"/>
      <c r="O2" s="482"/>
      <c r="P2" s="772"/>
      <c r="Q2" s="246"/>
      <c r="R2" s="487" t="s">
        <v>436</v>
      </c>
      <c r="S2" s="487"/>
      <c r="T2" s="489"/>
      <c r="U2" s="430"/>
      <c r="V2" s="430"/>
      <c r="W2" s="430"/>
      <c r="X2" s="430"/>
      <c r="Y2" s="430"/>
      <c r="Z2" s="430"/>
      <c r="AA2" s="430"/>
      <c r="AB2" s="430"/>
    </row>
    <row r="3" spans="1:28" ht="56.25" x14ac:dyDescent="0.3">
      <c r="A3" s="455"/>
      <c r="B3" s="434" t="s">
        <v>437</v>
      </c>
      <c r="C3" s="435"/>
      <c r="D3" s="436"/>
      <c r="E3" s="456"/>
      <c r="F3" s="460"/>
      <c r="G3" s="454"/>
      <c r="H3" s="689" t="s">
        <v>578</v>
      </c>
      <c r="I3" s="688" t="s">
        <v>484</v>
      </c>
      <c r="J3" s="783"/>
      <c r="K3" s="776" t="s">
        <v>485</v>
      </c>
      <c r="L3" s="504"/>
      <c r="M3" s="505"/>
      <c r="N3" s="789" t="s">
        <v>456</v>
      </c>
      <c r="O3" s="790"/>
      <c r="P3" s="791"/>
      <c r="Q3" s="246"/>
      <c r="R3" s="2184" t="s">
        <v>498</v>
      </c>
      <c r="S3" s="2185"/>
      <c r="T3" s="2186"/>
      <c r="U3" s="430" t="s">
        <v>497</v>
      </c>
      <c r="V3" s="430"/>
      <c r="W3" s="430"/>
      <c r="X3" s="430"/>
      <c r="Y3" s="430"/>
      <c r="Z3" s="430"/>
      <c r="AA3" s="430"/>
      <c r="AB3" s="430"/>
    </row>
    <row r="4" spans="1:28" ht="57" thickBot="1" x14ac:dyDescent="0.35">
      <c r="A4" s="432" t="s">
        <v>4</v>
      </c>
      <c r="B4" s="452" t="s">
        <v>3</v>
      </c>
      <c r="C4" s="471" t="s">
        <v>453</v>
      </c>
      <c r="D4" s="472" t="s">
        <v>454</v>
      </c>
      <c r="E4" s="473" t="s">
        <v>439</v>
      </c>
      <c r="F4" s="474" t="s">
        <v>440</v>
      </c>
      <c r="G4" s="475" t="s">
        <v>438</v>
      </c>
      <c r="H4" s="476" t="s">
        <v>455</v>
      </c>
      <c r="I4" s="477" t="s">
        <v>482</v>
      </c>
      <c r="J4" s="784" t="s">
        <v>483</v>
      </c>
      <c r="K4" s="777" t="s">
        <v>477</v>
      </c>
      <c r="L4" s="478" t="s">
        <v>411</v>
      </c>
      <c r="M4" s="478" t="s">
        <v>412</v>
      </c>
      <c r="N4" s="479" t="s">
        <v>422</v>
      </c>
      <c r="O4" s="480" t="s">
        <v>421</v>
      </c>
      <c r="P4" s="481" t="s">
        <v>3</v>
      </c>
      <c r="Q4" s="249"/>
      <c r="R4" s="483" t="s">
        <v>422</v>
      </c>
      <c r="S4" s="484" t="s">
        <v>421</v>
      </c>
      <c r="T4" s="488" t="s">
        <v>3</v>
      </c>
      <c r="U4" s="430"/>
      <c r="V4" s="430"/>
      <c r="W4" s="430"/>
      <c r="X4" s="430"/>
      <c r="Y4" s="430"/>
      <c r="Z4" s="430"/>
      <c r="AA4" s="430"/>
      <c r="AB4" s="430"/>
    </row>
    <row r="5" spans="1:28" x14ac:dyDescent="0.3">
      <c r="A5" s="1890" t="s">
        <v>49</v>
      </c>
      <c r="B5" s="453">
        <f t="shared" ref="B5:B36" si="0">RANK(C5,C$5:C$62,0)</f>
        <v>1</v>
      </c>
      <c r="C5" s="462">
        <f t="shared" ref="C5:C36" si="1">D5/MAX($D$5:$D$62)*10</f>
        <v>10</v>
      </c>
      <c r="D5" s="463">
        <f t="shared" ref="D5:D36" si="2">O5+S5</f>
        <v>7.3532081380117802</v>
      </c>
      <c r="E5" s="464">
        <f t="shared" ref="E5:E36" si="3">_xlfn.RANK.EQ(C5,$C$5:$C$62,1)/COUNT($C$5:$C$62)</f>
        <v>1</v>
      </c>
      <c r="F5" s="465">
        <f t="shared" ref="F5:F36" si="4">IF(E5&gt;0.66,-1,IF(E5&lt;0.335,1,0))</f>
        <v>-1</v>
      </c>
      <c r="G5" s="466" t="s">
        <v>420</v>
      </c>
      <c r="H5" s="399">
        <v>1675.3333333333333</v>
      </c>
      <c r="I5" s="467">
        <v>1</v>
      </c>
      <c r="J5" s="785"/>
      <c r="K5" s="778">
        <v>0.45</v>
      </c>
      <c r="L5" s="468">
        <v>2.1477226300000001</v>
      </c>
      <c r="M5" s="469">
        <v>0.96647518350000006</v>
      </c>
      <c r="N5" s="469">
        <v>8.9791110707809374E-2</v>
      </c>
      <c r="O5" s="470">
        <v>7.0234819554500847</v>
      </c>
      <c r="P5" s="102">
        <v>1</v>
      </c>
      <c r="Q5" s="490"/>
      <c r="R5" s="485">
        <v>6.6911334227244953E-3</v>
      </c>
      <c r="S5" s="486">
        <v>0.32972618256169589</v>
      </c>
      <c r="T5" s="60">
        <f t="shared" ref="T5:T36" si="5">RANK(S5,S$5:S$62,0)</f>
        <v>4</v>
      </c>
      <c r="U5" s="430"/>
      <c r="V5" s="430"/>
      <c r="W5" s="430"/>
      <c r="X5" s="430"/>
      <c r="Y5" s="430"/>
      <c r="Z5" s="430"/>
      <c r="AA5" s="430"/>
      <c r="AB5" s="430"/>
    </row>
    <row r="6" spans="1:28" x14ac:dyDescent="0.3">
      <c r="A6" s="774" t="s">
        <v>178</v>
      </c>
      <c r="B6" s="447">
        <f t="shared" si="0"/>
        <v>2</v>
      </c>
      <c r="C6" s="446">
        <f t="shared" si="1"/>
        <v>9.5886649163231716</v>
      </c>
      <c r="D6" s="437">
        <f t="shared" si="2"/>
        <v>7.0507448895375582</v>
      </c>
      <c r="E6" s="457">
        <f t="shared" si="3"/>
        <v>0.98275862068965514</v>
      </c>
      <c r="F6" s="461">
        <f t="shared" si="4"/>
        <v>-1</v>
      </c>
      <c r="G6" s="458" t="s">
        <v>178</v>
      </c>
      <c r="H6" s="406">
        <v>7847</v>
      </c>
      <c r="I6" s="439">
        <v>1</v>
      </c>
      <c r="J6" s="786">
        <v>0.63879843699120809</v>
      </c>
      <c r="K6" s="779">
        <v>0.51100000000000001</v>
      </c>
      <c r="L6" s="440">
        <v>1.7924635760000001</v>
      </c>
      <c r="M6" s="441">
        <v>0.91594888733599999</v>
      </c>
      <c r="N6" s="441">
        <v>8.5096926801205952E-2</v>
      </c>
      <c r="O6" s="442">
        <v>6.656301777994881</v>
      </c>
      <c r="P6" s="60">
        <v>2</v>
      </c>
      <c r="Q6" s="490"/>
      <c r="R6" s="485">
        <v>8.0044340625355422E-3</v>
      </c>
      <c r="S6" s="486">
        <v>0.39444311154267692</v>
      </c>
      <c r="T6" s="60">
        <f t="shared" si="5"/>
        <v>3</v>
      </c>
      <c r="U6" s="430"/>
      <c r="V6" s="430"/>
      <c r="W6" s="430"/>
      <c r="X6" s="430"/>
      <c r="Y6" s="430"/>
      <c r="Z6" s="430"/>
      <c r="AA6" s="430"/>
      <c r="AB6" s="430"/>
    </row>
    <row r="7" spans="1:28" x14ac:dyDescent="0.3">
      <c r="A7" s="449" t="s">
        <v>19</v>
      </c>
      <c r="B7" s="447">
        <f t="shared" si="0"/>
        <v>3</v>
      </c>
      <c r="C7" s="446">
        <f t="shared" si="1"/>
        <v>5.7009202198471076</v>
      </c>
      <c r="D7" s="437">
        <f t="shared" si="2"/>
        <v>4.1920052954735656</v>
      </c>
      <c r="E7" s="457">
        <f t="shared" si="3"/>
        <v>0.96551724137931039</v>
      </c>
      <c r="F7" s="461">
        <f t="shared" si="4"/>
        <v>-1</v>
      </c>
      <c r="G7" s="458" t="s">
        <v>19</v>
      </c>
      <c r="H7" s="406">
        <v>6635.666666666667</v>
      </c>
      <c r="I7" s="439">
        <v>1</v>
      </c>
      <c r="J7" s="786">
        <v>6.7764773483130467E-2</v>
      </c>
      <c r="K7" s="779">
        <v>0.76180000000000003</v>
      </c>
      <c r="L7" s="440">
        <v>0.72945900644000006</v>
      </c>
      <c r="M7" s="441">
        <v>0.55570187110599212</v>
      </c>
      <c r="N7" s="441">
        <v>5.1627904245111898E-2</v>
      </c>
      <c r="O7" s="442">
        <v>4.0383469032164596</v>
      </c>
      <c r="P7" s="60">
        <v>3</v>
      </c>
      <c r="Q7" s="490"/>
      <c r="R7" s="485">
        <v>3.1181897540734573E-3</v>
      </c>
      <c r="S7" s="486">
        <v>0.15365839225710626</v>
      </c>
      <c r="T7" s="60">
        <f t="shared" si="5"/>
        <v>9</v>
      </c>
      <c r="U7" s="430"/>
      <c r="V7" s="430"/>
      <c r="W7" s="430"/>
      <c r="X7" s="430"/>
      <c r="Y7" s="430"/>
      <c r="Z7" s="430"/>
      <c r="AA7" s="430"/>
      <c r="AB7" s="430"/>
    </row>
    <row r="8" spans="1:28" x14ac:dyDescent="0.3">
      <c r="A8" s="508" t="s">
        <v>181</v>
      </c>
      <c r="B8" s="447">
        <f t="shared" si="0"/>
        <v>4</v>
      </c>
      <c r="C8" s="446">
        <f t="shared" si="1"/>
        <v>3.1701196228261908</v>
      </c>
      <c r="D8" s="437">
        <f t="shared" si="2"/>
        <v>2.3310549409036381</v>
      </c>
      <c r="E8" s="457">
        <f t="shared" si="3"/>
        <v>0.94827586206896552</v>
      </c>
      <c r="F8" s="461">
        <f t="shared" si="4"/>
        <v>-1</v>
      </c>
      <c r="G8" s="458" t="s">
        <v>181</v>
      </c>
      <c r="H8" s="406">
        <v>4226.666666666667</v>
      </c>
      <c r="I8" s="439">
        <v>0.95</v>
      </c>
      <c r="J8" s="786">
        <v>0.34407901877781399</v>
      </c>
      <c r="K8" s="779">
        <v>0.42300000000000004</v>
      </c>
      <c r="L8" s="440">
        <v>0.74990463600000001</v>
      </c>
      <c r="M8" s="441">
        <v>0.30134917797659999</v>
      </c>
      <c r="N8" s="441">
        <v>2.7997074175680828E-2</v>
      </c>
      <c r="O8" s="442">
        <v>2.1899377758915484</v>
      </c>
      <c r="P8" s="60">
        <v>4</v>
      </c>
      <c r="Q8" s="490"/>
      <c r="R8" s="485">
        <v>2.8636906295903364E-3</v>
      </c>
      <c r="S8" s="486">
        <v>0.14111716501208971</v>
      </c>
      <c r="T8" s="60">
        <f t="shared" si="5"/>
        <v>11</v>
      </c>
      <c r="U8" s="430"/>
      <c r="V8" s="430"/>
      <c r="W8" s="430"/>
      <c r="X8" s="430"/>
      <c r="Y8" s="430"/>
      <c r="Z8" s="430"/>
      <c r="AA8" s="430"/>
      <c r="AB8" s="430"/>
    </row>
    <row r="9" spans="1:28" x14ac:dyDescent="0.3">
      <c r="A9" s="508" t="s">
        <v>350</v>
      </c>
      <c r="B9" s="447">
        <f t="shared" si="0"/>
        <v>5</v>
      </c>
      <c r="C9" s="446">
        <f t="shared" si="1"/>
        <v>2.0183656651710038</v>
      </c>
      <c r="D9" s="437">
        <f t="shared" si="2"/>
        <v>1.4841462834618984</v>
      </c>
      <c r="E9" s="457">
        <f t="shared" si="3"/>
        <v>0.93103448275862066</v>
      </c>
      <c r="F9" s="461">
        <f t="shared" si="4"/>
        <v>-1</v>
      </c>
      <c r="G9" s="458" t="s">
        <v>350</v>
      </c>
      <c r="H9" s="406">
        <v>2894</v>
      </c>
      <c r="I9" s="439">
        <v>1</v>
      </c>
      <c r="J9" s="786">
        <v>0.39906232763375621</v>
      </c>
      <c r="K9" s="779">
        <v>0.27084381099999999</v>
      </c>
      <c r="L9" s="440">
        <v>0.51612225150000002</v>
      </c>
      <c r="M9" s="441">
        <v>0.13978851753816046</v>
      </c>
      <c r="N9" s="441">
        <v>1.2987158354645449E-2</v>
      </c>
      <c r="O9" s="442">
        <v>1.0158586037904074</v>
      </c>
      <c r="P9" s="60">
        <v>7</v>
      </c>
      <c r="Q9" s="490"/>
      <c r="R9" s="485">
        <v>9.5029618835735675E-3</v>
      </c>
      <c r="S9" s="486">
        <v>0.46828767967149104</v>
      </c>
      <c r="T9" s="60">
        <f t="shared" si="5"/>
        <v>2</v>
      </c>
      <c r="U9" s="430"/>
      <c r="V9" s="430"/>
      <c r="W9" s="430"/>
      <c r="X9" s="430"/>
      <c r="Y9" s="430"/>
      <c r="Z9" s="430"/>
      <c r="AA9" s="430"/>
      <c r="AB9" s="430"/>
    </row>
    <row r="10" spans="1:28" x14ac:dyDescent="0.3">
      <c r="A10" s="449" t="s">
        <v>157</v>
      </c>
      <c r="B10" s="447">
        <f t="shared" si="0"/>
        <v>6</v>
      </c>
      <c r="C10" s="446">
        <f t="shared" si="1"/>
        <v>2.0029789857476041</v>
      </c>
      <c r="D10" s="437">
        <f t="shared" si="2"/>
        <v>1.4728321378265865</v>
      </c>
      <c r="E10" s="457">
        <f t="shared" si="3"/>
        <v>0.91379310344827591</v>
      </c>
      <c r="F10" s="461">
        <f t="shared" si="4"/>
        <v>-1</v>
      </c>
      <c r="G10" s="458" t="s">
        <v>157</v>
      </c>
      <c r="H10" s="406">
        <v>6250.333333333333</v>
      </c>
      <c r="I10" s="439">
        <v>1</v>
      </c>
      <c r="J10" s="786">
        <v>0.26555151287338458</v>
      </c>
      <c r="K10" s="779">
        <v>0.17499999999999999</v>
      </c>
      <c r="L10" s="440">
        <v>0.92677817610000002</v>
      </c>
      <c r="M10" s="441">
        <v>0.1621861808175</v>
      </c>
      <c r="N10" s="441">
        <v>1.5068030266770871E-2</v>
      </c>
      <c r="O10" s="442">
        <v>1.1786248978167124</v>
      </c>
      <c r="P10" s="60">
        <v>6</v>
      </c>
      <c r="Q10" s="490"/>
      <c r="R10" s="485">
        <v>5.9703475215203729E-3</v>
      </c>
      <c r="S10" s="486">
        <v>0.29420724000987397</v>
      </c>
      <c r="T10" s="60">
        <f t="shared" si="5"/>
        <v>5</v>
      </c>
      <c r="U10" s="430"/>
      <c r="V10" s="430"/>
      <c r="W10" s="430"/>
      <c r="X10" s="430"/>
      <c r="Y10" s="430"/>
      <c r="Z10" s="430"/>
      <c r="AA10" s="430"/>
      <c r="AB10" s="430"/>
    </row>
    <row r="11" spans="1:28" x14ac:dyDescent="0.3">
      <c r="A11" s="508" t="s">
        <v>15</v>
      </c>
      <c r="B11" s="447">
        <f t="shared" si="0"/>
        <v>7</v>
      </c>
      <c r="C11" s="446">
        <f t="shared" si="1"/>
        <v>1.9792376595308878</v>
      </c>
      <c r="D11" s="437">
        <f t="shared" si="2"/>
        <v>1.4553746465121913</v>
      </c>
      <c r="E11" s="457">
        <f t="shared" si="3"/>
        <v>0.89655172413793105</v>
      </c>
      <c r="F11" s="461">
        <f t="shared" si="4"/>
        <v>-1</v>
      </c>
      <c r="G11" s="458" t="s">
        <v>415</v>
      </c>
      <c r="H11" s="406">
        <v>2556.6666666666665</v>
      </c>
      <c r="I11" s="439">
        <v>0.84807607253427686</v>
      </c>
      <c r="J11" s="786"/>
      <c r="K11" s="779">
        <v>0.26700000000000002</v>
      </c>
      <c r="L11" s="440">
        <v>0.80483594000000003</v>
      </c>
      <c r="M11" s="441">
        <v>0.182244081508912</v>
      </c>
      <c r="N11" s="441">
        <v>1.693152475922808E-2</v>
      </c>
      <c r="O11" s="442">
        <v>1.3243878785692773</v>
      </c>
      <c r="P11" s="60">
        <v>5</v>
      </c>
      <c r="Q11" s="490"/>
      <c r="R11" s="485">
        <v>2.6581144818655527E-3</v>
      </c>
      <c r="S11" s="486">
        <v>0.13098676794291395</v>
      </c>
      <c r="T11" s="60">
        <f t="shared" si="5"/>
        <v>12</v>
      </c>
      <c r="U11" s="430"/>
      <c r="V11" s="430"/>
      <c r="W11" s="430"/>
      <c r="X11" s="430"/>
      <c r="Y11" s="430"/>
      <c r="Z11" s="430"/>
      <c r="AA11" s="430"/>
      <c r="AB11" s="430"/>
    </row>
    <row r="12" spans="1:28" x14ac:dyDescent="0.3">
      <c r="A12" s="508" t="s">
        <v>8</v>
      </c>
      <c r="B12" s="447">
        <f t="shared" si="0"/>
        <v>8</v>
      </c>
      <c r="C12" s="446">
        <f t="shared" si="1"/>
        <v>1.8064596924557401</v>
      </c>
      <c r="D12" s="437">
        <f t="shared" si="2"/>
        <v>1.3283274111555807</v>
      </c>
      <c r="E12" s="457">
        <f t="shared" si="3"/>
        <v>0.87931034482758619</v>
      </c>
      <c r="F12" s="461">
        <f t="shared" si="4"/>
        <v>-1</v>
      </c>
      <c r="G12" s="458" t="s">
        <v>418</v>
      </c>
      <c r="H12" s="406">
        <v>67955.333333333328</v>
      </c>
      <c r="I12" s="439">
        <v>0.76902939019642746</v>
      </c>
      <c r="J12" s="786">
        <v>0.69397364298547615</v>
      </c>
      <c r="K12" s="779">
        <v>1.3434969999999999E-3</v>
      </c>
      <c r="L12" s="440">
        <v>7.13872106</v>
      </c>
      <c r="M12" s="441">
        <v>7.3756457791661484E-3</v>
      </c>
      <c r="N12" s="441">
        <v>6.8523997098441226E-4</v>
      </c>
      <c r="O12" s="442">
        <v>5.3599632897107938E-2</v>
      </c>
      <c r="P12" s="60">
        <v>19</v>
      </c>
      <c r="Q12" s="490"/>
      <c r="R12" s="485">
        <v>2.586805080419919E-2</v>
      </c>
      <c r="S12" s="486">
        <v>1.2747277782584727</v>
      </c>
      <c r="T12" s="60">
        <f t="shared" si="5"/>
        <v>1</v>
      </c>
      <c r="U12" s="430"/>
      <c r="V12" s="430"/>
      <c r="W12" s="430"/>
      <c r="X12" s="430"/>
      <c r="Y12" s="430"/>
      <c r="Z12" s="430"/>
      <c r="AA12" s="430"/>
      <c r="AB12" s="430"/>
    </row>
    <row r="13" spans="1:28" x14ac:dyDescent="0.3">
      <c r="A13" s="508" t="s">
        <v>197</v>
      </c>
      <c r="B13" s="447">
        <f t="shared" si="0"/>
        <v>9</v>
      </c>
      <c r="C13" s="446">
        <f t="shared" si="1"/>
        <v>1.2933466236356781</v>
      </c>
      <c r="D13" s="437">
        <f t="shared" si="2"/>
        <v>0.95102469181879268</v>
      </c>
      <c r="E13" s="457">
        <f t="shared" si="3"/>
        <v>0.86206896551724133</v>
      </c>
      <c r="F13" s="461">
        <f t="shared" si="4"/>
        <v>-1</v>
      </c>
      <c r="G13" s="458" t="s">
        <v>417</v>
      </c>
      <c r="H13" s="406">
        <v>1706.3333333333333</v>
      </c>
      <c r="I13" s="439">
        <v>0.51524701140417395</v>
      </c>
      <c r="J13" s="786">
        <v>7.2495237288616898E-2</v>
      </c>
      <c r="K13" s="779">
        <v>0.23199999999999998</v>
      </c>
      <c r="L13" s="440">
        <v>0.9679230726000001</v>
      </c>
      <c r="M13" s="441">
        <v>0.11570291713890052</v>
      </c>
      <c r="N13" s="441">
        <v>1.0749467362847719E-2</v>
      </c>
      <c r="O13" s="442">
        <v>0.84082588419406012</v>
      </c>
      <c r="P13" s="60">
        <v>8</v>
      </c>
      <c r="Q13" s="490"/>
      <c r="R13" s="485">
        <v>2.2362644031286975E-3</v>
      </c>
      <c r="S13" s="486">
        <v>0.11019880762473254</v>
      </c>
      <c r="T13" s="60">
        <f t="shared" si="5"/>
        <v>15</v>
      </c>
      <c r="U13" s="430"/>
      <c r="V13" s="430"/>
      <c r="W13" s="430"/>
      <c r="X13" s="430"/>
      <c r="Y13" s="430"/>
      <c r="Z13" s="430"/>
      <c r="AA13" s="430"/>
      <c r="AB13" s="430"/>
    </row>
    <row r="14" spans="1:28" x14ac:dyDescent="0.3">
      <c r="A14" s="508" t="s">
        <v>7</v>
      </c>
      <c r="B14" s="447">
        <f t="shared" si="0"/>
        <v>10</v>
      </c>
      <c r="C14" s="446">
        <f t="shared" si="1"/>
        <v>0.95222581429093389</v>
      </c>
      <c r="D14" s="437">
        <f t="shared" si="2"/>
        <v>0.70019146068689886</v>
      </c>
      <c r="E14" s="457">
        <f t="shared" si="3"/>
        <v>0.84482758620689657</v>
      </c>
      <c r="F14" s="461">
        <f t="shared" si="4"/>
        <v>-1</v>
      </c>
      <c r="G14" s="458" t="s">
        <v>7</v>
      </c>
      <c r="H14" s="406">
        <v>1599</v>
      </c>
      <c r="I14" s="439">
        <v>1</v>
      </c>
      <c r="J14" s="786">
        <v>6.7935075849481399E-2</v>
      </c>
      <c r="K14" s="779">
        <v>0.34769422300000002</v>
      </c>
      <c r="L14" s="440">
        <v>0.24964421099999998</v>
      </c>
      <c r="M14" s="441">
        <v>8.6799849970093046E-2</v>
      </c>
      <c r="N14" s="441">
        <v>8.0642059632210598E-3</v>
      </c>
      <c r="O14" s="442">
        <v>0.63078410124611661</v>
      </c>
      <c r="P14" s="60">
        <v>9</v>
      </c>
      <c r="Q14" s="490"/>
      <c r="R14" s="485">
        <v>1.4084835451317948E-3</v>
      </c>
      <c r="S14" s="486">
        <v>6.9407359440782287E-2</v>
      </c>
      <c r="T14" s="60">
        <f t="shared" si="5"/>
        <v>19</v>
      </c>
      <c r="U14" s="430"/>
      <c r="V14" s="430"/>
      <c r="W14" s="430"/>
      <c r="X14" s="430"/>
      <c r="Y14" s="430"/>
      <c r="Z14" s="430"/>
      <c r="AA14" s="430"/>
      <c r="AB14" s="430"/>
    </row>
    <row r="15" spans="1:28" x14ac:dyDescent="0.3">
      <c r="A15" s="510" t="s">
        <v>190</v>
      </c>
      <c r="B15" s="447">
        <f t="shared" si="0"/>
        <v>11</v>
      </c>
      <c r="C15" s="446">
        <f t="shared" si="1"/>
        <v>0.9287638578794204</v>
      </c>
      <c r="D15" s="437">
        <f t="shared" si="2"/>
        <v>0.68293939580501706</v>
      </c>
      <c r="E15" s="457">
        <f t="shared" si="3"/>
        <v>0.82758620689655171</v>
      </c>
      <c r="F15" s="461">
        <f t="shared" si="4"/>
        <v>-1</v>
      </c>
      <c r="G15" s="458" t="s">
        <v>417</v>
      </c>
      <c r="H15" s="406">
        <v>1225.3333333333333</v>
      </c>
      <c r="I15" s="439">
        <v>0.37000351903140138</v>
      </c>
      <c r="J15" s="786">
        <v>5.205948276478916E-2</v>
      </c>
      <c r="K15" s="779">
        <v>0.23199999999999998</v>
      </c>
      <c r="L15" s="440">
        <v>0.9679230726000001</v>
      </c>
      <c r="M15" s="441">
        <v>8.3087306779175293E-2</v>
      </c>
      <c r="N15" s="441">
        <v>7.7192893193647628E-3</v>
      </c>
      <c r="O15" s="442">
        <v>0.60380463963613307</v>
      </c>
      <c r="P15" s="60">
        <v>10</v>
      </c>
      <c r="Q15" s="490"/>
      <c r="R15" s="485">
        <v>1.605881606935162E-3</v>
      </c>
      <c r="S15" s="486">
        <v>7.9134756168883963E-2</v>
      </c>
      <c r="T15" s="60">
        <f t="shared" si="5"/>
        <v>18</v>
      </c>
      <c r="U15" s="430"/>
      <c r="V15" s="430"/>
      <c r="W15" s="430"/>
      <c r="X15" s="430"/>
      <c r="Y15" s="430"/>
      <c r="Z15" s="430"/>
      <c r="AA15" s="430"/>
      <c r="AB15" s="430"/>
    </row>
    <row r="16" spans="1:28" x14ac:dyDescent="0.3">
      <c r="A16" s="508" t="s">
        <v>10</v>
      </c>
      <c r="B16" s="447">
        <f t="shared" si="0"/>
        <v>12</v>
      </c>
      <c r="C16" s="446">
        <f t="shared" si="1"/>
        <v>0.72967626519370987</v>
      </c>
      <c r="D16" s="437">
        <f t="shared" si="2"/>
        <v>0.53654614513364296</v>
      </c>
      <c r="E16" s="457">
        <f t="shared" si="3"/>
        <v>0.81034482758620685</v>
      </c>
      <c r="F16" s="461">
        <f t="shared" si="4"/>
        <v>-1</v>
      </c>
      <c r="G16" s="458" t="s">
        <v>10</v>
      </c>
      <c r="H16" s="406">
        <v>2921.3333333333335</v>
      </c>
      <c r="I16" s="439">
        <v>1</v>
      </c>
      <c r="J16" s="786">
        <v>2.9833248345112542E-2</v>
      </c>
      <c r="K16" s="779">
        <v>0.51200000000000001</v>
      </c>
      <c r="L16" s="440">
        <v>0.13354400659999999</v>
      </c>
      <c r="M16" s="441">
        <v>6.8374531379199993E-2</v>
      </c>
      <c r="N16" s="441">
        <v>6.3523877503310275E-3</v>
      </c>
      <c r="O16" s="442">
        <v>0.49688527502079077</v>
      </c>
      <c r="P16" s="60">
        <v>11</v>
      </c>
      <c r="Q16" s="490"/>
      <c r="R16" s="485">
        <v>8.048380372001092E-4</v>
      </c>
      <c r="S16" s="486">
        <v>3.966087011285218E-2</v>
      </c>
      <c r="T16" s="60">
        <f t="shared" si="5"/>
        <v>23</v>
      </c>
      <c r="U16" s="430"/>
      <c r="V16" s="430"/>
      <c r="W16" s="430"/>
      <c r="X16" s="430"/>
      <c r="Y16" s="430"/>
      <c r="Z16" s="430"/>
      <c r="AA16" s="430"/>
      <c r="AB16" s="430"/>
    </row>
    <row r="17" spans="1:28" x14ac:dyDescent="0.3">
      <c r="A17" s="448" t="s">
        <v>30</v>
      </c>
      <c r="B17" s="447">
        <f t="shared" si="0"/>
        <v>13</v>
      </c>
      <c r="C17" s="446">
        <f t="shared" si="1"/>
        <v>0.47797151576884955</v>
      </c>
      <c r="D17" s="437">
        <f t="shared" si="2"/>
        <v>0.35146240394893302</v>
      </c>
      <c r="E17" s="457">
        <f t="shared" si="3"/>
        <v>0.7931034482758621</v>
      </c>
      <c r="F17" s="461">
        <f t="shared" si="4"/>
        <v>-1</v>
      </c>
      <c r="G17" s="458" t="s">
        <v>30</v>
      </c>
      <c r="H17" s="406">
        <v>4187.333333333333</v>
      </c>
      <c r="I17" s="439">
        <v>1</v>
      </c>
      <c r="J17" s="786">
        <v>0.17790294409447266</v>
      </c>
      <c r="K17" s="779">
        <v>4.7E-2</v>
      </c>
      <c r="L17" s="440">
        <v>0.57078842259999996</v>
      </c>
      <c r="M17" s="441">
        <v>2.6827055862199998E-2</v>
      </c>
      <c r="N17" s="441">
        <v>2.4923879929994977E-3</v>
      </c>
      <c r="O17" s="442">
        <v>0.19495517938046786</v>
      </c>
      <c r="P17" s="60">
        <v>13</v>
      </c>
      <c r="Q17" s="490"/>
      <c r="R17" s="485">
        <v>3.1760011081678639E-3</v>
      </c>
      <c r="S17" s="486">
        <v>0.15650722456846519</v>
      </c>
      <c r="T17" s="60">
        <f t="shared" si="5"/>
        <v>7</v>
      </c>
      <c r="U17" s="430"/>
      <c r="V17" s="430"/>
      <c r="W17" s="430"/>
      <c r="X17" s="430"/>
      <c r="Y17" s="430"/>
      <c r="Z17" s="430"/>
      <c r="AA17" s="430"/>
      <c r="AB17" s="430"/>
    </row>
    <row r="18" spans="1:28" x14ac:dyDescent="0.3">
      <c r="A18" s="508" t="s">
        <v>183</v>
      </c>
      <c r="B18" s="447">
        <f t="shared" si="0"/>
        <v>14</v>
      </c>
      <c r="C18" s="446">
        <f t="shared" si="1"/>
        <v>0.42462690411832787</v>
      </c>
      <c r="D18" s="437">
        <f t="shared" si="2"/>
        <v>0.31223700069816362</v>
      </c>
      <c r="E18" s="457">
        <f t="shared" si="3"/>
        <v>0.75862068965517238</v>
      </c>
      <c r="F18" s="461">
        <f t="shared" si="4"/>
        <v>-1</v>
      </c>
      <c r="G18" s="458" t="s">
        <v>414</v>
      </c>
      <c r="H18" s="406">
        <v>119.33333333333333</v>
      </c>
      <c r="I18" s="687" t="s">
        <v>414</v>
      </c>
      <c r="J18" s="786"/>
      <c r="K18" s="780"/>
      <c r="L18" s="440"/>
      <c r="M18" s="441"/>
      <c r="N18" s="441"/>
      <c r="O18" s="442">
        <v>0.19495517938046786</v>
      </c>
      <c r="P18" s="60">
        <v>13</v>
      </c>
      <c r="Q18" s="490"/>
      <c r="R18" s="485">
        <v>2.3800000000000002E-3</v>
      </c>
      <c r="S18" s="486">
        <v>0.11728182131769577</v>
      </c>
      <c r="T18" s="60">
        <f t="shared" si="5"/>
        <v>13</v>
      </c>
      <c r="U18" s="430"/>
      <c r="V18" s="430"/>
      <c r="W18" s="430"/>
      <c r="X18" s="430"/>
      <c r="Y18" s="430"/>
      <c r="Z18" s="430"/>
      <c r="AA18" s="430"/>
      <c r="AB18" s="430"/>
    </row>
    <row r="19" spans="1:28" x14ac:dyDescent="0.3">
      <c r="A19" s="508" t="s">
        <v>189</v>
      </c>
      <c r="B19" s="447">
        <f t="shared" si="0"/>
        <v>14</v>
      </c>
      <c r="C19" s="446">
        <f t="shared" si="1"/>
        <v>0.42462690411832787</v>
      </c>
      <c r="D19" s="437">
        <f t="shared" si="2"/>
        <v>0.31223700069816362</v>
      </c>
      <c r="E19" s="457">
        <f t="shared" si="3"/>
        <v>0.75862068965517238</v>
      </c>
      <c r="F19" s="461">
        <f t="shared" si="4"/>
        <v>-1</v>
      </c>
      <c r="G19" s="458" t="s">
        <v>414</v>
      </c>
      <c r="H19" s="406">
        <v>3200</v>
      </c>
      <c r="I19" s="687" t="s">
        <v>414</v>
      </c>
      <c r="J19" s="786"/>
      <c r="K19" s="780"/>
      <c r="L19" s="440"/>
      <c r="M19" s="441"/>
      <c r="N19" s="441"/>
      <c r="O19" s="442">
        <v>0.19495517938046786</v>
      </c>
      <c r="P19" s="60">
        <v>13</v>
      </c>
      <c r="Q19" s="490"/>
      <c r="R19" s="485">
        <v>2.3800000000000002E-3</v>
      </c>
      <c r="S19" s="486">
        <v>0.11728182131769577</v>
      </c>
      <c r="T19" s="60">
        <f t="shared" si="5"/>
        <v>13</v>
      </c>
      <c r="U19" s="430"/>
      <c r="V19" s="430"/>
      <c r="W19" s="430"/>
      <c r="X19" s="430"/>
      <c r="Y19" s="430"/>
      <c r="Z19" s="430"/>
      <c r="AA19" s="430"/>
      <c r="AB19" s="430"/>
    </row>
    <row r="20" spans="1:28" x14ac:dyDescent="0.3">
      <c r="A20" s="507" t="s">
        <v>57</v>
      </c>
      <c r="B20" s="447">
        <f t="shared" si="0"/>
        <v>16</v>
      </c>
      <c r="C20" s="446">
        <f t="shared" si="1"/>
        <v>0.35455965374125681</v>
      </c>
      <c r="D20" s="437">
        <f t="shared" si="2"/>
        <v>0.26071509313008484</v>
      </c>
      <c r="E20" s="457">
        <f t="shared" si="3"/>
        <v>0.74137931034482762</v>
      </c>
      <c r="F20" s="461">
        <f t="shared" si="4"/>
        <v>-1</v>
      </c>
      <c r="G20" s="458" t="s">
        <v>415</v>
      </c>
      <c r="H20" s="402">
        <v>458</v>
      </c>
      <c r="I20" s="439">
        <v>0.15192392746572314</v>
      </c>
      <c r="J20" s="786"/>
      <c r="K20" s="779">
        <v>0.26700000000000002</v>
      </c>
      <c r="L20" s="440">
        <v>0.80483594000000003</v>
      </c>
      <c r="M20" s="441">
        <v>3.2647114471088021E-2</v>
      </c>
      <c r="N20" s="441">
        <v>3.0331049568682379E-3</v>
      </c>
      <c r="O20" s="442">
        <v>0.23725018841645204</v>
      </c>
      <c r="P20" s="60">
        <v>12</v>
      </c>
      <c r="Q20" s="490"/>
      <c r="R20" s="485">
        <v>4.7617331135375087E-4</v>
      </c>
      <c r="S20" s="486">
        <v>2.3464904713632825E-2</v>
      </c>
      <c r="T20" s="60">
        <f t="shared" si="5"/>
        <v>27</v>
      </c>
      <c r="U20" s="430"/>
      <c r="V20" s="430"/>
      <c r="W20" s="430"/>
      <c r="X20" s="430"/>
      <c r="Y20" s="430"/>
      <c r="Z20" s="430"/>
      <c r="AA20" s="430"/>
      <c r="AB20" s="430"/>
    </row>
    <row r="21" spans="1:28" x14ac:dyDescent="0.3">
      <c r="A21" s="508" t="s">
        <v>179</v>
      </c>
      <c r="B21" s="447">
        <f t="shared" si="0"/>
        <v>17</v>
      </c>
      <c r="C21" s="446">
        <f t="shared" si="1"/>
        <v>0.24713193969852282</v>
      </c>
      <c r="D21" s="437">
        <f t="shared" si="2"/>
        <v>0.18172125901538147</v>
      </c>
      <c r="E21" s="457">
        <f t="shared" si="3"/>
        <v>0.72413793103448276</v>
      </c>
      <c r="F21" s="461">
        <f t="shared" si="4"/>
        <v>-1</v>
      </c>
      <c r="G21" s="458" t="s">
        <v>179</v>
      </c>
      <c r="H21" s="406">
        <v>4358</v>
      </c>
      <c r="I21" s="439">
        <v>1</v>
      </c>
      <c r="J21" s="786">
        <v>0.60093767236624385</v>
      </c>
      <c r="K21" s="779">
        <v>0.02</v>
      </c>
      <c r="L21" s="440">
        <v>0.1080787946</v>
      </c>
      <c r="M21" s="441">
        <v>2.1615758920000001E-3</v>
      </c>
      <c r="N21" s="441">
        <v>2.0082284939694346E-4</v>
      </c>
      <c r="O21" s="442">
        <v>1.5708410864538169E-2</v>
      </c>
      <c r="P21" s="60">
        <v>27</v>
      </c>
      <c r="Q21" s="490"/>
      <c r="R21" s="485">
        <v>3.3688987275250631E-3</v>
      </c>
      <c r="S21" s="486">
        <v>0.1660128481508433</v>
      </c>
      <c r="T21" s="60">
        <f t="shared" si="5"/>
        <v>6</v>
      </c>
      <c r="U21" s="430"/>
      <c r="V21" s="430"/>
      <c r="W21" s="430"/>
      <c r="X21" s="430"/>
      <c r="Y21" s="430"/>
      <c r="Z21" s="430"/>
      <c r="AA21" s="430"/>
      <c r="AB21" s="430"/>
    </row>
    <row r="22" spans="1:28" x14ac:dyDescent="0.3">
      <c r="A22" s="508" t="s">
        <v>44</v>
      </c>
      <c r="B22" s="447">
        <f t="shared" si="0"/>
        <v>18</v>
      </c>
      <c r="C22" s="446">
        <f t="shared" si="1"/>
        <v>0.21787463784104144</v>
      </c>
      <c r="D22" s="437">
        <f t="shared" si="2"/>
        <v>0.16020775600391152</v>
      </c>
      <c r="E22" s="457">
        <f t="shared" si="3"/>
        <v>0.7068965517241379</v>
      </c>
      <c r="F22" s="461">
        <f t="shared" si="4"/>
        <v>-1</v>
      </c>
      <c r="G22" s="458" t="s">
        <v>418</v>
      </c>
      <c r="H22" s="406">
        <v>8196</v>
      </c>
      <c r="I22" s="439">
        <v>9.2751585090940919E-2</v>
      </c>
      <c r="J22" s="786">
        <v>8.3699213864631125E-2</v>
      </c>
      <c r="K22" s="779">
        <v>1.3434969999999999E-3</v>
      </c>
      <c r="L22" s="440">
        <v>7.13872106</v>
      </c>
      <c r="M22" s="441">
        <v>8.8956657028703803E-4</v>
      </c>
      <c r="N22" s="441">
        <v>8.2645857605312956E-5</v>
      </c>
      <c r="O22" s="442">
        <v>6.4645785647145194E-3</v>
      </c>
      <c r="P22" s="60">
        <v>34</v>
      </c>
      <c r="Q22" s="490"/>
      <c r="R22" s="485">
        <v>3.1199102997736244E-3</v>
      </c>
      <c r="S22" s="486">
        <v>0.15374317743919699</v>
      </c>
      <c r="T22" s="60">
        <f t="shared" si="5"/>
        <v>8</v>
      </c>
      <c r="U22" s="430"/>
      <c r="V22" s="430"/>
      <c r="W22" s="430"/>
      <c r="X22" s="430"/>
      <c r="Y22" s="430"/>
      <c r="Z22" s="430"/>
      <c r="AA22" s="430"/>
      <c r="AB22" s="430"/>
    </row>
    <row r="23" spans="1:28" x14ac:dyDescent="0.3">
      <c r="A23" s="507" t="s">
        <v>53</v>
      </c>
      <c r="B23" s="447">
        <f t="shared" si="0"/>
        <v>19</v>
      </c>
      <c r="C23" s="446">
        <f t="shared" si="1"/>
        <v>0.20881898345317509</v>
      </c>
      <c r="D23" s="437">
        <f t="shared" si="2"/>
        <v>0.15354894484992343</v>
      </c>
      <c r="E23" s="457">
        <f t="shared" si="3"/>
        <v>0.68965517241379315</v>
      </c>
      <c r="F23" s="461">
        <f t="shared" si="4"/>
        <v>-1</v>
      </c>
      <c r="G23" s="458" t="s">
        <v>53</v>
      </c>
      <c r="H23" s="406">
        <v>1789</v>
      </c>
      <c r="I23" s="439">
        <v>1</v>
      </c>
      <c r="J23" s="786">
        <v>7.6007411316274059E-2</v>
      </c>
      <c r="K23" s="781">
        <v>0</v>
      </c>
      <c r="L23" s="440">
        <v>0.64313823499</v>
      </c>
      <c r="M23" s="444">
        <v>0</v>
      </c>
      <c r="N23" s="444">
        <v>0</v>
      </c>
      <c r="O23" s="445">
        <v>0</v>
      </c>
      <c r="P23" s="60">
        <v>50</v>
      </c>
      <c r="Q23" s="490"/>
      <c r="R23" s="485">
        <v>3.1159687378394963E-3</v>
      </c>
      <c r="S23" s="486">
        <v>0.15354894484992343</v>
      </c>
      <c r="T23" s="60">
        <f t="shared" si="5"/>
        <v>10</v>
      </c>
      <c r="U23" s="430"/>
      <c r="V23" s="430"/>
      <c r="W23" s="430"/>
      <c r="X23" s="430"/>
      <c r="Y23" s="430"/>
      <c r="Z23" s="430"/>
      <c r="AA23" s="430"/>
      <c r="AB23" s="430"/>
    </row>
    <row r="24" spans="1:28" x14ac:dyDescent="0.3">
      <c r="A24" s="509" t="s">
        <v>18</v>
      </c>
      <c r="B24" s="447">
        <f t="shared" si="0"/>
        <v>20</v>
      </c>
      <c r="C24" s="446">
        <f t="shared" si="1"/>
        <v>0.16674230025579506</v>
      </c>
      <c r="D24" s="437">
        <f t="shared" si="2"/>
        <v>0.12260908391917159</v>
      </c>
      <c r="E24" s="457">
        <f t="shared" si="3"/>
        <v>0.67241379310344829</v>
      </c>
      <c r="F24" s="461">
        <f t="shared" si="4"/>
        <v>-1</v>
      </c>
      <c r="G24" s="459" t="s">
        <v>441</v>
      </c>
      <c r="H24" s="406">
        <v>210.33333333333334</v>
      </c>
      <c r="I24" s="439">
        <v>0.05</v>
      </c>
      <c r="J24" s="786">
        <v>1.7122544230977966E-2</v>
      </c>
      <c r="K24" s="779">
        <v>0.42300000000000004</v>
      </c>
      <c r="L24" s="440">
        <v>0.74990463600000001</v>
      </c>
      <c r="M24" s="441">
        <v>1.58604830514E-2</v>
      </c>
      <c r="N24" s="441">
        <v>1.4735302197726753E-3</v>
      </c>
      <c r="O24" s="442">
        <v>0.11525988294166045</v>
      </c>
      <c r="P24" s="60">
        <v>16</v>
      </c>
      <c r="Q24" s="490"/>
      <c r="R24" s="485">
        <v>1.4913733543663366E-4</v>
      </c>
      <c r="S24" s="486">
        <v>7.3492009775111451E-3</v>
      </c>
      <c r="T24" s="60">
        <f t="shared" si="5"/>
        <v>36</v>
      </c>
      <c r="U24" s="430"/>
      <c r="V24" s="430"/>
      <c r="W24" s="430"/>
      <c r="X24" s="430"/>
      <c r="Y24" s="430"/>
      <c r="Z24" s="430"/>
      <c r="AA24" s="430"/>
      <c r="AB24" s="430"/>
    </row>
    <row r="25" spans="1:28" x14ac:dyDescent="0.3">
      <c r="A25" s="507" t="s">
        <v>13</v>
      </c>
      <c r="B25" s="447">
        <f t="shared" si="0"/>
        <v>21</v>
      </c>
      <c r="C25" s="446">
        <f t="shared" si="1"/>
        <v>0.13183595784588728</v>
      </c>
      <c r="D25" s="437">
        <f t="shared" si="2"/>
        <v>9.6941723811495642E-2</v>
      </c>
      <c r="E25" s="457">
        <f t="shared" si="3"/>
        <v>0.65517241379310343</v>
      </c>
      <c r="F25" s="461">
        <f t="shared" si="4"/>
        <v>0</v>
      </c>
      <c r="G25" s="458" t="s">
        <v>417</v>
      </c>
      <c r="H25" s="402">
        <v>173.93333333333337</v>
      </c>
      <c r="I25" s="439">
        <v>5.252117416501232E-2</v>
      </c>
      <c r="J25" s="786">
        <v>7.3897274501270377E-3</v>
      </c>
      <c r="K25" s="779">
        <v>0.23199999999999998</v>
      </c>
      <c r="L25" s="440">
        <v>0.9679230726000001</v>
      </c>
      <c r="M25" s="441">
        <v>1.1794057855651165E-2</v>
      </c>
      <c r="N25" s="441">
        <v>1.095735899576859E-3</v>
      </c>
      <c r="O25" s="442">
        <v>8.5708721698077889E-2</v>
      </c>
      <c r="P25" s="60">
        <v>17</v>
      </c>
      <c r="Q25" s="490"/>
      <c r="R25" s="485">
        <v>2.279513118875864E-4</v>
      </c>
      <c r="S25" s="486">
        <v>1.123300211341775E-2</v>
      </c>
      <c r="T25" s="60">
        <f t="shared" si="5"/>
        <v>31</v>
      </c>
      <c r="U25" s="430"/>
      <c r="V25" s="430"/>
      <c r="W25" s="430"/>
      <c r="X25" s="430"/>
      <c r="Y25" s="430"/>
      <c r="Z25" s="430"/>
      <c r="AA25" s="430"/>
      <c r="AB25" s="430"/>
    </row>
    <row r="26" spans="1:28" x14ac:dyDescent="0.3">
      <c r="A26" s="507" t="s">
        <v>21</v>
      </c>
      <c r="B26" s="447">
        <f t="shared" si="0"/>
        <v>22</v>
      </c>
      <c r="C26" s="446">
        <f t="shared" si="1"/>
        <v>0.12762519964309901</v>
      </c>
      <c r="D26" s="437">
        <f t="shared" si="2"/>
        <v>9.3845465663101382E-2</v>
      </c>
      <c r="E26" s="457">
        <f t="shared" si="3"/>
        <v>0.63793103448275867</v>
      </c>
      <c r="F26" s="461">
        <f t="shared" si="4"/>
        <v>0</v>
      </c>
      <c r="G26" s="458" t="s">
        <v>418</v>
      </c>
      <c r="H26" s="416">
        <v>4801</v>
      </c>
      <c r="I26" s="439">
        <v>5.4331425088043846E-2</v>
      </c>
      <c r="J26" s="786">
        <v>4.9028785476341388E-2</v>
      </c>
      <c r="K26" s="779">
        <v>1.3434969999999999E-3</v>
      </c>
      <c r="L26" s="440">
        <v>7.13872106</v>
      </c>
      <c r="M26" s="441">
        <v>5.2108456612348338E-4</v>
      </c>
      <c r="N26" s="441">
        <v>4.8411757242936495E-5</v>
      </c>
      <c r="O26" s="442">
        <v>3.7867791226445101E-3</v>
      </c>
      <c r="P26" s="60">
        <v>40</v>
      </c>
      <c r="Q26" s="490"/>
      <c r="R26" s="485">
        <v>1.8275609259654916E-3</v>
      </c>
      <c r="S26" s="486">
        <v>9.0058686540456873E-2</v>
      </c>
      <c r="T26" s="60">
        <f t="shared" si="5"/>
        <v>16</v>
      </c>
      <c r="U26" s="430"/>
      <c r="V26" s="430"/>
      <c r="W26" s="430"/>
      <c r="X26" s="430"/>
      <c r="Y26" s="430"/>
      <c r="Z26" s="430"/>
      <c r="AA26" s="430"/>
      <c r="AB26" s="430"/>
    </row>
    <row r="27" spans="1:28" x14ac:dyDescent="0.3">
      <c r="A27" s="507" t="s">
        <v>24</v>
      </c>
      <c r="B27" s="447">
        <f t="shared" si="0"/>
        <v>23</v>
      </c>
      <c r="C27" s="446">
        <f t="shared" si="1"/>
        <v>0.12486499345766371</v>
      </c>
      <c r="D27" s="437">
        <f t="shared" si="2"/>
        <v>9.1815828604568037E-2</v>
      </c>
      <c r="E27" s="457">
        <f t="shared" si="3"/>
        <v>0.62068965517241381</v>
      </c>
      <c r="F27" s="461">
        <f t="shared" si="4"/>
        <v>0</v>
      </c>
      <c r="G27" s="458" t="s">
        <v>418</v>
      </c>
      <c r="H27" s="402">
        <v>4697.166666666667</v>
      </c>
      <c r="I27" s="439">
        <v>5.3156375520944932E-2</v>
      </c>
      <c r="J27" s="786">
        <v>4.7968418422541466E-2</v>
      </c>
      <c r="K27" s="779">
        <v>1.3434969999999999E-3</v>
      </c>
      <c r="L27" s="440">
        <v>7.13872106</v>
      </c>
      <c r="M27" s="441">
        <v>5.0981484159751892E-4</v>
      </c>
      <c r="N27" s="441">
        <v>4.736473492944801E-5</v>
      </c>
      <c r="O27" s="442">
        <v>3.7048807891928845E-3</v>
      </c>
      <c r="P27" s="60">
        <v>41</v>
      </c>
      <c r="Q27" s="490"/>
      <c r="R27" s="485">
        <v>1.7880354640174079E-3</v>
      </c>
      <c r="S27" s="486">
        <v>8.8110947815375151E-2</v>
      </c>
      <c r="T27" s="60">
        <f t="shared" si="5"/>
        <v>17</v>
      </c>
      <c r="U27" s="430"/>
      <c r="V27" s="430"/>
      <c r="W27" s="430"/>
      <c r="X27" s="430"/>
      <c r="Y27" s="430"/>
      <c r="Z27" s="430"/>
      <c r="AA27" s="430"/>
      <c r="AB27" s="430"/>
    </row>
    <row r="28" spans="1:28" x14ac:dyDescent="0.3">
      <c r="A28" s="449" t="s">
        <v>20</v>
      </c>
      <c r="B28" s="447">
        <f t="shared" si="0"/>
        <v>24</v>
      </c>
      <c r="C28" s="446">
        <f t="shared" si="1"/>
        <v>0.11792915766902388</v>
      </c>
      <c r="D28" s="437">
        <f t="shared" si="2"/>
        <v>8.6715764188074071E-2</v>
      </c>
      <c r="E28" s="457">
        <f t="shared" si="3"/>
        <v>0.60344827586206895</v>
      </c>
      <c r="F28" s="461">
        <f t="shared" si="4"/>
        <v>0</v>
      </c>
      <c r="G28" s="458" t="s">
        <v>352</v>
      </c>
      <c r="H28" s="406">
        <v>51.666666666666664</v>
      </c>
      <c r="I28" s="439">
        <v>1</v>
      </c>
      <c r="J28" s="786">
        <v>2.1951087672857235E-3</v>
      </c>
      <c r="K28" s="779">
        <v>0.57484688100000003</v>
      </c>
      <c r="L28" s="440">
        <v>1.9764450199999999E-2</v>
      </c>
      <c r="M28" s="441">
        <v>1.1361532552149826E-2</v>
      </c>
      <c r="N28" s="441">
        <v>1.0555518078653957E-3</v>
      </c>
      <c r="O28" s="442">
        <v>8.2565512522839724E-2</v>
      </c>
      <c r="P28" s="60">
        <v>18</v>
      </c>
      <c r="Q28" s="490"/>
      <c r="R28" s="485">
        <v>8.4221057042600656E-5</v>
      </c>
      <c r="S28" s="486">
        <v>4.15025166523435E-3</v>
      </c>
      <c r="T28" s="60">
        <f t="shared" si="5"/>
        <v>40</v>
      </c>
      <c r="U28" s="430"/>
      <c r="V28" s="430"/>
      <c r="W28" s="430"/>
      <c r="X28" s="430"/>
      <c r="Y28" s="430"/>
      <c r="Z28" s="430"/>
      <c r="AA28" s="430"/>
      <c r="AB28" s="430"/>
    </row>
    <row r="29" spans="1:28" x14ac:dyDescent="0.3">
      <c r="A29" s="507" t="s">
        <v>50</v>
      </c>
      <c r="B29" s="447">
        <f t="shared" si="0"/>
        <v>25</v>
      </c>
      <c r="C29" s="446">
        <f t="shared" si="1"/>
        <v>0.10004451705156528</v>
      </c>
      <c r="D29" s="437">
        <f t="shared" si="2"/>
        <v>7.3564815694702815E-2</v>
      </c>
      <c r="E29" s="457">
        <f t="shared" si="3"/>
        <v>0.58620689655172409</v>
      </c>
      <c r="F29" s="461">
        <f t="shared" si="4"/>
        <v>0</v>
      </c>
      <c r="G29" s="458" t="s">
        <v>217</v>
      </c>
      <c r="H29" s="412">
        <v>1515.6666666666667</v>
      </c>
      <c r="I29" s="439">
        <v>1</v>
      </c>
      <c r="J29" s="786">
        <v>6.4394577837730241E-2</v>
      </c>
      <c r="K29" s="779">
        <v>9.8554530000000001E-3</v>
      </c>
      <c r="L29" s="440">
        <v>0.2152109938</v>
      </c>
      <c r="M29" s="441">
        <v>2.1210018344791914E-3</v>
      </c>
      <c r="N29" s="441">
        <v>1.9705328577760407E-4</v>
      </c>
      <c r="O29" s="442">
        <v>1.5413554705040317E-2</v>
      </c>
      <c r="P29" s="60">
        <v>28</v>
      </c>
      <c r="Q29" s="490"/>
      <c r="R29" s="485">
        <v>1.180063539263221E-3</v>
      </c>
      <c r="S29" s="486">
        <v>5.8151260989662494E-2</v>
      </c>
      <c r="T29" s="60">
        <f t="shared" si="5"/>
        <v>20</v>
      </c>
      <c r="U29" s="430"/>
      <c r="V29" s="430"/>
      <c r="W29" s="430"/>
      <c r="X29" s="430"/>
      <c r="Y29" s="430"/>
      <c r="Z29" s="430"/>
      <c r="AA29" s="430"/>
      <c r="AB29" s="430"/>
    </row>
    <row r="30" spans="1:28" x14ac:dyDescent="0.3">
      <c r="A30" s="508" t="s">
        <v>46</v>
      </c>
      <c r="B30" s="447">
        <f t="shared" si="0"/>
        <v>26</v>
      </c>
      <c r="C30" s="446">
        <f t="shared" si="1"/>
        <v>7.9500652942501013E-2</v>
      </c>
      <c r="D30" s="437">
        <f t="shared" si="2"/>
        <v>5.8458484819404861E-2</v>
      </c>
      <c r="E30" s="457">
        <f t="shared" si="3"/>
        <v>0.56896551724137934</v>
      </c>
      <c r="F30" s="461">
        <f t="shared" si="4"/>
        <v>0</v>
      </c>
      <c r="G30" s="458" t="s">
        <v>419</v>
      </c>
      <c r="H30" s="415">
        <v>843.33333333333337</v>
      </c>
      <c r="I30" s="439">
        <v>1</v>
      </c>
      <c r="J30" s="786">
        <v>3.5829839878921819E-2</v>
      </c>
      <c r="K30" s="779">
        <v>5.4374690000000003E-3</v>
      </c>
      <c r="L30" s="440">
        <v>0.20893291424999999</v>
      </c>
      <c r="M30" s="441">
        <v>1.1360662443140332E-3</v>
      </c>
      <c r="N30" s="441">
        <v>1.0554709697272486E-4</v>
      </c>
      <c r="O30" s="442">
        <v>8.2559189344519352E-3</v>
      </c>
      <c r="P30" s="60">
        <v>33</v>
      </c>
      <c r="Q30" s="490"/>
      <c r="R30" s="485">
        <v>1.0187606695033497E-3</v>
      </c>
      <c r="S30" s="486">
        <v>5.0202565884952928E-2</v>
      </c>
      <c r="T30" s="60">
        <f t="shared" si="5"/>
        <v>21</v>
      </c>
      <c r="U30" s="430"/>
      <c r="V30" s="430"/>
      <c r="W30" s="430"/>
      <c r="X30" s="430"/>
      <c r="Y30" s="430"/>
      <c r="Z30" s="430"/>
      <c r="AA30" s="430"/>
      <c r="AB30" s="430"/>
    </row>
    <row r="31" spans="1:28" x14ac:dyDescent="0.3">
      <c r="A31" s="508" t="s">
        <v>42</v>
      </c>
      <c r="B31" s="447">
        <f t="shared" si="0"/>
        <v>27</v>
      </c>
      <c r="C31" s="446">
        <f t="shared" si="1"/>
        <v>7.3147046834755189E-2</v>
      </c>
      <c r="D31" s="437">
        <f t="shared" si="2"/>
        <v>5.3786546005685068E-2</v>
      </c>
      <c r="E31" s="457">
        <f t="shared" si="3"/>
        <v>0.55172413793103448</v>
      </c>
      <c r="F31" s="461">
        <f t="shared" si="4"/>
        <v>0</v>
      </c>
      <c r="G31" s="458" t="s">
        <v>372</v>
      </c>
      <c r="H31" s="406">
        <v>734.33333333333337</v>
      </c>
      <c r="I31" s="439">
        <v>1</v>
      </c>
      <c r="J31" s="786">
        <v>3.1198868479551289E-2</v>
      </c>
      <c r="K31" s="779">
        <v>1.4999999999999999E-2</v>
      </c>
      <c r="L31" s="440">
        <v>0.12875443723999999</v>
      </c>
      <c r="M31" s="441">
        <v>1.9313165585999998E-3</v>
      </c>
      <c r="N31" s="441">
        <v>1.794304312057672E-4</v>
      </c>
      <c r="O31" s="442">
        <v>1.4035090844719092E-2</v>
      </c>
      <c r="P31" s="60">
        <v>29</v>
      </c>
      <c r="Q31" s="490"/>
      <c r="R31" s="485">
        <v>8.0667627958148263E-4</v>
      </c>
      <c r="S31" s="486">
        <v>3.9751455160965975E-2</v>
      </c>
      <c r="T31" s="60">
        <f t="shared" si="5"/>
        <v>22</v>
      </c>
      <c r="U31" s="430"/>
      <c r="V31" s="430"/>
      <c r="W31" s="430"/>
      <c r="X31" s="430"/>
      <c r="Y31" s="430"/>
      <c r="Z31" s="430"/>
      <c r="AA31" s="430"/>
      <c r="AB31" s="430"/>
    </row>
    <row r="32" spans="1:28" x14ac:dyDescent="0.3">
      <c r="A32" s="509" t="s">
        <v>12</v>
      </c>
      <c r="B32" s="447">
        <f t="shared" si="0"/>
        <v>28</v>
      </c>
      <c r="C32" s="446">
        <f t="shared" si="1"/>
        <v>5.7849911597103454E-2</v>
      </c>
      <c r="D32" s="437">
        <f t="shared" si="2"/>
        <v>4.253824407390832E-2</v>
      </c>
      <c r="E32" s="457">
        <f t="shared" si="3"/>
        <v>0.53448275862068961</v>
      </c>
      <c r="F32" s="461">
        <f t="shared" si="4"/>
        <v>0</v>
      </c>
      <c r="G32" s="458" t="s">
        <v>416</v>
      </c>
      <c r="H32" s="402">
        <v>321.59850000000006</v>
      </c>
      <c r="I32" s="439">
        <v>0.23590087226001347</v>
      </c>
      <c r="J32" s="786">
        <v>1.3663426197985896E-2</v>
      </c>
      <c r="K32" s="779">
        <v>0.111961722</v>
      </c>
      <c r="L32" s="440">
        <v>0.16104921989999998</v>
      </c>
      <c r="M32" s="441">
        <v>4.2536107181006784E-3</v>
      </c>
      <c r="N32" s="441">
        <v>3.9518493326828663E-4</v>
      </c>
      <c r="O32" s="442">
        <v>3.0911459118794012E-2</v>
      </c>
      <c r="P32" s="60">
        <v>20</v>
      </c>
      <c r="Q32" s="490"/>
      <c r="R32" s="485">
        <v>2.3594234709413471E-4</v>
      </c>
      <c r="S32" s="486">
        <v>1.162678495511431E-2</v>
      </c>
      <c r="T32" s="60">
        <f t="shared" si="5"/>
        <v>30</v>
      </c>
      <c r="U32" s="430"/>
      <c r="V32" s="430"/>
      <c r="W32" s="430"/>
      <c r="X32" s="430"/>
      <c r="Y32" s="430"/>
      <c r="Z32" s="430"/>
      <c r="AA32" s="430"/>
      <c r="AB32" s="430"/>
    </row>
    <row r="33" spans="1:28" x14ac:dyDescent="0.3">
      <c r="A33" s="508" t="s">
        <v>51</v>
      </c>
      <c r="B33" s="447">
        <f t="shared" si="0"/>
        <v>29</v>
      </c>
      <c r="C33" s="446">
        <f t="shared" si="1"/>
        <v>4.8930525059306611E-2</v>
      </c>
      <c r="D33" s="437">
        <f t="shared" si="2"/>
        <v>3.5979633506328275E-2</v>
      </c>
      <c r="E33" s="457">
        <f t="shared" si="3"/>
        <v>0.51724137931034486</v>
      </c>
      <c r="F33" s="461">
        <f t="shared" si="4"/>
        <v>0</v>
      </c>
      <c r="G33" s="458" t="s">
        <v>418</v>
      </c>
      <c r="H33" s="412">
        <v>1840.6666666666667</v>
      </c>
      <c r="I33" s="439">
        <v>2.083025267903757E-2</v>
      </c>
      <c r="J33" s="786">
        <v>1.8797261223381042E-2</v>
      </c>
      <c r="K33" s="779">
        <v>1.3434969999999999E-3</v>
      </c>
      <c r="L33" s="440">
        <v>7.13872106</v>
      </c>
      <c r="M33" s="441">
        <v>1.9977983573796258E-4</v>
      </c>
      <c r="N33" s="441">
        <v>1.8560697319690019E-5</v>
      </c>
      <c r="O33" s="442">
        <v>1.4518221422788993E-3</v>
      </c>
      <c r="P33" s="60">
        <v>43</v>
      </c>
      <c r="Q33" s="490"/>
      <c r="R33" s="485">
        <v>7.0067287601065383E-4</v>
      </c>
      <c r="S33" s="486">
        <v>3.4527811364049373E-2</v>
      </c>
      <c r="T33" s="60">
        <f t="shared" si="5"/>
        <v>24</v>
      </c>
      <c r="U33" s="430"/>
      <c r="V33" s="430"/>
      <c r="W33" s="430"/>
      <c r="X33" s="430"/>
      <c r="Y33" s="430"/>
      <c r="Z33" s="430"/>
      <c r="AA33" s="430"/>
      <c r="AB33" s="430"/>
    </row>
    <row r="34" spans="1:28" x14ac:dyDescent="0.3">
      <c r="A34" s="507" t="s">
        <v>25</v>
      </c>
      <c r="B34" s="447">
        <f t="shared" si="0"/>
        <v>30</v>
      </c>
      <c r="C34" s="446">
        <f t="shared" si="1"/>
        <v>4.7430109157000709E-2</v>
      </c>
      <c r="D34" s="437">
        <f t="shared" si="2"/>
        <v>3.4876346464004469E-2</v>
      </c>
      <c r="E34" s="457">
        <f t="shared" si="3"/>
        <v>0.5</v>
      </c>
      <c r="F34" s="461">
        <f t="shared" si="4"/>
        <v>0</v>
      </c>
      <c r="G34" s="459" t="s">
        <v>417</v>
      </c>
      <c r="H34" s="402">
        <v>62.57531800000001</v>
      </c>
      <c r="I34" s="439">
        <v>1.8895338300741835E-2</v>
      </c>
      <c r="J34" s="786">
        <v>2.6585734675643648E-3</v>
      </c>
      <c r="K34" s="779">
        <v>0.23199999999999998</v>
      </c>
      <c r="L34" s="440">
        <v>0.9679230726000001</v>
      </c>
      <c r="M34" s="441">
        <v>4.2431022661619565E-3</v>
      </c>
      <c r="N34" s="441">
        <v>3.9420863756250296E-4</v>
      </c>
      <c r="O34" s="442">
        <v>3.0835093037355633E-2</v>
      </c>
      <c r="P34" s="60">
        <v>21</v>
      </c>
      <c r="Q34" s="490"/>
      <c r="R34" s="485">
        <v>8.2009155786984841E-5</v>
      </c>
      <c r="S34" s="486">
        <v>4.0412534266488368E-3</v>
      </c>
      <c r="T34" s="60">
        <f t="shared" si="5"/>
        <v>41</v>
      </c>
      <c r="U34" s="430"/>
      <c r="V34" s="430"/>
      <c r="W34" s="430"/>
      <c r="X34" s="430"/>
      <c r="Y34" s="430"/>
      <c r="Z34" s="430"/>
      <c r="AA34" s="430"/>
      <c r="AB34" s="430"/>
    </row>
    <row r="35" spans="1:28" x14ac:dyDescent="0.3">
      <c r="A35" s="508" t="s">
        <v>38</v>
      </c>
      <c r="B35" s="447">
        <f t="shared" si="0"/>
        <v>31</v>
      </c>
      <c r="C35" s="446">
        <f t="shared" si="1"/>
        <v>4.6681954303701478E-2</v>
      </c>
      <c r="D35" s="437">
        <f t="shared" si="2"/>
        <v>3.4326212628427173E-2</v>
      </c>
      <c r="E35" s="457">
        <f t="shared" si="3"/>
        <v>0.48275862068965519</v>
      </c>
      <c r="F35" s="461">
        <f t="shared" si="4"/>
        <v>0</v>
      </c>
      <c r="G35" s="458" t="s">
        <v>413</v>
      </c>
      <c r="H35" s="406">
        <v>569</v>
      </c>
      <c r="I35" s="439">
        <v>0.30081096463247581</v>
      </c>
      <c r="J35" s="786">
        <v>2.417452042423697E-2</v>
      </c>
      <c r="K35" s="781">
        <v>0</v>
      </c>
      <c r="L35" s="440">
        <v>0.43992108233999999</v>
      </c>
      <c r="M35" s="444">
        <v>0</v>
      </c>
      <c r="N35" s="444">
        <v>0</v>
      </c>
      <c r="O35" s="445">
        <v>0</v>
      </c>
      <c r="P35" s="60">
        <v>50</v>
      </c>
      <c r="Q35" s="490"/>
      <c r="R35" s="485">
        <v>6.9658183286867262E-4</v>
      </c>
      <c r="S35" s="486">
        <v>3.4326212628427173E-2</v>
      </c>
      <c r="T35" s="60">
        <f t="shared" si="5"/>
        <v>25</v>
      </c>
      <c r="U35" s="430"/>
      <c r="V35" s="430"/>
      <c r="W35" s="430"/>
      <c r="X35" s="430"/>
      <c r="Y35" s="430"/>
      <c r="Z35" s="430"/>
      <c r="AA35" s="430"/>
      <c r="AB35" s="430"/>
    </row>
    <row r="36" spans="1:28" x14ac:dyDescent="0.3">
      <c r="A36" s="507" t="s">
        <v>14</v>
      </c>
      <c r="B36" s="447">
        <f t="shared" si="0"/>
        <v>32</v>
      </c>
      <c r="C36" s="446">
        <f t="shared" si="1"/>
        <v>4.6401545433174637E-2</v>
      </c>
      <c r="D36" s="437">
        <f t="shared" si="2"/>
        <v>3.4120022149554306E-2</v>
      </c>
      <c r="E36" s="457">
        <f t="shared" si="3"/>
        <v>0.46551724137931033</v>
      </c>
      <c r="F36" s="461">
        <f t="shared" si="4"/>
        <v>0</v>
      </c>
      <c r="G36" s="458" t="s">
        <v>416</v>
      </c>
      <c r="H36" s="402">
        <v>257.95488700000004</v>
      </c>
      <c r="I36" s="439">
        <v>0.18921662522379054</v>
      </c>
      <c r="J36" s="786">
        <v>1.0959465174539967E-2</v>
      </c>
      <c r="K36" s="779">
        <v>0.111961722</v>
      </c>
      <c r="L36" s="440">
        <v>0.16104921989999998</v>
      </c>
      <c r="M36" s="441">
        <v>3.411830814290643E-3</v>
      </c>
      <c r="N36" s="441">
        <v>3.1697873219347543E-4</v>
      </c>
      <c r="O36" s="442">
        <v>2.47941515398661E-2</v>
      </c>
      <c r="P36" s="60">
        <v>22</v>
      </c>
      <c r="Q36" s="490"/>
      <c r="R36" s="485">
        <v>1.8924989228240273E-4</v>
      </c>
      <c r="S36" s="486">
        <v>9.3258706096882044E-3</v>
      </c>
      <c r="T36" s="60">
        <f t="shared" si="5"/>
        <v>33</v>
      </c>
      <c r="U36" s="430"/>
      <c r="V36" s="430"/>
      <c r="W36" s="430"/>
      <c r="X36" s="430"/>
      <c r="Y36" s="430"/>
      <c r="Z36" s="430"/>
      <c r="AA36" s="430"/>
      <c r="AB36" s="430"/>
    </row>
    <row r="37" spans="1:28" x14ac:dyDescent="0.3">
      <c r="A37" s="450" t="s">
        <v>47</v>
      </c>
      <c r="B37" s="447">
        <f t="shared" ref="B37:B62" si="6">RANK(C37,C$5:C$62,0)</f>
        <v>33</v>
      </c>
      <c r="C37" s="446">
        <f t="shared" ref="C37:C62" si="7">D37/MAX($D$5:$D$62)*10</f>
        <v>4.269901895059626E-2</v>
      </c>
      <c r="D37" s="437">
        <f t="shared" ref="D37:D62" si="8">O37+S37</f>
        <v>3.1397477363264363E-2</v>
      </c>
      <c r="E37" s="457">
        <f t="shared" ref="E37:E62" si="9">_xlfn.RANK.EQ(C37,$C$5:$C$62,1)/COUNT($C$5:$C$62)</f>
        <v>0.44827586206896552</v>
      </c>
      <c r="F37" s="461">
        <f t="shared" ref="F37:F62" si="10">IF(E37&gt;0.66,-1,IF(E37&lt;0.335,1,0))</f>
        <v>0</v>
      </c>
      <c r="G37" s="459" t="s">
        <v>413</v>
      </c>
      <c r="H37" s="402">
        <v>520.45254199999999</v>
      </c>
      <c r="I37" s="439">
        <v>0.27514557329427791</v>
      </c>
      <c r="J37" s="786">
        <v>2.2111934281942091E-2</v>
      </c>
      <c r="K37" s="781">
        <v>0</v>
      </c>
      <c r="L37" s="440">
        <v>0.43992108233999999</v>
      </c>
      <c r="M37" s="444">
        <v>0</v>
      </c>
      <c r="N37" s="444">
        <v>0</v>
      </c>
      <c r="O37" s="445">
        <v>0</v>
      </c>
      <c r="P37" s="60">
        <v>49</v>
      </c>
      <c r="Q37" s="490"/>
      <c r="R37" s="485">
        <v>6.3714900813272371E-4</v>
      </c>
      <c r="S37" s="486">
        <v>3.1397477363264363E-2</v>
      </c>
      <c r="T37" s="60">
        <v>49</v>
      </c>
      <c r="U37" s="430"/>
      <c r="V37" s="430"/>
      <c r="W37" s="430"/>
      <c r="X37" s="430"/>
      <c r="Y37" s="430"/>
      <c r="Z37" s="430"/>
      <c r="AA37" s="430"/>
      <c r="AB37" s="430"/>
    </row>
    <row r="38" spans="1:28" x14ac:dyDescent="0.3">
      <c r="A38" s="507" t="s">
        <v>22</v>
      </c>
      <c r="B38" s="447">
        <f t="shared" si="6"/>
        <v>34</v>
      </c>
      <c r="C38" s="446">
        <f t="shared" si="7"/>
        <v>4.0465950608067555E-2</v>
      </c>
      <c r="D38" s="437">
        <f t="shared" si="8"/>
        <v>2.9755455732362511E-2</v>
      </c>
      <c r="E38" s="457">
        <f t="shared" si="9"/>
        <v>0.43103448275862066</v>
      </c>
      <c r="F38" s="461">
        <f t="shared" si="10"/>
        <v>0</v>
      </c>
      <c r="G38" s="459" t="s">
        <v>416</v>
      </c>
      <c r="H38" s="402">
        <v>224.95780300000001</v>
      </c>
      <c r="I38" s="439">
        <v>0.16501240506220105</v>
      </c>
      <c r="J38" s="786">
        <v>9.5575518509929298E-3</v>
      </c>
      <c r="K38" s="779">
        <v>0.111961722</v>
      </c>
      <c r="L38" s="440">
        <v>0.16104921989999998</v>
      </c>
      <c r="M38" s="441">
        <v>2.9753960978088543E-3</v>
      </c>
      <c r="N38" s="441">
        <v>2.7643143350088807E-4</v>
      </c>
      <c r="O38" s="442">
        <v>2.162253222850298E-2</v>
      </c>
      <c r="P38" s="60">
        <v>24</v>
      </c>
      <c r="Q38" s="490"/>
      <c r="R38" s="485">
        <v>1.6504141666382141E-4</v>
      </c>
      <c r="S38" s="486">
        <v>8.132923503859529E-3</v>
      </c>
      <c r="T38" s="60">
        <f t="shared" ref="T38:T62" si="11">RANK(S38,S$5:S$62,0)</f>
        <v>35</v>
      </c>
      <c r="U38" s="430"/>
      <c r="V38" s="430"/>
      <c r="W38" s="430"/>
      <c r="X38" s="430"/>
      <c r="Y38" s="430"/>
      <c r="Z38" s="430"/>
      <c r="AA38" s="430"/>
      <c r="AB38" s="430"/>
    </row>
    <row r="39" spans="1:28" x14ac:dyDescent="0.3">
      <c r="A39" s="509" t="s">
        <v>29</v>
      </c>
      <c r="B39" s="447">
        <f t="shared" si="6"/>
        <v>35</v>
      </c>
      <c r="C39" s="446">
        <f t="shared" si="7"/>
        <v>3.7622710472600462E-2</v>
      </c>
      <c r="D39" s="437">
        <f t="shared" si="8"/>
        <v>2.7664762082118675E-2</v>
      </c>
      <c r="E39" s="457">
        <f t="shared" si="9"/>
        <v>0.41379310344827586</v>
      </c>
      <c r="F39" s="461">
        <f t="shared" si="10"/>
        <v>0</v>
      </c>
      <c r="G39" s="458" t="s">
        <v>417</v>
      </c>
      <c r="H39" s="402">
        <v>49.636256666666668</v>
      </c>
      <c r="I39" s="439">
        <v>1.498823963945527E-2</v>
      </c>
      <c r="J39" s="786">
        <v>2.1088448164692476E-3</v>
      </c>
      <c r="K39" s="779">
        <v>0.23199999999999998</v>
      </c>
      <c r="L39" s="440">
        <v>0.9679230726000001</v>
      </c>
      <c r="M39" s="441">
        <v>3.365731407807306E-3</v>
      </c>
      <c r="N39" s="441">
        <v>3.1269583183371707E-4</v>
      </c>
      <c r="O39" s="442">
        <v>2.4459142058898212E-2</v>
      </c>
      <c r="P39" s="60">
        <v>23</v>
      </c>
      <c r="Q39" s="490"/>
      <c r="R39" s="485">
        <v>6.5051647131212845E-5</v>
      </c>
      <c r="S39" s="486">
        <v>3.2056200232204626E-3</v>
      </c>
      <c r="T39" s="60">
        <f t="shared" si="11"/>
        <v>44</v>
      </c>
      <c r="U39" s="430"/>
      <c r="V39" s="430"/>
      <c r="W39" s="430"/>
      <c r="X39" s="430"/>
      <c r="Y39" s="430"/>
      <c r="Z39" s="430"/>
      <c r="AA39" s="430"/>
      <c r="AB39" s="430"/>
    </row>
    <row r="40" spans="1:28" x14ac:dyDescent="0.3">
      <c r="A40" s="507" t="s">
        <v>16</v>
      </c>
      <c r="B40" s="447">
        <f t="shared" si="6"/>
        <v>36</v>
      </c>
      <c r="C40" s="446">
        <f t="shared" si="7"/>
        <v>3.225206837488407E-2</v>
      </c>
      <c r="D40" s="437">
        <f t="shared" si="8"/>
        <v>2.3715617164190992E-2</v>
      </c>
      <c r="E40" s="457">
        <f t="shared" si="9"/>
        <v>0.39655172413793105</v>
      </c>
      <c r="F40" s="461">
        <f t="shared" si="10"/>
        <v>0</v>
      </c>
      <c r="G40" s="458" t="s">
        <v>416</v>
      </c>
      <c r="H40" s="407">
        <v>179.29529233333335</v>
      </c>
      <c r="I40" s="439">
        <v>0.13151776470831622</v>
      </c>
      <c r="J40" s="786">
        <v>7.6175355122701325E-3</v>
      </c>
      <c r="K40" s="779">
        <v>0.111961722</v>
      </c>
      <c r="L40" s="440">
        <v>0.16104921989999998</v>
      </c>
      <c r="M40" s="441">
        <v>2.3714425818965605E-3</v>
      </c>
      <c r="N40" s="441">
        <v>2.2032067356056158E-4</v>
      </c>
      <c r="O40" s="442">
        <v>1.7233535290600094E-2</v>
      </c>
      <c r="P40" s="60">
        <v>26</v>
      </c>
      <c r="Q40" s="490"/>
      <c r="R40" s="485">
        <v>1.3154088746078008E-4</v>
      </c>
      <c r="S40" s="486">
        <v>6.4820818735908973E-3</v>
      </c>
      <c r="T40" s="60">
        <f t="shared" si="11"/>
        <v>37</v>
      </c>
      <c r="U40" s="430"/>
      <c r="V40" s="430"/>
      <c r="W40" s="430"/>
      <c r="X40" s="430"/>
      <c r="Y40" s="430"/>
      <c r="Z40" s="430"/>
      <c r="AA40" s="430"/>
      <c r="AB40" s="430"/>
    </row>
    <row r="41" spans="1:28" x14ac:dyDescent="0.3">
      <c r="A41" s="507" t="s">
        <v>35</v>
      </c>
      <c r="B41" s="447">
        <f t="shared" si="6"/>
        <v>37</v>
      </c>
      <c r="C41" s="446">
        <f t="shared" si="7"/>
        <v>2.997949833009142E-2</v>
      </c>
      <c r="D41" s="437">
        <f t="shared" si="8"/>
        <v>2.2044549109433879E-2</v>
      </c>
      <c r="E41" s="457">
        <f t="shared" si="9"/>
        <v>0.37931034482758619</v>
      </c>
      <c r="F41" s="461">
        <f t="shared" si="10"/>
        <v>0</v>
      </c>
      <c r="G41" s="459" t="s">
        <v>417</v>
      </c>
      <c r="H41" s="402">
        <v>39.552441999999999</v>
      </c>
      <c r="I41" s="439">
        <v>1.1943315609046844E-2</v>
      </c>
      <c r="J41" s="786">
        <v>1.6804241071308405E-3</v>
      </c>
      <c r="K41" s="779">
        <v>0.23199999999999998</v>
      </c>
      <c r="L41" s="440">
        <v>0.9679230726000001</v>
      </c>
      <c r="M41" s="441">
        <v>2.6819688919909176E-3</v>
      </c>
      <c r="N41" s="441">
        <v>2.4917035616327059E-4</v>
      </c>
      <c r="O41" s="442">
        <v>1.9490164299678227E-2</v>
      </c>
      <c r="P41" s="60">
        <v>25</v>
      </c>
      <c r="Q41" s="490"/>
      <c r="R41" s="485">
        <v>5.1836130944371418E-5</v>
      </c>
      <c r="S41" s="486">
        <v>2.5543848097556508E-3</v>
      </c>
      <c r="T41" s="60">
        <f t="shared" si="11"/>
        <v>45</v>
      </c>
      <c r="U41" s="430"/>
      <c r="V41" s="430"/>
      <c r="W41" s="430"/>
      <c r="X41" s="430"/>
      <c r="Y41" s="430"/>
      <c r="Z41" s="430"/>
      <c r="AA41" s="430"/>
      <c r="AB41" s="430"/>
    </row>
    <row r="42" spans="1:28" x14ac:dyDescent="0.3">
      <c r="A42" s="507" t="s">
        <v>61</v>
      </c>
      <c r="B42" s="447">
        <f t="shared" si="6"/>
        <v>38</v>
      </c>
      <c r="C42" s="446">
        <f t="shared" si="7"/>
        <v>2.8560320108518295E-2</v>
      </c>
      <c r="D42" s="437">
        <f t="shared" si="8"/>
        <v>2.1000997824617822E-2</v>
      </c>
      <c r="E42" s="457">
        <f t="shared" si="9"/>
        <v>0.36206896551724138</v>
      </c>
      <c r="F42" s="461">
        <f t="shared" si="10"/>
        <v>0</v>
      </c>
      <c r="G42" s="458" t="s">
        <v>413</v>
      </c>
      <c r="H42" s="402">
        <v>348.11786233333333</v>
      </c>
      <c r="I42" s="439">
        <v>0.18403808431333113</v>
      </c>
      <c r="J42" s="786">
        <v>1.4790127193354799E-2</v>
      </c>
      <c r="K42" s="781">
        <v>0</v>
      </c>
      <c r="L42" s="440">
        <v>0.43992108233999999</v>
      </c>
      <c r="M42" s="444">
        <v>0</v>
      </c>
      <c r="N42" s="444">
        <v>0</v>
      </c>
      <c r="O42" s="445">
        <v>0</v>
      </c>
      <c r="P42" s="60">
        <v>50</v>
      </c>
      <c r="Q42" s="490"/>
      <c r="R42" s="485">
        <v>4.2617324885496941E-4</v>
      </c>
      <c r="S42" s="486">
        <v>2.1000997824617822E-2</v>
      </c>
      <c r="T42" s="60">
        <f t="shared" si="11"/>
        <v>28</v>
      </c>
      <c r="U42" s="430"/>
      <c r="V42" s="430"/>
      <c r="W42" s="430"/>
      <c r="X42" s="430"/>
      <c r="Y42" s="430"/>
      <c r="Z42" s="430"/>
      <c r="AA42" s="430"/>
      <c r="AB42" s="430"/>
    </row>
    <row r="43" spans="1:28" x14ac:dyDescent="0.3">
      <c r="A43" s="507" t="s">
        <v>23</v>
      </c>
      <c r="B43" s="447">
        <f t="shared" si="6"/>
        <v>39</v>
      </c>
      <c r="C43" s="446">
        <f t="shared" si="7"/>
        <v>2.1388017944410816E-2</v>
      </c>
      <c r="D43" s="437">
        <f t="shared" si="8"/>
        <v>1.5727054760478358E-2</v>
      </c>
      <c r="E43" s="457">
        <f t="shared" si="9"/>
        <v>0.34482758620689657</v>
      </c>
      <c r="F43" s="461">
        <f t="shared" si="10"/>
        <v>0</v>
      </c>
      <c r="G43" s="458" t="s">
        <v>416</v>
      </c>
      <c r="H43" s="402">
        <v>118.90000000000002</v>
      </c>
      <c r="I43" s="439">
        <v>8.7216245448021673E-2</v>
      </c>
      <c r="J43" s="786">
        <v>5.051582563166567E-3</v>
      </c>
      <c r="K43" s="779">
        <v>0.111961722</v>
      </c>
      <c r="L43" s="440">
        <v>0.16104921989999998</v>
      </c>
      <c r="M43" s="441">
        <v>1.5726264717720096E-3</v>
      </c>
      <c r="N43" s="441">
        <v>1.4610605635784766E-4</v>
      </c>
      <c r="O43" s="442">
        <v>1.1428450347948165E-2</v>
      </c>
      <c r="P43" s="60">
        <v>31</v>
      </c>
      <c r="Q43" s="490"/>
      <c r="R43" s="485">
        <v>8.7231579343475231E-5</v>
      </c>
      <c r="S43" s="486">
        <v>4.2986044125301942E-3</v>
      </c>
      <c r="T43" s="60">
        <f t="shared" si="11"/>
        <v>39</v>
      </c>
      <c r="U43" s="430"/>
      <c r="V43" s="430"/>
      <c r="W43" s="430"/>
      <c r="X43" s="430"/>
      <c r="Y43" s="430"/>
      <c r="Z43" s="430"/>
      <c r="AA43" s="430"/>
      <c r="AB43" s="430"/>
    </row>
    <row r="44" spans="1:28" x14ac:dyDescent="0.3">
      <c r="A44" s="507" t="s">
        <v>43</v>
      </c>
      <c r="B44" s="447">
        <f t="shared" si="6"/>
        <v>40</v>
      </c>
      <c r="C44" s="446">
        <f t="shared" si="7"/>
        <v>2.0554010490323724E-2</v>
      </c>
      <c r="D44" s="437">
        <f t="shared" si="8"/>
        <v>1.511379172062279E-2</v>
      </c>
      <c r="E44" s="457">
        <f t="shared" si="9"/>
        <v>0.32758620689655171</v>
      </c>
      <c r="F44" s="461">
        <f t="shared" si="10"/>
        <v>1</v>
      </c>
      <c r="G44" s="459" t="s">
        <v>418</v>
      </c>
      <c r="H44" s="402">
        <v>773.20000000000016</v>
      </c>
      <c r="I44" s="439">
        <v>8.7500641279057503E-3</v>
      </c>
      <c r="J44" s="786">
        <v>7.8960751781518793E-3</v>
      </c>
      <c r="K44" s="779">
        <v>1.3434969999999999E-3</v>
      </c>
      <c r="L44" s="440">
        <v>7.13872106</v>
      </c>
      <c r="M44" s="441">
        <v>8.3920555410680565E-5</v>
      </c>
      <c r="N44" s="441">
        <v>7.796702916108833E-6</v>
      </c>
      <c r="O44" s="442">
        <v>6.0985994951650397E-4</v>
      </c>
      <c r="P44" s="60">
        <v>46</v>
      </c>
      <c r="Q44" s="490"/>
      <c r="R44" s="485">
        <v>2.9432828743105986E-4</v>
      </c>
      <c r="S44" s="486">
        <v>1.4503931771106286E-2</v>
      </c>
      <c r="T44" s="60">
        <f t="shared" si="11"/>
        <v>29</v>
      </c>
      <c r="U44" s="430"/>
      <c r="V44" s="430"/>
      <c r="W44" s="430"/>
      <c r="X44" s="430"/>
      <c r="Y44" s="430"/>
      <c r="Z44" s="430"/>
      <c r="AA44" s="430"/>
      <c r="AB44" s="430"/>
    </row>
    <row r="45" spans="1:28" x14ac:dyDescent="0.3">
      <c r="A45" s="507" t="s">
        <v>39</v>
      </c>
      <c r="B45" s="447">
        <f t="shared" si="6"/>
        <v>41</v>
      </c>
      <c r="C45" s="446">
        <f t="shared" si="7"/>
        <v>1.7809398924798183E-2</v>
      </c>
      <c r="D45" s="437">
        <f t="shared" si="8"/>
        <v>1.3095621710692423E-2</v>
      </c>
      <c r="E45" s="457">
        <f t="shared" si="9"/>
        <v>0.31034482758620691</v>
      </c>
      <c r="F45" s="461">
        <f t="shared" si="10"/>
        <v>1</v>
      </c>
      <c r="G45" s="459" t="s">
        <v>417</v>
      </c>
      <c r="H45" s="402">
        <v>23.496231000000005</v>
      </c>
      <c r="I45" s="439">
        <v>7.0949576882274523E-3</v>
      </c>
      <c r="J45" s="786">
        <v>9.9826030966975398E-4</v>
      </c>
      <c r="K45" s="779">
        <v>0.23199999999999998</v>
      </c>
      <c r="L45" s="440">
        <v>0.9679230726000001</v>
      </c>
      <c r="M45" s="441">
        <v>1.5932305929690174E-3</v>
      </c>
      <c r="N45" s="441">
        <v>1.4802029788108862E-4</v>
      </c>
      <c r="O45" s="442">
        <v>1.1578182773473077E-2</v>
      </c>
      <c r="P45" s="60">
        <v>30</v>
      </c>
      <c r="Q45" s="490"/>
      <c r="R45" s="485">
        <v>3.0793388352992202E-5</v>
      </c>
      <c r="S45" s="486">
        <v>1.5174389372193467E-3</v>
      </c>
      <c r="T45" s="60">
        <f t="shared" si="11"/>
        <v>48</v>
      </c>
      <c r="U45" s="430"/>
      <c r="V45" s="430"/>
      <c r="W45" s="430"/>
      <c r="X45" s="430"/>
      <c r="Y45" s="430"/>
      <c r="Z45" s="430"/>
      <c r="AA45" s="430"/>
      <c r="AB45" s="430"/>
    </row>
    <row r="46" spans="1:28" x14ac:dyDescent="0.3">
      <c r="A46" s="507" t="s">
        <v>32</v>
      </c>
      <c r="B46" s="447">
        <f t="shared" si="6"/>
        <v>42</v>
      </c>
      <c r="C46" s="446">
        <f t="shared" si="7"/>
        <v>1.7542971578547933E-2</v>
      </c>
      <c r="D46" s="437">
        <f t="shared" si="8"/>
        <v>1.2899712137628801E-2</v>
      </c>
      <c r="E46" s="457">
        <f t="shared" si="9"/>
        <v>0.29310344827586204</v>
      </c>
      <c r="F46" s="461">
        <f t="shared" si="10"/>
        <v>1</v>
      </c>
      <c r="G46" s="458" t="s">
        <v>416</v>
      </c>
      <c r="H46" s="412">
        <v>97.524666666666647</v>
      </c>
      <c r="I46" s="439">
        <v>7.1536881961618962E-2</v>
      </c>
      <c r="J46" s="786">
        <v>4.1434306611603435E-3</v>
      </c>
      <c r="K46" s="779">
        <v>0.111961722</v>
      </c>
      <c r="L46" s="440">
        <v>0.16104921989999998</v>
      </c>
      <c r="M46" s="441">
        <v>1.2899064125377734E-3</v>
      </c>
      <c r="N46" s="441">
        <v>1.1983973460286209E-4</v>
      </c>
      <c r="O46" s="442">
        <v>9.3738924365029015E-3</v>
      </c>
      <c r="P46" s="60">
        <v>32</v>
      </c>
      <c r="Q46" s="490"/>
      <c r="R46" s="485">
        <v>7.1549459194947883E-5</v>
      </c>
      <c r="S46" s="486">
        <v>3.5258197011258994E-3</v>
      </c>
      <c r="T46" s="60">
        <f t="shared" si="11"/>
        <v>42</v>
      </c>
      <c r="U46" s="430"/>
      <c r="V46" s="430"/>
      <c r="W46" s="430"/>
      <c r="X46" s="430"/>
      <c r="Y46" s="430"/>
      <c r="Z46" s="430"/>
      <c r="AA46" s="430"/>
      <c r="AB46" s="430"/>
    </row>
    <row r="47" spans="1:28" x14ac:dyDescent="0.3">
      <c r="A47" s="507" t="s">
        <v>41</v>
      </c>
      <c r="B47" s="447">
        <f t="shared" si="6"/>
        <v>43</v>
      </c>
      <c r="C47" s="446">
        <f t="shared" si="7"/>
        <v>1.3358563722785041E-2</v>
      </c>
      <c r="D47" s="437">
        <f t="shared" si="8"/>
        <v>9.82282994785319E-3</v>
      </c>
      <c r="E47" s="457">
        <f t="shared" si="9"/>
        <v>0.27586206896551724</v>
      </c>
      <c r="F47" s="461">
        <f t="shared" si="10"/>
        <v>1</v>
      </c>
      <c r="G47" s="458" t="s">
        <v>413</v>
      </c>
      <c r="H47" s="402">
        <v>162.82571866666666</v>
      </c>
      <c r="I47" s="439">
        <v>8.6080424427233959E-2</v>
      </c>
      <c r="J47" s="786">
        <v>6.9178095984154591E-3</v>
      </c>
      <c r="K47" s="781">
        <v>0</v>
      </c>
      <c r="L47" s="440">
        <v>0.43992108233999999</v>
      </c>
      <c r="M47" s="444">
        <v>0</v>
      </c>
      <c r="N47" s="444">
        <v>0</v>
      </c>
      <c r="O47" s="445">
        <v>0</v>
      </c>
      <c r="P47" s="60">
        <v>50</v>
      </c>
      <c r="Q47" s="490"/>
      <c r="R47" s="485">
        <v>1.9933468813178475E-4</v>
      </c>
      <c r="S47" s="486">
        <v>9.82282994785319E-3</v>
      </c>
      <c r="T47" s="60">
        <f t="shared" si="11"/>
        <v>32</v>
      </c>
      <c r="U47" s="430"/>
      <c r="V47" s="430"/>
      <c r="W47" s="430"/>
      <c r="X47" s="430"/>
      <c r="Y47" s="430"/>
      <c r="Z47" s="430"/>
      <c r="AA47" s="430"/>
      <c r="AB47" s="430"/>
    </row>
    <row r="48" spans="1:28" x14ac:dyDescent="0.3">
      <c r="A48" s="507" t="s">
        <v>27</v>
      </c>
      <c r="B48" s="447">
        <f t="shared" si="6"/>
        <v>44</v>
      </c>
      <c r="C48" s="446">
        <f t="shared" si="7"/>
        <v>1.1625365421501756E-2</v>
      </c>
      <c r="D48" s="437">
        <f t="shared" si="8"/>
        <v>8.5483731624747452E-3</v>
      </c>
      <c r="E48" s="457">
        <f t="shared" si="9"/>
        <v>0.25862068965517243</v>
      </c>
      <c r="F48" s="461">
        <f t="shared" si="10"/>
        <v>1</v>
      </c>
      <c r="G48" s="458" t="s">
        <v>413</v>
      </c>
      <c r="H48" s="402">
        <v>141.69999999999999</v>
      </c>
      <c r="I48" s="439">
        <v>7.4911974847841512E-2</v>
      </c>
      <c r="J48" s="786">
        <v>6.0202628191816845E-3</v>
      </c>
      <c r="K48" s="781">
        <v>0</v>
      </c>
      <c r="L48" s="440">
        <v>0.43992108233999999</v>
      </c>
      <c r="M48" s="444">
        <v>0</v>
      </c>
      <c r="N48" s="444">
        <v>0</v>
      </c>
      <c r="O48" s="445">
        <v>0</v>
      </c>
      <c r="P48" s="60">
        <v>50</v>
      </c>
      <c r="Q48" s="490"/>
      <c r="R48" s="485">
        <v>1.7347213658610002E-4</v>
      </c>
      <c r="S48" s="486">
        <v>8.5483731624747452E-3</v>
      </c>
      <c r="T48" s="60">
        <f t="shared" si="11"/>
        <v>34</v>
      </c>
      <c r="U48" s="430"/>
      <c r="V48" s="430"/>
      <c r="W48" s="430"/>
      <c r="X48" s="430"/>
      <c r="Y48" s="430"/>
      <c r="Z48" s="430"/>
      <c r="AA48" s="430"/>
      <c r="AB48" s="430"/>
    </row>
    <row r="49" spans="1:28" x14ac:dyDescent="0.3">
      <c r="A49" s="507" t="s">
        <v>33</v>
      </c>
      <c r="B49" s="447">
        <f t="shared" si="6"/>
        <v>45</v>
      </c>
      <c r="C49" s="446">
        <f t="shared" si="7"/>
        <v>1.0843914693871063E-2</v>
      </c>
      <c r="D49" s="437">
        <f t="shared" si="8"/>
        <v>7.9737561774878216E-3</v>
      </c>
      <c r="E49" s="457">
        <f t="shared" si="9"/>
        <v>0.2413793103448276</v>
      </c>
      <c r="F49" s="461">
        <f t="shared" si="10"/>
        <v>1</v>
      </c>
      <c r="G49" s="459" t="s">
        <v>416</v>
      </c>
      <c r="H49" s="412">
        <v>60.28335400000001</v>
      </c>
      <c r="I49" s="439">
        <v>4.4219409578586874E-2</v>
      </c>
      <c r="J49" s="786">
        <v>2.5611971397443019E-3</v>
      </c>
      <c r="K49" s="779">
        <v>0.111961722</v>
      </c>
      <c r="L49" s="440">
        <v>0.16104921989999998</v>
      </c>
      <c r="M49" s="441">
        <v>7.9733556188059775E-4</v>
      </c>
      <c r="N49" s="441">
        <v>7.4077065744020866E-5</v>
      </c>
      <c r="O49" s="442">
        <v>5.7943256349603225E-3</v>
      </c>
      <c r="P49" s="60">
        <v>35</v>
      </c>
      <c r="Q49" s="490"/>
      <c r="R49" s="485">
        <v>4.4227183999510556E-5</v>
      </c>
      <c r="S49" s="486">
        <v>2.1794305425274999E-3</v>
      </c>
      <c r="T49" s="60">
        <f t="shared" si="11"/>
        <v>46</v>
      </c>
      <c r="U49" s="430"/>
      <c r="V49" s="430"/>
      <c r="W49" s="430"/>
      <c r="X49" s="430"/>
      <c r="Y49" s="430"/>
      <c r="Z49" s="430"/>
      <c r="AA49" s="430"/>
      <c r="AB49" s="430"/>
    </row>
    <row r="50" spans="1:28" x14ac:dyDescent="0.3">
      <c r="A50" s="510" t="s">
        <v>188</v>
      </c>
      <c r="B50" s="447">
        <f t="shared" si="6"/>
        <v>46</v>
      </c>
      <c r="C50" s="446">
        <f t="shared" si="7"/>
        <v>8.8142378408421328E-3</v>
      </c>
      <c r="D50" s="437">
        <f t="shared" si="8"/>
        <v>6.4812925421651752E-3</v>
      </c>
      <c r="E50" s="457">
        <f t="shared" si="9"/>
        <v>0.22413793103448276</v>
      </c>
      <c r="F50" s="461">
        <f t="shared" si="10"/>
        <v>1</v>
      </c>
      <c r="G50" s="458" t="s">
        <v>416</v>
      </c>
      <c r="H50" s="438">
        <v>49</v>
      </c>
      <c r="I50" s="439">
        <v>3.5942775668234325E-2</v>
      </c>
      <c r="J50" s="786">
        <v>2.0818128309096863E-3</v>
      </c>
      <c r="K50" s="779">
        <v>0.111961722</v>
      </c>
      <c r="L50" s="440">
        <v>0.16104921989999998</v>
      </c>
      <c r="M50" s="441">
        <v>6.4809669568400728E-4</v>
      </c>
      <c r="N50" s="441">
        <v>6.0211915572199616E-5</v>
      </c>
      <c r="O50" s="442">
        <v>4.7097903031914209E-3</v>
      </c>
      <c r="P50" s="60">
        <v>39</v>
      </c>
      <c r="Q50" s="490"/>
      <c r="R50" s="485">
        <v>3.5949094935494407E-5</v>
      </c>
      <c r="S50" s="486">
        <v>1.7715022389737547E-3</v>
      </c>
      <c r="T50" s="60">
        <f t="shared" si="11"/>
        <v>47</v>
      </c>
      <c r="U50" s="430"/>
      <c r="V50" s="430"/>
      <c r="W50" s="430"/>
      <c r="X50" s="430"/>
      <c r="Y50" s="430"/>
      <c r="Z50" s="430"/>
      <c r="AA50" s="430"/>
      <c r="AB50" s="430"/>
    </row>
    <row r="51" spans="1:28" x14ac:dyDescent="0.3">
      <c r="A51" s="507" t="s">
        <v>34</v>
      </c>
      <c r="B51" s="447">
        <f t="shared" si="6"/>
        <v>47</v>
      </c>
      <c r="C51" s="446">
        <f t="shared" si="7"/>
        <v>8.5295608507232785E-3</v>
      </c>
      <c r="D51" s="437">
        <f t="shared" si="8"/>
        <v>6.2719636261205098E-3</v>
      </c>
      <c r="E51" s="457">
        <f t="shared" si="9"/>
        <v>0.20689655172413793</v>
      </c>
      <c r="F51" s="461">
        <f t="shared" si="10"/>
        <v>1</v>
      </c>
      <c r="G51" s="459" t="s">
        <v>417</v>
      </c>
      <c r="H51" s="402">
        <v>11.253189000000001</v>
      </c>
      <c r="I51" s="439">
        <v>3.3980300845964013E-3</v>
      </c>
      <c r="J51" s="786">
        <v>4.7810271936432131E-4</v>
      </c>
      <c r="K51" s="779">
        <v>0.23199999999999998</v>
      </c>
      <c r="L51" s="440">
        <v>0.9679230726000001</v>
      </c>
      <c r="M51" s="441">
        <v>7.6305535910259055E-4</v>
      </c>
      <c r="N51" s="441">
        <v>7.0892237478095523E-5</v>
      </c>
      <c r="O51" s="442">
        <v>5.5452076133587847E-3</v>
      </c>
      <c r="P51" s="60">
        <v>36</v>
      </c>
      <c r="Q51" s="490"/>
      <c r="R51" s="485">
        <v>1.4748059766973687E-5</v>
      </c>
      <c r="S51" s="486">
        <v>7.26756012761725E-4</v>
      </c>
      <c r="T51" s="60">
        <f t="shared" si="11"/>
        <v>52</v>
      </c>
      <c r="U51" s="430"/>
      <c r="V51" s="430"/>
      <c r="W51" s="430"/>
      <c r="X51" s="430"/>
      <c r="Y51" s="430"/>
      <c r="Z51" s="430"/>
      <c r="AA51" s="430"/>
      <c r="AB51" s="430"/>
    </row>
    <row r="52" spans="1:28" x14ac:dyDescent="0.3">
      <c r="A52" s="507" t="s">
        <v>45</v>
      </c>
      <c r="B52" s="447">
        <f t="shared" si="6"/>
        <v>48</v>
      </c>
      <c r="C52" s="446">
        <f t="shared" si="7"/>
        <v>7.4787052231663157E-3</v>
      </c>
      <c r="D52" s="437">
        <f t="shared" si="8"/>
        <v>5.499247610877776E-3</v>
      </c>
      <c r="E52" s="457">
        <f t="shared" si="9"/>
        <v>0.18965517241379309</v>
      </c>
      <c r="F52" s="461">
        <f t="shared" si="10"/>
        <v>1</v>
      </c>
      <c r="G52" s="459" t="s">
        <v>417</v>
      </c>
      <c r="H52" s="402">
        <v>9.866778</v>
      </c>
      <c r="I52" s="439">
        <v>2.9793873080807502E-3</v>
      </c>
      <c r="J52" s="786">
        <v>4.1919969469668194E-4</v>
      </c>
      <c r="K52" s="779">
        <v>0.23199999999999998</v>
      </c>
      <c r="L52" s="440">
        <v>0.9679230726000001</v>
      </c>
      <c r="M52" s="441">
        <v>6.6904571050708736E-4</v>
      </c>
      <c r="N52" s="441">
        <v>6.215819969962722E-5</v>
      </c>
      <c r="O52" s="442">
        <v>4.862029108808264E-3</v>
      </c>
      <c r="P52" s="60">
        <v>37</v>
      </c>
      <c r="Q52" s="490"/>
      <c r="R52" s="485">
        <v>1.2931075062496602E-5</v>
      </c>
      <c r="S52" s="486">
        <v>6.3721850206951167E-4</v>
      </c>
      <c r="T52" s="60">
        <f t="shared" si="11"/>
        <v>54</v>
      </c>
      <c r="U52" s="430"/>
      <c r="V52" s="430"/>
      <c r="W52" s="430"/>
      <c r="X52" s="430"/>
      <c r="Y52" s="430"/>
      <c r="Z52" s="430"/>
      <c r="AA52" s="430"/>
      <c r="AB52" s="430"/>
    </row>
    <row r="53" spans="1:28" x14ac:dyDescent="0.3">
      <c r="A53" s="451" t="s">
        <v>11</v>
      </c>
      <c r="B53" s="447">
        <f t="shared" si="6"/>
        <v>49</v>
      </c>
      <c r="C53" s="446">
        <f t="shared" si="7"/>
        <v>7.3522927813632014E-3</v>
      </c>
      <c r="D53" s="437">
        <f t="shared" si="8"/>
        <v>5.4062939112965161E-3</v>
      </c>
      <c r="E53" s="457">
        <f t="shared" si="9"/>
        <v>0.17241379310344829</v>
      </c>
      <c r="F53" s="461">
        <f t="shared" si="10"/>
        <v>1</v>
      </c>
      <c r="G53" s="458" t="s">
        <v>417</v>
      </c>
      <c r="H53" s="443">
        <v>9.6999999999999993</v>
      </c>
      <c r="I53" s="439">
        <v>2.9290267692638136E-3</v>
      </c>
      <c r="J53" s="786">
        <v>4.1211396856783588E-4</v>
      </c>
      <c r="K53" s="779">
        <v>0.23199999999999998</v>
      </c>
      <c r="L53" s="440">
        <v>0.9679230726000001</v>
      </c>
      <c r="M53" s="441">
        <v>6.5773684093416781E-4</v>
      </c>
      <c r="N53" s="441">
        <v>6.1107540585830951E-5</v>
      </c>
      <c r="O53" s="442">
        <v>4.7798463039748287E-3</v>
      </c>
      <c r="P53" s="60">
        <v>38</v>
      </c>
      <c r="Q53" s="490"/>
      <c r="R53" s="485">
        <v>1.2712501295379001E-5</v>
      </c>
      <c r="S53" s="486">
        <v>6.2644760732168733E-4</v>
      </c>
      <c r="T53" s="60">
        <f t="shared" si="11"/>
        <v>55</v>
      </c>
      <c r="U53" s="430"/>
      <c r="V53" s="430"/>
      <c r="W53" s="430"/>
      <c r="X53" s="430"/>
      <c r="Y53" s="430"/>
      <c r="Z53" s="430"/>
      <c r="AA53" s="430"/>
      <c r="AB53" s="430"/>
    </row>
    <row r="54" spans="1:28" x14ac:dyDescent="0.3">
      <c r="A54" s="451" t="s">
        <v>55</v>
      </c>
      <c r="B54" s="447">
        <f t="shared" si="6"/>
        <v>50</v>
      </c>
      <c r="C54" s="446">
        <f t="shared" si="7"/>
        <v>6.1516007819636268E-3</v>
      </c>
      <c r="D54" s="437">
        <f t="shared" si="8"/>
        <v>4.5234000931734571E-3</v>
      </c>
      <c r="E54" s="457">
        <f t="shared" si="9"/>
        <v>0.15517241379310345</v>
      </c>
      <c r="F54" s="461">
        <f t="shared" si="10"/>
        <v>1</v>
      </c>
      <c r="G54" s="458" t="s">
        <v>413</v>
      </c>
      <c r="H54" s="402">
        <v>74.981026333333332</v>
      </c>
      <c r="I54" s="439">
        <v>3.9639920668652143E-2</v>
      </c>
      <c r="J54" s="786">
        <v>3.1856420958267431E-3</v>
      </c>
      <c r="K54" s="781">
        <v>0</v>
      </c>
      <c r="L54" s="440">
        <v>0.43992108233999999</v>
      </c>
      <c r="M54" s="444">
        <v>0</v>
      </c>
      <c r="N54" s="444">
        <v>0</v>
      </c>
      <c r="O54" s="445">
        <v>0</v>
      </c>
      <c r="P54" s="60">
        <v>50</v>
      </c>
      <c r="Q54" s="490"/>
      <c r="R54" s="485">
        <v>9.1793358090768972E-5</v>
      </c>
      <c r="S54" s="486">
        <v>4.5234000931734571E-3</v>
      </c>
      <c r="T54" s="60">
        <f t="shared" si="11"/>
        <v>38</v>
      </c>
      <c r="U54" s="430"/>
      <c r="V54" s="430"/>
      <c r="W54" s="430"/>
      <c r="X54" s="430"/>
      <c r="Y54" s="430"/>
      <c r="Z54" s="430"/>
      <c r="AA54" s="430"/>
      <c r="AB54" s="430"/>
    </row>
    <row r="55" spans="1:28" x14ac:dyDescent="0.3">
      <c r="A55" s="507" t="s">
        <v>26</v>
      </c>
      <c r="B55" s="447">
        <f t="shared" si="6"/>
        <v>51</v>
      </c>
      <c r="C55" s="446">
        <f t="shared" si="7"/>
        <v>4.9556188678419981E-3</v>
      </c>
      <c r="D55" s="437">
        <f t="shared" si="8"/>
        <v>3.6439696987900505E-3</v>
      </c>
      <c r="E55" s="457">
        <f t="shared" si="9"/>
        <v>0.13793103448275862</v>
      </c>
      <c r="F55" s="461">
        <f t="shared" si="10"/>
        <v>1</v>
      </c>
      <c r="G55" s="459" t="s">
        <v>416</v>
      </c>
      <c r="H55" s="402">
        <v>27.549214000000003</v>
      </c>
      <c r="I55" s="439">
        <v>2.0208065686493481E-2</v>
      </c>
      <c r="J55" s="786">
        <v>1.1704552487076891E-3</v>
      </c>
      <c r="K55" s="779">
        <v>0.111961722</v>
      </c>
      <c r="L55" s="440">
        <v>0.16104921989999998</v>
      </c>
      <c r="M55" s="441">
        <v>3.6437866453248151E-4</v>
      </c>
      <c r="N55" s="441">
        <v>3.3852876478539995E-5</v>
      </c>
      <c r="O55" s="442">
        <v>2.6479800195458236E-3</v>
      </c>
      <c r="P55" s="60">
        <v>42</v>
      </c>
      <c r="Q55" s="490"/>
      <c r="R55" s="485">
        <v>2.0211618560903097E-5</v>
      </c>
      <c r="S55" s="486">
        <v>9.9598967924422691E-4</v>
      </c>
      <c r="T55" s="60">
        <f t="shared" si="11"/>
        <v>51</v>
      </c>
      <c r="U55" s="430"/>
      <c r="V55" s="430"/>
      <c r="W55" s="430"/>
      <c r="X55" s="430"/>
      <c r="Y55" s="430"/>
      <c r="Z55" s="430"/>
      <c r="AA55" s="430"/>
      <c r="AB55" s="430"/>
    </row>
    <row r="56" spans="1:28" x14ac:dyDescent="0.3">
      <c r="A56" s="507" t="s">
        <v>52</v>
      </c>
      <c r="B56" s="447">
        <f t="shared" si="6"/>
        <v>52</v>
      </c>
      <c r="C56" s="446">
        <f t="shared" si="7"/>
        <v>4.5670760821488101E-3</v>
      </c>
      <c r="D56" s="437">
        <f t="shared" si="8"/>
        <v>3.3582661014175588E-3</v>
      </c>
      <c r="E56" s="457">
        <f t="shared" si="9"/>
        <v>0.1206896551724138</v>
      </c>
      <c r="F56" s="461">
        <f t="shared" si="10"/>
        <v>1</v>
      </c>
      <c r="G56" s="459" t="s">
        <v>413</v>
      </c>
      <c r="H56" s="402">
        <v>55.667470000000002</v>
      </c>
      <c r="I56" s="439">
        <v>2.9429499735236217E-2</v>
      </c>
      <c r="J56" s="786">
        <v>2.3650868022506133E-3</v>
      </c>
      <c r="K56" s="781">
        <v>0</v>
      </c>
      <c r="L56" s="440">
        <v>0.43992108233999999</v>
      </c>
      <c r="M56" s="444">
        <v>0</v>
      </c>
      <c r="N56" s="444">
        <v>0</v>
      </c>
      <c r="O56" s="445">
        <v>0</v>
      </c>
      <c r="P56" s="60">
        <v>50</v>
      </c>
      <c r="Q56" s="490"/>
      <c r="R56" s="485">
        <v>6.814929399606652E-5</v>
      </c>
      <c r="S56" s="486">
        <v>3.3582661014175588E-3</v>
      </c>
      <c r="T56" s="60">
        <f t="shared" si="11"/>
        <v>43</v>
      </c>
      <c r="U56" s="430"/>
      <c r="V56" s="430"/>
      <c r="W56" s="430"/>
      <c r="X56" s="430"/>
      <c r="Y56" s="430"/>
      <c r="Z56" s="430"/>
      <c r="AA56" s="430"/>
      <c r="AB56" s="430"/>
    </row>
    <row r="57" spans="1:28" x14ac:dyDescent="0.3">
      <c r="A57" s="450" t="s">
        <v>31</v>
      </c>
      <c r="B57" s="447">
        <f t="shared" si="6"/>
        <v>53</v>
      </c>
      <c r="C57" s="446">
        <f t="shared" si="7"/>
        <v>2.4186979170770237E-3</v>
      </c>
      <c r="D57" s="437">
        <f t="shared" si="8"/>
        <v>1.7785189207242911E-3</v>
      </c>
      <c r="E57" s="457">
        <f t="shared" si="9"/>
        <v>0.10344827586206896</v>
      </c>
      <c r="F57" s="461">
        <f t="shared" si="10"/>
        <v>1</v>
      </c>
      <c r="G57" s="459" t="s">
        <v>416</v>
      </c>
      <c r="H57" s="402">
        <v>13.445995000000002</v>
      </c>
      <c r="I57" s="439">
        <v>9.8629873861469496E-3</v>
      </c>
      <c r="J57" s="786">
        <v>5.7126622276219374E-4</v>
      </c>
      <c r="K57" s="779">
        <v>0.111961722</v>
      </c>
      <c r="L57" s="440">
        <v>0.16104921989999998</v>
      </c>
      <c r="M57" s="441">
        <v>1.7784295774864664E-4</v>
      </c>
      <c r="N57" s="441">
        <v>1.6522635014779968E-5</v>
      </c>
      <c r="O57" s="442">
        <v>1.2924044258726601E-3</v>
      </c>
      <c r="P57" s="60">
        <v>44</v>
      </c>
      <c r="Q57" s="490"/>
      <c r="R57" s="485">
        <v>9.8647214440241473E-6</v>
      </c>
      <c r="S57" s="486">
        <v>4.8611449485163097E-4</v>
      </c>
      <c r="T57" s="60">
        <f t="shared" si="11"/>
        <v>56</v>
      </c>
      <c r="U57" s="430"/>
      <c r="V57" s="430"/>
      <c r="W57" s="430"/>
      <c r="X57" s="430"/>
      <c r="Y57" s="430"/>
      <c r="Z57" s="430"/>
      <c r="AA57" s="430"/>
      <c r="AB57" s="430"/>
    </row>
    <row r="58" spans="1:28" x14ac:dyDescent="0.3">
      <c r="A58" s="507" t="s">
        <v>17</v>
      </c>
      <c r="B58" s="447">
        <f t="shared" si="6"/>
        <v>54</v>
      </c>
      <c r="C58" s="446">
        <f t="shared" si="7"/>
        <v>2.2951947951575977E-3</v>
      </c>
      <c r="D58" s="437">
        <f t="shared" si="8"/>
        <v>1.6877045046075128E-3</v>
      </c>
      <c r="E58" s="457">
        <f t="shared" si="9"/>
        <v>8.6206896551724144E-2</v>
      </c>
      <c r="F58" s="461">
        <f t="shared" si="10"/>
        <v>1</v>
      </c>
      <c r="G58" s="459" t="s">
        <v>416</v>
      </c>
      <c r="H58" s="402">
        <v>12.759418000000002</v>
      </c>
      <c r="I58" s="439">
        <v>9.3593652822700248E-3</v>
      </c>
      <c r="J58" s="786">
        <v>5.4209632872122477E-4</v>
      </c>
      <c r="K58" s="779">
        <v>0.111961722</v>
      </c>
      <c r="L58" s="440">
        <v>0.16104921989999998</v>
      </c>
      <c r="M58" s="441">
        <v>1.6876197233981727E-4</v>
      </c>
      <c r="N58" s="441">
        <v>1.5678959170742945E-5</v>
      </c>
      <c r="O58" s="442">
        <v>1.2264119014442059E-3</v>
      </c>
      <c r="P58" s="60">
        <v>45</v>
      </c>
      <c r="Q58" s="490"/>
      <c r="R58" s="485">
        <v>9.3610107959929862E-6</v>
      </c>
      <c r="S58" s="486">
        <v>4.6129260316330687E-4</v>
      </c>
      <c r="T58" s="60">
        <f t="shared" si="11"/>
        <v>57</v>
      </c>
      <c r="U58" s="430"/>
      <c r="V58" s="430"/>
      <c r="W58" s="430"/>
      <c r="X58" s="430"/>
      <c r="Y58" s="430"/>
      <c r="Z58" s="430"/>
      <c r="AA58" s="430"/>
      <c r="AB58" s="430"/>
    </row>
    <row r="59" spans="1:28" x14ac:dyDescent="0.3">
      <c r="A59" s="509" t="s">
        <v>54</v>
      </c>
      <c r="B59" s="447">
        <f t="shared" si="6"/>
        <v>55</v>
      </c>
      <c r="C59" s="446">
        <f t="shared" si="7"/>
        <v>1.7730891098093535E-3</v>
      </c>
      <c r="D59" s="437">
        <f t="shared" si="8"/>
        <v>1.3037893271670201E-3</v>
      </c>
      <c r="E59" s="457">
        <f t="shared" si="9"/>
        <v>6.8965517241379309E-2</v>
      </c>
      <c r="F59" s="461">
        <f t="shared" si="10"/>
        <v>1</v>
      </c>
      <c r="G59" s="459" t="s">
        <v>418</v>
      </c>
      <c r="H59" s="402">
        <v>66.7</v>
      </c>
      <c r="I59" s="439">
        <v>7.5482317295824295E-4</v>
      </c>
      <c r="J59" s="786">
        <v>6.8115392444740067E-4</v>
      </c>
      <c r="K59" s="779">
        <v>1.3434969999999999E-3</v>
      </c>
      <c r="L59" s="440">
        <v>7.13872106</v>
      </c>
      <c r="M59" s="441">
        <v>7.2393960759084224E-6</v>
      </c>
      <c r="N59" s="441">
        <v>6.7258158885729311E-7</v>
      </c>
      <c r="O59" s="442">
        <v>5.260949124773773E-5</v>
      </c>
      <c r="P59" s="60">
        <v>47</v>
      </c>
      <c r="Q59" s="490"/>
      <c r="R59" s="485">
        <v>2.5390192410309998E-5</v>
      </c>
      <c r="S59" s="486">
        <v>1.2511798359192824E-3</v>
      </c>
      <c r="T59" s="60">
        <f t="shared" si="11"/>
        <v>49</v>
      </c>
      <c r="U59" s="430"/>
      <c r="V59" s="430"/>
      <c r="W59" s="430"/>
      <c r="X59" s="430"/>
      <c r="Y59" s="430"/>
      <c r="Z59" s="430"/>
      <c r="AA59" s="430"/>
      <c r="AB59" s="430"/>
    </row>
    <row r="60" spans="1:28" x14ac:dyDescent="0.3">
      <c r="A60" s="507" t="s">
        <v>36</v>
      </c>
      <c r="B60" s="447">
        <f t="shared" si="6"/>
        <v>56</v>
      </c>
      <c r="C60" s="446">
        <f t="shared" si="7"/>
        <v>1.5431110515479534E-3</v>
      </c>
      <c r="D60" s="437">
        <f t="shared" si="8"/>
        <v>1.1346816742098327E-3</v>
      </c>
      <c r="E60" s="457">
        <f t="shared" si="9"/>
        <v>5.1724137931034482E-2</v>
      </c>
      <c r="F60" s="461">
        <f t="shared" si="10"/>
        <v>1</v>
      </c>
      <c r="G60" s="459" t="s">
        <v>413</v>
      </c>
      <c r="H60" s="402">
        <v>18.808771</v>
      </c>
      <c r="I60" s="439">
        <v>9.9435580809513827E-3</v>
      </c>
      <c r="J60" s="786">
        <v>7.9910899594779622E-4</v>
      </c>
      <c r="K60" s="781">
        <v>0</v>
      </c>
      <c r="L60" s="440">
        <v>0.43992108233999999</v>
      </c>
      <c r="M60" s="444">
        <v>0</v>
      </c>
      <c r="N60" s="444">
        <v>0</v>
      </c>
      <c r="O60" s="445">
        <v>0</v>
      </c>
      <c r="P60" s="60">
        <v>50</v>
      </c>
      <c r="Q60" s="490"/>
      <c r="R60" s="485">
        <v>2.3026095214740134E-5</v>
      </c>
      <c r="S60" s="486">
        <v>1.1346816742098327E-3</v>
      </c>
      <c r="T60" s="60">
        <f t="shared" si="11"/>
        <v>50</v>
      </c>
      <c r="U60" s="430"/>
      <c r="V60" s="430"/>
      <c r="W60" s="430"/>
      <c r="X60" s="430"/>
      <c r="Y60" s="430"/>
      <c r="Z60" s="430"/>
      <c r="AA60" s="430"/>
      <c r="AB60" s="430"/>
    </row>
    <row r="61" spans="1:28" x14ac:dyDescent="0.3">
      <c r="A61" s="507" t="s">
        <v>64</v>
      </c>
      <c r="B61" s="447">
        <f t="shared" si="6"/>
        <v>57</v>
      </c>
      <c r="C61" s="446">
        <f t="shared" si="7"/>
        <v>9.304065793602303E-4</v>
      </c>
      <c r="D61" s="437">
        <f t="shared" si="8"/>
        <v>6.841473231011349E-4</v>
      </c>
      <c r="E61" s="457">
        <f t="shared" si="9"/>
        <v>3.4482758620689655E-2</v>
      </c>
      <c r="F61" s="461">
        <f t="shared" si="10"/>
        <v>1</v>
      </c>
      <c r="G61" s="459" t="s">
        <v>418</v>
      </c>
      <c r="H61" s="402">
        <v>35</v>
      </c>
      <c r="I61" s="439">
        <v>3.9608412374120695E-4</v>
      </c>
      <c r="J61" s="786">
        <v>3.5742709678649213E-4</v>
      </c>
      <c r="K61" s="779">
        <v>1.3434969999999999E-3</v>
      </c>
      <c r="L61" s="440">
        <v>7.13872106</v>
      </c>
      <c r="M61" s="441">
        <v>3.798783548077883E-6</v>
      </c>
      <c r="N61" s="441">
        <v>3.5292886971522128E-7</v>
      </c>
      <c r="O61" s="442">
        <v>2.7606179815154729E-5</v>
      </c>
      <c r="P61" s="60">
        <v>48</v>
      </c>
      <c r="Q61" s="490"/>
      <c r="R61" s="485">
        <v>1.3323189420702396E-5</v>
      </c>
      <c r="S61" s="486">
        <v>6.5654114328598016E-4</v>
      </c>
      <c r="T61" s="60">
        <f t="shared" si="11"/>
        <v>53</v>
      </c>
      <c r="U61" s="430"/>
      <c r="V61" s="430"/>
      <c r="W61" s="430"/>
      <c r="X61" s="430"/>
      <c r="Y61" s="430"/>
      <c r="Z61" s="430"/>
      <c r="AA61" s="430"/>
      <c r="AB61" s="430"/>
    </row>
    <row r="62" spans="1:28" ht="19.5" thickBot="1" x14ac:dyDescent="0.35">
      <c r="A62" s="773" t="s">
        <v>28</v>
      </c>
      <c r="B62" s="491">
        <f t="shared" si="6"/>
        <v>58</v>
      </c>
      <c r="C62" s="492">
        <f t="shared" si="7"/>
        <v>1.6189416442363103E-6</v>
      </c>
      <c r="D62" s="493">
        <f t="shared" si="8"/>
        <v>1.1904414873364609E-6</v>
      </c>
      <c r="E62" s="494">
        <f t="shared" si="9"/>
        <v>1.7241379310344827E-2</v>
      </c>
      <c r="F62" s="495">
        <f t="shared" si="10"/>
        <v>1</v>
      </c>
      <c r="G62" s="496" t="s">
        <v>416</v>
      </c>
      <c r="H62" s="775">
        <v>8.9999999999999993E-3</v>
      </c>
      <c r="I62" s="497">
        <v>6.6017343064103862E-6</v>
      </c>
      <c r="J62" s="787">
        <v>3.8237378526912605E-7</v>
      </c>
      <c r="K62" s="782">
        <v>0.111961722</v>
      </c>
      <c r="L62" s="498">
        <v>0.16104921989999998</v>
      </c>
      <c r="M62" s="499">
        <v>1.1903816859502174E-7</v>
      </c>
      <c r="N62" s="499">
        <v>1.1059331431628501E-8</v>
      </c>
      <c r="O62" s="500">
        <v>8.6506352507597528E-7</v>
      </c>
      <c r="P62" s="105">
        <v>49</v>
      </c>
      <c r="Q62" s="501"/>
      <c r="R62" s="502">
        <v>6.6028949881520333E-9</v>
      </c>
      <c r="S62" s="503">
        <v>3.2537796226048554E-7</v>
      </c>
      <c r="T62" s="105">
        <f t="shared" si="11"/>
        <v>58</v>
      </c>
      <c r="U62" s="430"/>
      <c r="V62" s="430"/>
      <c r="W62" s="430"/>
      <c r="X62" s="430"/>
      <c r="Y62" s="430"/>
      <c r="Z62" s="430"/>
      <c r="AA62" s="430"/>
      <c r="AB62" s="430"/>
    </row>
    <row r="63" spans="1:28" s="377" customFormat="1" x14ac:dyDescent="0.3">
      <c r="A63" s="431"/>
      <c r="B63" s="177"/>
      <c r="C63" s="431"/>
      <c r="D63" s="431"/>
      <c r="E63" s="431"/>
      <c r="F63" s="1420"/>
      <c r="G63" s="431"/>
      <c r="H63" s="431"/>
      <c r="I63" s="1421"/>
      <c r="J63" s="1421"/>
      <c r="K63" s="431"/>
      <c r="L63" s="431"/>
      <c r="M63" s="431"/>
      <c r="N63" s="431"/>
      <c r="O63" s="431"/>
      <c r="P63" s="289"/>
      <c r="Q63" s="289"/>
      <c r="R63" s="431"/>
      <c r="S63" s="431"/>
      <c r="T63" s="431"/>
      <c r="U63" s="431"/>
      <c r="V63" s="431"/>
      <c r="W63" s="431"/>
      <c r="X63" s="431"/>
      <c r="Y63" s="431"/>
      <c r="Z63" s="431"/>
      <c r="AA63" s="431"/>
      <c r="AB63" s="431"/>
    </row>
    <row r="64" spans="1:28" s="377" customFormat="1" x14ac:dyDescent="0.3">
      <c r="A64" s="431"/>
      <c r="B64" s="177"/>
      <c r="C64" s="431"/>
      <c r="D64" s="431"/>
      <c r="E64" s="431"/>
      <c r="F64" s="1420"/>
      <c r="G64" s="431"/>
      <c r="H64" s="431"/>
      <c r="I64" s="1421"/>
      <c r="J64" s="1421"/>
      <c r="K64" s="431"/>
      <c r="L64" s="431"/>
      <c r="M64" s="431"/>
      <c r="N64" s="431"/>
      <c r="O64" s="431"/>
      <c r="P64" s="289"/>
      <c r="Q64" s="289"/>
      <c r="R64" s="431"/>
      <c r="S64" s="431"/>
      <c r="T64" s="431"/>
      <c r="U64" s="431"/>
      <c r="V64" s="431"/>
      <c r="W64" s="431"/>
      <c r="X64" s="431"/>
      <c r="Y64" s="431"/>
      <c r="Z64" s="431"/>
      <c r="AA64" s="431"/>
      <c r="AB64" s="431"/>
    </row>
    <row r="65" spans="1:28" s="377" customFormat="1" x14ac:dyDescent="0.3">
      <c r="A65" s="431"/>
      <c r="B65" s="177"/>
      <c r="C65" s="431"/>
      <c r="D65" s="431"/>
      <c r="E65" s="431"/>
      <c r="F65" s="1420"/>
      <c r="G65" s="431"/>
      <c r="H65" s="431"/>
      <c r="I65" s="1421"/>
      <c r="J65" s="1421"/>
      <c r="K65" s="431"/>
      <c r="L65" s="431"/>
      <c r="M65" s="431"/>
      <c r="N65" s="431"/>
      <c r="O65" s="431"/>
      <c r="P65" s="289"/>
      <c r="Q65" s="289"/>
      <c r="R65" s="431"/>
      <c r="S65" s="431"/>
      <c r="T65" s="431"/>
      <c r="U65" s="431"/>
      <c r="V65" s="431"/>
      <c r="W65" s="431"/>
      <c r="X65" s="431"/>
      <c r="Y65" s="431"/>
      <c r="Z65" s="431"/>
      <c r="AA65" s="431"/>
      <c r="AB65" s="431"/>
    </row>
    <row r="66" spans="1:28" s="377" customFormat="1" x14ac:dyDescent="0.3">
      <c r="A66" s="431"/>
      <c r="B66" s="177"/>
      <c r="C66" s="431"/>
      <c r="D66" s="431"/>
      <c r="E66" s="431"/>
      <c r="F66" s="1420"/>
      <c r="G66" s="431"/>
      <c r="H66" s="431"/>
      <c r="I66" s="1421"/>
      <c r="J66" s="1421"/>
      <c r="K66" s="431"/>
      <c r="L66" s="431"/>
      <c r="M66" s="431"/>
      <c r="N66" s="431"/>
      <c r="O66" s="431"/>
      <c r="P66" s="289"/>
      <c r="Q66" s="289"/>
      <c r="R66" s="431"/>
      <c r="S66" s="431"/>
      <c r="T66" s="431"/>
      <c r="U66" s="431"/>
      <c r="V66" s="431"/>
      <c r="W66" s="431"/>
      <c r="X66" s="431"/>
      <c r="Y66" s="431"/>
      <c r="Z66" s="431"/>
      <c r="AA66" s="431"/>
      <c r="AB66" s="431"/>
    </row>
    <row r="67" spans="1:28" s="377" customFormat="1" x14ac:dyDescent="0.3">
      <c r="A67" s="431"/>
      <c r="B67" s="177"/>
      <c r="C67" s="431"/>
      <c r="D67" s="431"/>
      <c r="E67" s="431"/>
      <c r="F67" s="1420"/>
      <c r="G67" s="431"/>
      <c r="H67" s="431"/>
      <c r="I67" s="1421"/>
      <c r="J67" s="1421"/>
      <c r="K67" s="431"/>
      <c r="L67" s="431"/>
      <c r="M67" s="431"/>
      <c r="N67" s="431"/>
      <c r="O67" s="431"/>
      <c r="P67" s="289"/>
      <c r="Q67" s="289"/>
      <c r="R67" s="431"/>
      <c r="S67" s="431"/>
      <c r="T67" s="431"/>
      <c r="U67" s="431"/>
      <c r="V67" s="431"/>
      <c r="W67" s="431"/>
      <c r="X67" s="431"/>
      <c r="Y67" s="431"/>
      <c r="Z67" s="431"/>
      <c r="AA67" s="431"/>
      <c r="AB67" s="431"/>
    </row>
    <row r="68" spans="1:28" s="377" customFormat="1" x14ac:dyDescent="0.3">
      <c r="A68" s="431"/>
      <c r="B68" s="177"/>
      <c r="C68" s="431"/>
      <c r="D68" s="431"/>
      <c r="E68" s="431"/>
      <c r="F68" s="1420"/>
      <c r="G68" s="431"/>
      <c r="H68" s="431"/>
      <c r="I68" s="1421"/>
      <c r="J68" s="1421"/>
      <c r="K68" s="431"/>
      <c r="L68" s="431"/>
      <c r="M68" s="431"/>
      <c r="N68" s="431"/>
      <c r="O68" s="431"/>
      <c r="P68" s="289"/>
      <c r="Q68" s="289"/>
      <c r="R68" s="431"/>
      <c r="S68" s="431"/>
      <c r="T68" s="431"/>
      <c r="U68" s="431"/>
      <c r="V68" s="431"/>
      <c r="W68" s="431"/>
      <c r="X68" s="431"/>
      <c r="Y68" s="431"/>
      <c r="Z68" s="431"/>
      <c r="AA68" s="431"/>
      <c r="AB68" s="431"/>
    </row>
    <row r="69" spans="1:28" s="377" customFormat="1" x14ac:dyDescent="0.3">
      <c r="A69" s="1422"/>
      <c r="B69" s="177"/>
      <c r="C69" s="431"/>
      <c r="D69" s="431"/>
      <c r="E69" s="431"/>
      <c r="F69" s="1420"/>
      <c r="G69" s="431"/>
      <c r="H69" s="431"/>
      <c r="I69" s="1421"/>
      <c r="J69" s="1421"/>
      <c r="K69" s="431"/>
      <c r="L69" s="431"/>
      <c r="M69" s="431"/>
      <c r="N69" s="431"/>
      <c r="O69" s="431"/>
      <c r="P69" s="289"/>
      <c r="Q69" s="289"/>
      <c r="R69" s="431"/>
      <c r="S69" s="431"/>
      <c r="T69" s="431"/>
      <c r="U69" s="431"/>
      <c r="V69" s="431"/>
      <c r="W69" s="431"/>
      <c r="X69" s="431"/>
      <c r="Y69" s="431"/>
      <c r="Z69" s="431"/>
      <c r="AA69" s="431"/>
      <c r="AB69" s="431"/>
    </row>
    <row r="70" spans="1:28" s="377" customFormat="1" x14ac:dyDescent="0.3">
      <c r="A70" s="1422"/>
      <c r="B70" s="177"/>
      <c r="C70" s="431"/>
      <c r="D70" s="431"/>
      <c r="E70" s="431"/>
      <c r="F70" s="1420"/>
      <c r="G70" s="431"/>
      <c r="H70" s="431"/>
      <c r="I70" s="1421"/>
      <c r="J70" s="1421"/>
      <c r="K70" s="431"/>
      <c r="L70" s="431"/>
      <c r="M70" s="431"/>
      <c r="N70" s="431"/>
      <c r="O70" s="431"/>
      <c r="P70" s="289"/>
      <c r="Q70" s="289"/>
      <c r="R70" s="431"/>
      <c r="S70" s="431"/>
      <c r="T70" s="431"/>
      <c r="U70" s="431"/>
      <c r="V70" s="431"/>
      <c r="W70" s="431"/>
      <c r="X70" s="431"/>
      <c r="Y70" s="431"/>
      <c r="Z70" s="431"/>
      <c r="AA70" s="431"/>
      <c r="AB70" s="431"/>
    </row>
    <row r="71" spans="1:28" s="377" customFormat="1" x14ac:dyDescent="0.3">
      <c r="A71" s="1422"/>
      <c r="B71" s="177"/>
      <c r="C71" s="431"/>
      <c r="D71" s="431"/>
      <c r="E71" s="431"/>
      <c r="F71" s="1420"/>
      <c r="G71" s="431"/>
      <c r="H71" s="431"/>
      <c r="I71" s="1421"/>
      <c r="J71" s="1421"/>
      <c r="K71" s="431"/>
      <c r="L71" s="431"/>
      <c r="M71" s="431"/>
      <c r="N71" s="431"/>
      <c r="O71" s="431"/>
      <c r="P71" s="289"/>
      <c r="Q71" s="289"/>
      <c r="R71" s="431"/>
      <c r="S71" s="431"/>
      <c r="T71" s="431"/>
      <c r="U71" s="431"/>
      <c r="V71" s="431"/>
      <c r="W71" s="431"/>
      <c r="X71" s="431"/>
      <c r="Y71" s="431"/>
      <c r="Z71" s="431"/>
      <c r="AA71" s="431"/>
      <c r="AB71" s="431"/>
    </row>
    <row r="72" spans="1:28" s="377" customFormat="1" x14ac:dyDescent="0.3">
      <c r="A72" s="1423"/>
      <c r="B72" s="177"/>
      <c r="C72" s="431"/>
      <c r="D72" s="431"/>
      <c r="E72" s="431"/>
      <c r="F72" s="1420"/>
      <c r="G72" s="431"/>
      <c r="H72" s="431"/>
      <c r="I72" s="1421"/>
      <c r="J72" s="1421"/>
      <c r="K72" s="431"/>
      <c r="L72" s="431"/>
      <c r="M72" s="431"/>
      <c r="N72" s="431"/>
      <c r="O72" s="431"/>
      <c r="P72" s="289"/>
      <c r="Q72" s="289"/>
      <c r="R72" s="431"/>
      <c r="S72" s="431"/>
      <c r="T72" s="431"/>
      <c r="U72" s="431"/>
      <c r="V72" s="431"/>
      <c r="W72" s="431"/>
      <c r="X72" s="431"/>
      <c r="Y72" s="431"/>
      <c r="Z72" s="431"/>
      <c r="AA72" s="431"/>
      <c r="AB72" s="431"/>
    </row>
    <row r="73" spans="1:28" s="377" customFormat="1" x14ac:dyDescent="0.3">
      <c r="A73" s="1422"/>
      <c r="B73" s="177"/>
      <c r="C73" s="431"/>
      <c r="D73" s="431"/>
      <c r="E73" s="431"/>
      <c r="F73" s="1420"/>
      <c r="G73" s="431"/>
      <c r="H73" s="431"/>
      <c r="I73" s="1421"/>
      <c r="J73" s="1421"/>
      <c r="K73" s="431"/>
      <c r="L73" s="431"/>
      <c r="M73" s="431"/>
      <c r="N73" s="431"/>
      <c r="O73" s="431"/>
      <c r="P73" s="289"/>
      <c r="Q73" s="289"/>
      <c r="R73" s="431"/>
      <c r="S73" s="431"/>
      <c r="T73" s="431"/>
      <c r="U73" s="431"/>
      <c r="V73" s="431"/>
      <c r="W73" s="431"/>
      <c r="X73" s="431"/>
      <c r="Y73" s="431"/>
      <c r="Z73" s="431"/>
      <c r="AA73" s="431"/>
      <c r="AB73" s="431"/>
    </row>
    <row r="74" spans="1:28" s="377" customFormat="1" x14ac:dyDescent="0.3">
      <c r="A74" s="1422"/>
      <c r="B74" s="177"/>
      <c r="C74" s="431"/>
      <c r="D74" s="431"/>
      <c r="E74" s="431"/>
      <c r="F74" s="1420"/>
      <c r="G74" s="431"/>
      <c r="H74" s="431"/>
      <c r="I74" s="1421"/>
      <c r="J74" s="1421"/>
      <c r="K74" s="431"/>
      <c r="L74" s="431"/>
      <c r="M74" s="431"/>
      <c r="N74" s="431"/>
      <c r="O74" s="431"/>
      <c r="P74" s="289"/>
      <c r="Q74" s="289"/>
      <c r="R74" s="431"/>
      <c r="S74" s="431"/>
      <c r="T74" s="431"/>
      <c r="U74" s="431"/>
      <c r="V74" s="431"/>
      <c r="W74" s="431"/>
      <c r="X74" s="431"/>
      <c r="Y74" s="431"/>
      <c r="Z74" s="431"/>
      <c r="AA74" s="431"/>
      <c r="AB74" s="431"/>
    </row>
    <row r="75" spans="1:28" s="377" customFormat="1" x14ac:dyDescent="0.3">
      <c r="A75" s="1422"/>
      <c r="B75" s="177"/>
      <c r="C75" s="431"/>
      <c r="D75" s="431"/>
      <c r="E75" s="431"/>
      <c r="F75" s="1420"/>
      <c r="G75" s="431"/>
      <c r="H75" s="431"/>
      <c r="I75" s="1421"/>
      <c r="J75" s="1421"/>
      <c r="K75" s="431"/>
      <c r="L75" s="431"/>
      <c r="M75" s="431"/>
      <c r="N75" s="431"/>
      <c r="O75" s="431"/>
      <c r="P75" s="289"/>
      <c r="Q75" s="289"/>
      <c r="R75" s="431"/>
      <c r="S75" s="431"/>
      <c r="T75" s="431"/>
      <c r="U75" s="431"/>
      <c r="V75" s="431"/>
      <c r="W75" s="431"/>
      <c r="X75" s="431"/>
      <c r="Y75" s="431"/>
      <c r="Z75" s="431"/>
      <c r="AA75" s="431"/>
      <c r="AB75" s="431"/>
    </row>
    <row r="76" spans="1:28" s="377" customFormat="1" x14ac:dyDescent="0.3">
      <c r="A76" s="425"/>
      <c r="B76" s="77"/>
      <c r="F76" s="422"/>
      <c r="I76" s="423"/>
      <c r="J76" s="423"/>
      <c r="P76" s="254"/>
      <c r="Q76" s="289"/>
    </row>
    <row r="77" spans="1:28" s="377" customFormat="1" x14ac:dyDescent="0.3">
      <c r="A77" s="425"/>
      <c r="B77" s="77"/>
      <c r="F77" s="422"/>
      <c r="I77" s="423"/>
      <c r="J77" s="423"/>
      <c r="P77" s="254"/>
      <c r="Q77" s="289"/>
    </row>
    <row r="78" spans="1:28" s="377" customFormat="1" x14ac:dyDescent="0.3">
      <c r="A78" s="426"/>
      <c r="B78" s="77"/>
      <c r="F78" s="422"/>
      <c r="I78" s="423"/>
      <c r="J78" s="423"/>
      <c r="P78" s="254"/>
      <c r="Q78" s="289"/>
    </row>
    <row r="79" spans="1:28" s="377" customFormat="1" x14ac:dyDescent="0.3">
      <c r="A79" s="424"/>
      <c r="B79" s="77"/>
      <c r="F79" s="422"/>
      <c r="I79" s="423"/>
      <c r="J79" s="423"/>
      <c r="P79" s="254"/>
      <c r="Q79" s="289"/>
    </row>
    <row r="80" spans="1:28" s="377" customFormat="1" x14ac:dyDescent="0.3">
      <c r="A80" s="427"/>
      <c r="B80" s="77"/>
      <c r="F80" s="422"/>
      <c r="I80" s="423"/>
      <c r="J80" s="423"/>
      <c r="P80" s="254"/>
      <c r="Q80" s="289"/>
    </row>
    <row r="81" spans="1:25" s="377" customFormat="1" x14ac:dyDescent="0.3">
      <c r="A81" s="424"/>
      <c r="B81" s="77"/>
      <c r="F81" s="422"/>
      <c r="I81" s="423"/>
      <c r="J81" s="423"/>
      <c r="P81" s="254"/>
      <c r="Q81" s="289"/>
    </row>
    <row r="82" spans="1:25" s="377" customFormat="1" x14ac:dyDescent="0.3">
      <c r="A82" s="424"/>
      <c r="B82" s="77"/>
      <c r="F82" s="422"/>
      <c r="I82" s="423"/>
      <c r="J82" s="423"/>
      <c r="P82" s="254"/>
      <c r="Q82" s="289"/>
    </row>
    <row r="83" spans="1:25" s="377" customFormat="1" x14ac:dyDescent="0.3">
      <c r="A83" s="424"/>
      <c r="B83" s="77"/>
      <c r="F83" s="422"/>
      <c r="I83" s="423"/>
      <c r="J83" s="423"/>
      <c r="P83" s="254"/>
      <c r="Q83" s="289"/>
    </row>
    <row r="84" spans="1:25" s="377" customFormat="1" x14ac:dyDescent="0.3">
      <c r="A84" s="424"/>
      <c r="B84" s="77"/>
      <c r="F84" s="422"/>
      <c r="I84" s="423"/>
      <c r="J84" s="423"/>
      <c r="P84" s="254"/>
      <c r="Q84" s="289"/>
    </row>
    <row r="85" spans="1:25" s="377" customFormat="1" x14ac:dyDescent="0.3">
      <c r="A85" s="424"/>
      <c r="B85" s="77"/>
      <c r="F85" s="422"/>
      <c r="I85" s="423"/>
      <c r="J85" s="423"/>
      <c r="P85" s="254"/>
      <c r="Q85" s="289"/>
    </row>
    <row r="86" spans="1:25" s="377" customFormat="1" x14ac:dyDescent="0.3">
      <c r="A86" s="427"/>
      <c r="B86" s="77"/>
      <c r="F86" s="422"/>
      <c r="I86" s="423"/>
      <c r="J86" s="423"/>
      <c r="P86" s="254"/>
      <c r="Q86" s="289"/>
    </row>
    <row r="87" spans="1:25" s="377" customFormat="1" x14ac:dyDescent="0.3">
      <c r="A87" s="424"/>
      <c r="B87" s="77"/>
      <c r="F87" s="422"/>
      <c r="I87" s="423"/>
      <c r="J87" s="423"/>
      <c r="P87" s="254"/>
      <c r="Q87" s="289"/>
    </row>
    <row r="88" spans="1:25" s="377" customFormat="1" x14ac:dyDescent="0.3">
      <c r="A88" s="424"/>
      <c r="B88" s="77"/>
      <c r="F88" s="422"/>
      <c r="I88" s="423"/>
      <c r="J88" s="423"/>
      <c r="P88" s="254"/>
      <c r="Q88" s="289"/>
    </row>
    <row r="89" spans="1:25" s="377" customFormat="1" x14ac:dyDescent="0.3">
      <c r="A89" s="424"/>
      <c r="B89" s="77"/>
      <c r="F89" s="422"/>
      <c r="I89" s="423"/>
      <c r="J89" s="423"/>
      <c r="P89" s="254"/>
      <c r="Q89" s="289"/>
    </row>
    <row r="90" spans="1:25" s="377" customFormat="1" x14ac:dyDescent="0.3">
      <c r="A90" s="424"/>
      <c r="B90" s="77"/>
      <c r="F90" s="422"/>
      <c r="I90" s="423"/>
      <c r="J90" s="423"/>
      <c r="P90" s="254"/>
      <c r="Q90" s="289"/>
    </row>
    <row r="91" spans="1:25" s="377" customFormat="1" x14ac:dyDescent="0.3">
      <c r="A91" s="424"/>
      <c r="B91" s="77"/>
      <c r="F91" s="422"/>
      <c r="I91" s="423"/>
      <c r="J91" s="423"/>
      <c r="P91" s="254"/>
      <c r="Q91" s="289"/>
    </row>
    <row r="92" spans="1:25" s="377" customFormat="1" x14ac:dyDescent="0.3">
      <c r="A92" s="424"/>
      <c r="B92" s="77"/>
      <c r="F92" s="422"/>
      <c r="I92" s="423"/>
      <c r="J92" s="423"/>
      <c r="P92" s="254"/>
      <c r="Q92" s="289"/>
    </row>
    <row r="93" spans="1:25" s="377" customFormat="1" x14ac:dyDescent="0.3">
      <c r="A93" s="424"/>
      <c r="B93" s="77"/>
      <c r="F93" s="422"/>
      <c r="I93" s="423"/>
      <c r="J93" s="423"/>
      <c r="P93" s="254"/>
      <c r="Q93" s="289"/>
    </row>
    <row r="94" spans="1:25" s="377" customFormat="1" x14ac:dyDescent="0.3">
      <c r="B94" s="77"/>
      <c r="F94" s="422"/>
      <c r="I94" s="423"/>
      <c r="J94" s="423"/>
      <c r="P94" s="254"/>
      <c r="Q94" s="289"/>
    </row>
    <row r="95" spans="1:25" s="375" customFormat="1" x14ac:dyDescent="0.3">
      <c r="B95" s="77"/>
      <c r="F95" s="428"/>
      <c r="I95" s="429"/>
      <c r="J95" s="429"/>
      <c r="P95" s="232"/>
      <c r="Q95" s="336"/>
      <c r="Y95" s="232"/>
    </row>
    <row r="96" spans="1:25" s="375" customFormat="1" x14ac:dyDescent="0.3">
      <c r="B96" s="77"/>
      <c r="F96" s="428"/>
      <c r="I96" s="429"/>
      <c r="J96" s="429"/>
      <c r="P96" s="232"/>
      <c r="Q96" s="336"/>
      <c r="Y96" s="232"/>
    </row>
    <row r="97" spans="2:25" s="375" customFormat="1" x14ac:dyDescent="0.3">
      <c r="B97" s="77"/>
      <c r="F97" s="428"/>
      <c r="I97" s="429"/>
      <c r="J97" s="429"/>
      <c r="P97" s="232"/>
      <c r="Q97" s="336"/>
      <c r="Y97" s="232"/>
    </row>
    <row r="98" spans="2:25" s="375" customFormat="1" x14ac:dyDescent="0.3">
      <c r="B98" s="77"/>
      <c r="F98" s="428"/>
      <c r="I98" s="429"/>
      <c r="J98" s="429"/>
      <c r="P98" s="232"/>
      <c r="Q98" s="336"/>
      <c r="Y98" s="232"/>
    </row>
    <row r="99" spans="2:25" s="375" customFormat="1" x14ac:dyDescent="0.3">
      <c r="B99" s="77"/>
      <c r="F99" s="428"/>
      <c r="I99" s="429"/>
      <c r="J99" s="429"/>
      <c r="P99" s="232"/>
      <c r="Q99" s="336"/>
      <c r="Y99" s="232"/>
    </row>
    <row r="100" spans="2:25" s="375" customFormat="1" x14ac:dyDescent="0.3">
      <c r="B100" s="77"/>
      <c r="F100" s="428"/>
      <c r="I100" s="429"/>
      <c r="J100" s="429"/>
      <c r="P100" s="232"/>
      <c r="Q100" s="336"/>
      <c r="Y100" s="232"/>
    </row>
    <row r="101" spans="2:25" s="375" customFormat="1" x14ac:dyDescent="0.3">
      <c r="B101" s="77"/>
      <c r="F101" s="428"/>
      <c r="I101" s="429"/>
      <c r="J101" s="429"/>
      <c r="P101" s="232"/>
      <c r="Q101" s="336"/>
      <c r="Y101" s="232"/>
    </row>
    <row r="102" spans="2:25" s="375" customFormat="1" x14ac:dyDescent="0.3">
      <c r="B102" s="77"/>
      <c r="F102" s="428"/>
      <c r="I102" s="429"/>
      <c r="J102" s="429"/>
      <c r="P102" s="232"/>
      <c r="Q102" s="336"/>
      <c r="Y102" s="232"/>
    </row>
    <row r="103" spans="2:25" s="375" customFormat="1" x14ac:dyDescent="0.3">
      <c r="B103" s="77"/>
      <c r="F103" s="428"/>
      <c r="I103" s="429"/>
      <c r="J103" s="429"/>
      <c r="P103" s="232"/>
      <c r="Q103" s="336"/>
      <c r="U103" s="232"/>
      <c r="V103" s="232"/>
      <c r="W103" s="232"/>
      <c r="X103" s="232"/>
      <c r="Y103" s="232"/>
    </row>
    <row r="104" spans="2:25" s="375" customFormat="1" x14ac:dyDescent="0.3">
      <c r="B104" s="77"/>
      <c r="F104" s="428"/>
      <c r="I104" s="429"/>
      <c r="J104" s="429"/>
      <c r="P104" s="232"/>
      <c r="Q104" s="336"/>
      <c r="U104" s="232"/>
      <c r="V104" s="232"/>
      <c r="W104" s="232"/>
      <c r="X104" s="232"/>
      <c r="Y104" s="232"/>
    </row>
    <row r="105" spans="2:25" s="375" customFormat="1" x14ac:dyDescent="0.3">
      <c r="B105" s="77"/>
      <c r="F105" s="428"/>
      <c r="I105" s="429"/>
      <c r="J105" s="429"/>
      <c r="P105" s="232"/>
      <c r="Q105" s="336"/>
      <c r="U105" s="232"/>
      <c r="V105" s="232"/>
      <c r="W105" s="232"/>
      <c r="X105" s="232"/>
      <c r="Y105" s="232"/>
    </row>
    <row r="106" spans="2:25" s="375" customFormat="1" x14ac:dyDescent="0.3">
      <c r="B106" s="77"/>
      <c r="F106" s="428"/>
      <c r="I106" s="429"/>
      <c r="J106" s="429"/>
      <c r="P106" s="232"/>
      <c r="Q106" s="336"/>
      <c r="U106" s="232"/>
      <c r="V106" s="232"/>
      <c r="W106" s="232"/>
      <c r="X106" s="232"/>
      <c r="Y106" s="232"/>
    </row>
    <row r="107" spans="2:25" s="375" customFormat="1" x14ac:dyDescent="0.3">
      <c r="B107" s="77"/>
      <c r="F107" s="428"/>
      <c r="I107" s="429"/>
      <c r="J107" s="429"/>
      <c r="P107" s="232"/>
      <c r="Q107" s="336"/>
      <c r="U107" s="232"/>
      <c r="V107" s="232"/>
      <c r="W107" s="232"/>
      <c r="X107" s="232"/>
      <c r="Y107" s="232"/>
    </row>
    <row r="108" spans="2:25" s="375" customFormat="1" x14ac:dyDescent="0.3">
      <c r="B108" s="77"/>
      <c r="F108" s="428"/>
      <c r="I108" s="429"/>
      <c r="J108" s="429"/>
      <c r="P108" s="232"/>
      <c r="Q108" s="336"/>
      <c r="U108" s="232"/>
      <c r="V108" s="232"/>
      <c r="W108" s="232"/>
      <c r="X108" s="232"/>
      <c r="Y108" s="232"/>
    </row>
    <row r="109" spans="2:25" s="375" customFormat="1" x14ac:dyDescent="0.3">
      <c r="B109" s="77"/>
      <c r="F109" s="428"/>
      <c r="I109" s="429"/>
      <c r="J109" s="429"/>
      <c r="P109" s="232"/>
      <c r="Q109" s="336"/>
      <c r="U109" s="232"/>
      <c r="V109" s="232"/>
      <c r="W109" s="232"/>
      <c r="X109" s="232"/>
      <c r="Y109" s="232"/>
    </row>
    <row r="110" spans="2:25" s="375" customFormat="1" x14ac:dyDescent="0.3">
      <c r="B110" s="77"/>
      <c r="F110" s="428"/>
      <c r="I110" s="429"/>
      <c r="J110" s="429"/>
      <c r="P110" s="232"/>
      <c r="Q110" s="336"/>
      <c r="U110" s="232"/>
      <c r="V110" s="232"/>
      <c r="W110" s="232"/>
      <c r="X110" s="232"/>
      <c r="Y110" s="232"/>
    </row>
    <row r="111" spans="2:25" s="375" customFormat="1" x14ac:dyDescent="0.3">
      <c r="B111" s="77"/>
      <c r="F111" s="428"/>
      <c r="I111" s="429"/>
      <c r="J111" s="429"/>
      <c r="P111" s="232"/>
      <c r="Q111" s="336"/>
      <c r="U111" s="232"/>
      <c r="V111" s="232"/>
      <c r="W111" s="232"/>
      <c r="X111" s="232"/>
      <c r="Y111" s="232"/>
    </row>
    <row r="112" spans="2:25" s="375" customFormat="1" x14ac:dyDescent="0.3">
      <c r="B112" s="77"/>
      <c r="F112" s="428"/>
      <c r="I112" s="429"/>
      <c r="J112" s="429"/>
      <c r="P112" s="232"/>
      <c r="Q112" s="336"/>
      <c r="U112" s="232"/>
      <c r="V112" s="232"/>
      <c r="W112" s="232"/>
      <c r="X112" s="232"/>
      <c r="Y112" s="232"/>
    </row>
    <row r="113" spans="2:25" s="375" customFormat="1" x14ac:dyDescent="0.3">
      <c r="B113" s="77"/>
      <c r="F113" s="428"/>
      <c r="I113" s="429"/>
      <c r="J113" s="429"/>
      <c r="P113" s="232"/>
      <c r="Q113" s="336"/>
      <c r="U113" s="232"/>
      <c r="V113" s="232"/>
      <c r="W113" s="232"/>
      <c r="X113" s="232"/>
      <c r="Y113" s="232"/>
    </row>
    <row r="114" spans="2:25" s="375" customFormat="1" x14ac:dyDescent="0.3">
      <c r="B114" s="77"/>
      <c r="F114" s="428"/>
      <c r="I114" s="429"/>
      <c r="J114" s="429"/>
      <c r="P114" s="232"/>
      <c r="Q114" s="336"/>
      <c r="U114" s="232"/>
      <c r="V114" s="232"/>
      <c r="W114" s="232"/>
      <c r="X114" s="232"/>
      <c r="Y114" s="232"/>
    </row>
    <row r="115" spans="2:25" s="375" customFormat="1" x14ac:dyDescent="0.3">
      <c r="B115" s="77"/>
      <c r="F115" s="428"/>
      <c r="I115" s="429"/>
      <c r="J115" s="429"/>
      <c r="P115" s="232"/>
      <c r="Q115" s="336"/>
      <c r="U115" s="232"/>
      <c r="V115" s="232"/>
      <c r="W115" s="232"/>
      <c r="X115" s="232"/>
      <c r="Y115" s="232"/>
    </row>
    <row r="116" spans="2:25" s="375" customFormat="1" x14ac:dyDescent="0.3">
      <c r="B116" s="77"/>
      <c r="F116" s="428"/>
      <c r="I116" s="429"/>
      <c r="J116" s="429"/>
      <c r="P116" s="232"/>
      <c r="Q116" s="336"/>
      <c r="U116" s="232"/>
      <c r="V116" s="232"/>
      <c r="W116" s="232"/>
      <c r="X116" s="232"/>
      <c r="Y116" s="232"/>
    </row>
    <row r="117" spans="2:25" s="375" customFormat="1" x14ac:dyDescent="0.3">
      <c r="B117" s="77"/>
      <c r="F117" s="428"/>
      <c r="I117" s="429"/>
      <c r="J117" s="429"/>
      <c r="P117" s="232"/>
      <c r="Q117" s="336"/>
      <c r="U117" s="232"/>
      <c r="V117" s="232"/>
      <c r="W117" s="232"/>
      <c r="X117" s="232"/>
      <c r="Y117" s="232"/>
    </row>
    <row r="118" spans="2:25" s="375" customFormat="1" x14ac:dyDescent="0.3">
      <c r="B118" s="77"/>
      <c r="F118" s="428"/>
      <c r="I118" s="429"/>
      <c r="J118" s="429"/>
      <c r="P118" s="232"/>
      <c r="Q118" s="336"/>
      <c r="U118" s="232"/>
      <c r="V118" s="232"/>
      <c r="W118" s="232"/>
      <c r="X118" s="232"/>
      <c r="Y118" s="232"/>
    </row>
    <row r="119" spans="2:25" s="375" customFormat="1" x14ac:dyDescent="0.3">
      <c r="B119" s="77"/>
      <c r="F119" s="428"/>
      <c r="I119" s="429"/>
      <c r="J119" s="429"/>
      <c r="P119" s="232"/>
      <c r="Q119" s="336"/>
      <c r="U119" s="232"/>
      <c r="V119" s="232"/>
      <c r="W119" s="232"/>
      <c r="X119" s="232"/>
      <c r="Y119" s="232"/>
    </row>
    <row r="120" spans="2:25" s="375" customFormat="1" x14ac:dyDescent="0.3">
      <c r="B120" s="77"/>
      <c r="F120" s="428"/>
      <c r="I120" s="429"/>
      <c r="J120" s="429"/>
      <c r="P120" s="232"/>
      <c r="Q120" s="336"/>
      <c r="U120" s="232"/>
      <c r="V120" s="232"/>
      <c r="W120" s="232"/>
      <c r="X120" s="232"/>
      <c r="Y120" s="232"/>
    </row>
    <row r="121" spans="2:25" s="375" customFormat="1" x14ac:dyDescent="0.3">
      <c r="B121" s="77"/>
      <c r="F121" s="428"/>
      <c r="I121" s="429"/>
      <c r="J121" s="429"/>
      <c r="P121" s="232"/>
      <c r="Q121" s="336"/>
      <c r="U121" s="232"/>
      <c r="V121" s="232"/>
      <c r="W121" s="232"/>
      <c r="X121" s="232"/>
      <c r="Y121" s="232"/>
    </row>
    <row r="122" spans="2:25" s="375" customFormat="1" x14ac:dyDescent="0.3">
      <c r="B122" s="77"/>
      <c r="F122" s="428"/>
      <c r="I122" s="429"/>
      <c r="J122" s="429"/>
      <c r="P122" s="232"/>
      <c r="Q122" s="336"/>
      <c r="U122" s="232"/>
      <c r="V122" s="232"/>
      <c r="W122" s="232"/>
      <c r="X122" s="232"/>
      <c r="Y122" s="232"/>
    </row>
    <row r="123" spans="2:25" s="375" customFormat="1" x14ac:dyDescent="0.3">
      <c r="B123" s="77"/>
      <c r="F123" s="428"/>
      <c r="I123" s="429"/>
      <c r="J123" s="429"/>
      <c r="P123" s="232"/>
      <c r="Q123" s="336"/>
      <c r="U123" s="232"/>
      <c r="V123" s="232"/>
      <c r="W123" s="232"/>
      <c r="X123" s="232"/>
      <c r="Y123" s="232"/>
    </row>
    <row r="124" spans="2:25" s="375" customFormat="1" x14ac:dyDescent="0.3">
      <c r="B124" s="77"/>
      <c r="F124" s="428"/>
      <c r="I124" s="429"/>
      <c r="J124" s="429"/>
      <c r="P124" s="232"/>
      <c r="Q124" s="336"/>
      <c r="U124" s="232"/>
      <c r="V124" s="232"/>
      <c r="W124" s="232"/>
      <c r="X124" s="232"/>
      <c r="Y124" s="232"/>
    </row>
    <row r="125" spans="2:25" s="375" customFormat="1" x14ac:dyDescent="0.3">
      <c r="B125" s="77"/>
      <c r="F125" s="428"/>
      <c r="I125" s="429"/>
      <c r="J125" s="429"/>
      <c r="P125" s="232"/>
      <c r="Q125" s="336"/>
      <c r="U125" s="232"/>
      <c r="V125" s="232"/>
      <c r="W125" s="232"/>
      <c r="X125" s="232"/>
      <c r="Y125" s="232"/>
    </row>
    <row r="126" spans="2:25" s="375" customFormat="1" x14ac:dyDescent="0.3">
      <c r="B126" s="77"/>
      <c r="F126" s="428"/>
      <c r="I126" s="429"/>
      <c r="J126" s="429"/>
      <c r="P126" s="232"/>
      <c r="Q126" s="336"/>
      <c r="U126" s="232"/>
      <c r="V126" s="232"/>
      <c r="W126" s="232"/>
      <c r="X126" s="232"/>
      <c r="Y126" s="232"/>
    </row>
    <row r="127" spans="2:25" s="375" customFormat="1" x14ac:dyDescent="0.3">
      <c r="B127" s="77"/>
      <c r="F127" s="428"/>
      <c r="I127" s="429"/>
      <c r="J127" s="429"/>
      <c r="P127" s="232"/>
      <c r="Q127" s="336"/>
      <c r="U127" s="232"/>
      <c r="V127" s="232"/>
      <c r="W127" s="232"/>
      <c r="X127" s="232"/>
      <c r="Y127" s="232"/>
    </row>
    <row r="128" spans="2:25" s="375" customFormat="1" x14ac:dyDescent="0.3">
      <c r="B128" s="77"/>
      <c r="F128" s="428"/>
      <c r="I128" s="429"/>
      <c r="J128" s="429"/>
      <c r="P128" s="232"/>
      <c r="Q128" s="336"/>
      <c r="U128" s="232"/>
      <c r="V128" s="232"/>
      <c r="W128" s="232"/>
      <c r="X128" s="232"/>
      <c r="Y128" s="232"/>
    </row>
    <row r="129" spans="2:25" s="375" customFormat="1" x14ac:dyDescent="0.3">
      <c r="B129" s="77"/>
      <c r="F129" s="428"/>
      <c r="I129" s="429"/>
      <c r="J129" s="429"/>
      <c r="P129" s="232"/>
      <c r="Q129" s="336"/>
      <c r="U129" s="232"/>
      <c r="V129" s="232"/>
      <c r="W129" s="232"/>
      <c r="X129" s="232"/>
      <c r="Y129" s="232"/>
    </row>
    <row r="130" spans="2:25" s="375" customFormat="1" x14ac:dyDescent="0.3">
      <c r="B130" s="77"/>
      <c r="F130" s="428"/>
      <c r="I130" s="429"/>
      <c r="J130" s="429"/>
      <c r="P130" s="232"/>
      <c r="Q130" s="336"/>
      <c r="U130" s="232"/>
      <c r="V130" s="232"/>
      <c r="W130" s="232"/>
      <c r="X130" s="232"/>
      <c r="Y130" s="232"/>
    </row>
    <row r="131" spans="2:25" s="375" customFormat="1" x14ac:dyDescent="0.3">
      <c r="B131" s="77"/>
      <c r="F131" s="428"/>
      <c r="I131" s="429"/>
      <c r="J131" s="429"/>
      <c r="P131" s="232"/>
      <c r="Q131" s="336"/>
      <c r="U131" s="232"/>
      <c r="V131" s="232"/>
      <c r="W131" s="232"/>
      <c r="X131" s="232"/>
      <c r="Y131" s="232"/>
    </row>
    <row r="132" spans="2:25" s="375" customFormat="1" x14ac:dyDescent="0.3">
      <c r="B132" s="77"/>
      <c r="F132" s="428"/>
      <c r="I132" s="429"/>
      <c r="J132" s="429"/>
      <c r="P132" s="232"/>
      <c r="Q132" s="336"/>
      <c r="U132" s="232"/>
      <c r="V132" s="232"/>
      <c r="W132" s="232"/>
      <c r="X132" s="232"/>
      <c r="Y132" s="232"/>
    </row>
    <row r="133" spans="2:25" s="375" customFormat="1" x14ac:dyDescent="0.3">
      <c r="B133" s="77"/>
      <c r="F133" s="428"/>
      <c r="I133" s="429"/>
      <c r="J133" s="429"/>
      <c r="P133" s="232"/>
      <c r="Q133" s="336"/>
      <c r="U133" s="232"/>
      <c r="V133" s="232"/>
      <c r="W133" s="232"/>
      <c r="X133" s="232"/>
      <c r="Y133" s="232"/>
    </row>
    <row r="134" spans="2:25" s="375" customFormat="1" x14ac:dyDescent="0.3">
      <c r="B134" s="77"/>
      <c r="F134" s="428"/>
      <c r="I134" s="429"/>
      <c r="J134" s="429"/>
      <c r="P134" s="232"/>
      <c r="Q134" s="336"/>
      <c r="U134" s="232"/>
      <c r="V134" s="232"/>
      <c r="W134" s="232"/>
      <c r="X134" s="232"/>
      <c r="Y134" s="232"/>
    </row>
    <row r="135" spans="2:25" s="375" customFormat="1" x14ac:dyDescent="0.3">
      <c r="B135" s="77"/>
      <c r="F135" s="428"/>
      <c r="I135" s="429"/>
      <c r="J135" s="429"/>
      <c r="P135" s="232"/>
      <c r="Q135" s="336"/>
      <c r="U135" s="232"/>
      <c r="V135" s="232"/>
      <c r="W135" s="232"/>
      <c r="X135" s="232"/>
      <c r="Y135" s="232"/>
    </row>
    <row r="136" spans="2:25" s="375" customFormat="1" x14ac:dyDescent="0.3">
      <c r="B136" s="77"/>
      <c r="F136" s="428"/>
      <c r="I136" s="429"/>
      <c r="J136" s="429"/>
      <c r="P136" s="232"/>
      <c r="Q136" s="336"/>
      <c r="U136" s="232"/>
      <c r="V136" s="232"/>
      <c r="W136" s="232"/>
      <c r="X136" s="232"/>
      <c r="Y136" s="232"/>
    </row>
    <row r="137" spans="2:25" s="375" customFormat="1" x14ac:dyDescent="0.3">
      <c r="B137" s="77"/>
      <c r="F137" s="428"/>
      <c r="I137" s="429"/>
      <c r="J137" s="429"/>
      <c r="P137" s="232"/>
      <c r="Q137" s="336"/>
      <c r="U137" s="232"/>
      <c r="V137" s="232"/>
      <c r="W137" s="232"/>
      <c r="X137" s="232"/>
      <c r="Y137" s="232"/>
    </row>
    <row r="138" spans="2:25" s="375" customFormat="1" x14ac:dyDescent="0.3">
      <c r="B138" s="77"/>
      <c r="F138" s="428"/>
      <c r="I138" s="429"/>
      <c r="J138" s="429"/>
      <c r="P138" s="232"/>
      <c r="Q138" s="336"/>
      <c r="U138" s="232"/>
      <c r="V138" s="232"/>
      <c r="W138" s="232"/>
      <c r="X138" s="232"/>
      <c r="Y138" s="232"/>
    </row>
    <row r="139" spans="2:25" s="375" customFormat="1" x14ac:dyDescent="0.3">
      <c r="B139" s="77"/>
      <c r="F139" s="428"/>
      <c r="I139" s="429"/>
      <c r="J139" s="429"/>
      <c r="P139" s="232"/>
      <c r="Q139" s="336"/>
      <c r="U139" s="232"/>
      <c r="V139" s="232"/>
      <c r="W139" s="232"/>
      <c r="X139" s="232"/>
      <c r="Y139" s="232"/>
    </row>
    <row r="140" spans="2:25" s="375" customFormat="1" x14ac:dyDescent="0.3">
      <c r="B140" s="77"/>
      <c r="F140" s="428"/>
      <c r="I140" s="429"/>
      <c r="J140" s="429"/>
      <c r="P140" s="232"/>
      <c r="Q140" s="336"/>
      <c r="U140" s="232"/>
      <c r="V140" s="232"/>
      <c r="W140" s="232"/>
      <c r="X140" s="232"/>
      <c r="Y140" s="232"/>
    </row>
    <row r="141" spans="2:25" s="375" customFormat="1" x14ac:dyDescent="0.3">
      <c r="B141" s="77"/>
      <c r="F141" s="428"/>
      <c r="I141" s="429"/>
      <c r="J141" s="429"/>
      <c r="P141" s="232"/>
      <c r="Q141" s="336"/>
      <c r="U141" s="232"/>
      <c r="V141" s="232"/>
      <c r="W141" s="232"/>
      <c r="X141" s="232"/>
      <c r="Y141" s="232"/>
    </row>
    <row r="142" spans="2:25" s="375" customFormat="1" x14ac:dyDescent="0.3">
      <c r="B142" s="77"/>
      <c r="F142" s="428"/>
      <c r="I142" s="429"/>
      <c r="J142" s="429"/>
      <c r="P142" s="232"/>
      <c r="Q142" s="336"/>
      <c r="U142" s="232"/>
      <c r="V142" s="232"/>
      <c r="W142" s="232"/>
      <c r="X142" s="232"/>
      <c r="Y142" s="232"/>
    </row>
    <row r="143" spans="2:25" s="375" customFormat="1" x14ac:dyDescent="0.3">
      <c r="B143" s="77"/>
      <c r="F143" s="428"/>
      <c r="I143" s="429"/>
      <c r="J143" s="429"/>
      <c r="P143" s="232"/>
      <c r="Q143" s="336"/>
      <c r="U143" s="232"/>
      <c r="V143" s="232"/>
      <c r="W143" s="232"/>
      <c r="X143" s="232"/>
      <c r="Y143" s="232"/>
    </row>
    <row r="144" spans="2:25" s="375" customFormat="1" x14ac:dyDescent="0.3">
      <c r="B144" s="77"/>
      <c r="F144" s="428"/>
      <c r="I144" s="429"/>
      <c r="J144" s="429"/>
      <c r="P144" s="232"/>
      <c r="Q144" s="336"/>
      <c r="U144" s="232"/>
      <c r="V144" s="232"/>
      <c r="W144" s="232"/>
      <c r="X144" s="232"/>
      <c r="Y144" s="232"/>
    </row>
    <row r="145" spans="2:25" s="375" customFormat="1" x14ac:dyDescent="0.3">
      <c r="B145" s="77"/>
      <c r="F145" s="428"/>
      <c r="I145" s="429"/>
      <c r="J145" s="429"/>
      <c r="P145" s="232"/>
      <c r="Q145" s="336"/>
      <c r="U145" s="232"/>
      <c r="V145" s="232"/>
      <c r="W145" s="232"/>
      <c r="X145" s="232"/>
      <c r="Y145" s="232"/>
    </row>
    <row r="146" spans="2:25" s="375" customFormat="1" x14ac:dyDescent="0.3">
      <c r="B146" s="77"/>
      <c r="F146" s="428"/>
      <c r="I146" s="429"/>
      <c r="J146" s="429"/>
      <c r="P146" s="232"/>
      <c r="Q146" s="336"/>
      <c r="U146" s="232"/>
      <c r="V146" s="232"/>
      <c r="W146" s="232"/>
      <c r="X146" s="232"/>
      <c r="Y146" s="232"/>
    </row>
    <row r="147" spans="2:25" s="375" customFormat="1" x14ac:dyDescent="0.3">
      <c r="B147" s="77"/>
      <c r="F147" s="428"/>
      <c r="I147" s="429"/>
      <c r="J147" s="429"/>
      <c r="P147" s="232"/>
      <c r="Q147" s="336"/>
      <c r="U147" s="232"/>
      <c r="V147" s="232"/>
      <c r="W147" s="232"/>
      <c r="X147" s="232"/>
      <c r="Y147" s="232"/>
    </row>
    <row r="148" spans="2:25" s="375" customFormat="1" x14ac:dyDescent="0.3">
      <c r="B148" s="77"/>
      <c r="F148" s="428"/>
      <c r="I148" s="429"/>
      <c r="J148" s="429"/>
      <c r="P148" s="232"/>
      <c r="Q148" s="336"/>
      <c r="U148" s="232"/>
      <c r="V148" s="232"/>
      <c r="W148" s="232"/>
      <c r="X148" s="232"/>
      <c r="Y148" s="232"/>
    </row>
    <row r="149" spans="2:25" s="375" customFormat="1" x14ac:dyDescent="0.3">
      <c r="B149" s="77"/>
      <c r="F149" s="428"/>
      <c r="I149" s="429"/>
      <c r="J149" s="429"/>
      <c r="P149" s="232"/>
      <c r="Q149" s="336"/>
      <c r="U149" s="232"/>
      <c r="V149" s="232"/>
      <c r="W149" s="232"/>
      <c r="X149" s="232"/>
      <c r="Y149" s="232"/>
    </row>
    <row r="150" spans="2:25" s="375" customFormat="1" x14ac:dyDescent="0.3">
      <c r="B150" s="77"/>
      <c r="F150" s="428"/>
      <c r="I150" s="429"/>
      <c r="J150" s="429"/>
      <c r="P150" s="232"/>
      <c r="Q150" s="336"/>
      <c r="U150" s="232"/>
      <c r="V150" s="232"/>
      <c r="W150" s="232"/>
      <c r="X150" s="232"/>
      <c r="Y150" s="232"/>
    </row>
    <row r="151" spans="2:25" s="375" customFormat="1" x14ac:dyDescent="0.3">
      <c r="B151" s="77"/>
      <c r="F151" s="428"/>
      <c r="I151" s="429"/>
      <c r="J151" s="429"/>
      <c r="P151" s="232"/>
      <c r="Q151" s="336"/>
      <c r="U151" s="232"/>
      <c r="V151" s="232"/>
      <c r="W151" s="232"/>
      <c r="X151" s="232"/>
      <c r="Y151" s="232"/>
    </row>
    <row r="152" spans="2:25" s="375" customFormat="1" x14ac:dyDescent="0.3">
      <c r="B152" s="77"/>
      <c r="F152" s="428"/>
      <c r="I152" s="429"/>
      <c r="J152" s="429"/>
      <c r="P152" s="232"/>
      <c r="Q152" s="336"/>
      <c r="U152" s="232"/>
      <c r="V152" s="232"/>
      <c r="W152" s="232"/>
      <c r="X152" s="232"/>
      <c r="Y152" s="232"/>
    </row>
    <row r="153" spans="2:25" s="375" customFormat="1" x14ac:dyDescent="0.3">
      <c r="B153" s="77"/>
      <c r="F153" s="428"/>
      <c r="I153" s="429"/>
      <c r="J153" s="429"/>
      <c r="P153" s="232"/>
      <c r="Q153" s="336"/>
      <c r="U153" s="232"/>
      <c r="V153" s="232"/>
      <c r="W153" s="232"/>
      <c r="X153" s="232"/>
      <c r="Y153" s="232"/>
    </row>
    <row r="154" spans="2:25" s="375" customFormat="1" x14ac:dyDescent="0.3">
      <c r="B154" s="77"/>
      <c r="F154" s="428"/>
      <c r="I154" s="429"/>
      <c r="J154" s="429"/>
      <c r="P154" s="232"/>
      <c r="Q154" s="336"/>
      <c r="U154" s="232"/>
      <c r="V154" s="232"/>
      <c r="W154" s="232"/>
      <c r="X154" s="232"/>
      <c r="Y154" s="232"/>
    </row>
    <row r="155" spans="2:25" s="375" customFormat="1" x14ac:dyDescent="0.3">
      <c r="B155" s="77"/>
      <c r="F155" s="428"/>
      <c r="I155" s="429"/>
      <c r="J155" s="429"/>
      <c r="P155" s="232"/>
      <c r="Q155" s="336"/>
      <c r="U155" s="232"/>
      <c r="V155" s="232"/>
      <c r="W155" s="232"/>
      <c r="X155" s="232"/>
      <c r="Y155" s="232"/>
    </row>
    <row r="156" spans="2:25" s="375" customFormat="1" x14ac:dyDescent="0.3">
      <c r="B156" s="77"/>
      <c r="F156" s="428"/>
      <c r="I156" s="429"/>
      <c r="J156" s="429"/>
      <c r="P156" s="232"/>
      <c r="Q156" s="336"/>
      <c r="U156" s="232"/>
      <c r="V156" s="232"/>
      <c r="W156" s="232"/>
      <c r="X156" s="232"/>
      <c r="Y156" s="232"/>
    </row>
    <row r="157" spans="2:25" s="375" customFormat="1" x14ac:dyDescent="0.3">
      <c r="B157" s="77"/>
      <c r="F157" s="428"/>
      <c r="I157" s="429"/>
      <c r="J157" s="429"/>
      <c r="P157" s="232"/>
      <c r="Q157" s="336"/>
      <c r="U157" s="232"/>
      <c r="V157" s="232"/>
      <c r="W157" s="232"/>
      <c r="X157" s="232"/>
      <c r="Y157" s="232"/>
    </row>
    <row r="158" spans="2:25" s="375" customFormat="1" x14ac:dyDescent="0.3">
      <c r="B158" s="77"/>
      <c r="F158" s="428"/>
      <c r="I158" s="429"/>
      <c r="J158" s="429"/>
      <c r="P158" s="232"/>
      <c r="Q158" s="336"/>
      <c r="U158" s="232"/>
      <c r="V158" s="232"/>
      <c r="W158" s="232"/>
      <c r="X158" s="232"/>
      <c r="Y158" s="232"/>
    </row>
    <row r="159" spans="2:25" s="375" customFormat="1" x14ac:dyDescent="0.3">
      <c r="B159" s="77"/>
      <c r="F159" s="428"/>
      <c r="I159" s="429"/>
      <c r="J159" s="429"/>
      <c r="P159" s="232"/>
      <c r="Q159" s="336"/>
      <c r="U159" s="232"/>
      <c r="V159" s="232"/>
      <c r="W159" s="232"/>
      <c r="X159" s="232"/>
      <c r="Y159" s="232"/>
    </row>
    <row r="160" spans="2:25" s="375" customFormat="1" x14ac:dyDescent="0.3">
      <c r="B160" s="77"/>
      <c r="F160" s="428"/>
      <c r="I160" s="429"/>
      <c r="J160" s="429"/>
      <c r="P160" s="232"/>
      <c r="Q160" s="336"/>
      <c r="U160" s="232"/>
      <c r="V160" s="232"/>
      <c r="W160" s="232"/>
      <c r="X160" s="232"/>
      <c r="Y160" s="232"/>
    </row>
    <row r="161" spans="2:25" s="375" customFormat="1" x14ac:dyDescent="0.3">
      <c r="B161" s="77"/>
      <c r="F161" s="428"/>
      <c r="I161" s="429"/>
      <c r="J161" s="429"/>
      <c r="P161" s="232"/>
      <c r="Q161" s="336"/>
      <c r="U161" s="232"/>
      <c r="V161" s="232"/>
      <c r="W161" s="232"/>
      <c r="X161" s="232"/>
      <c r="Y161" s="232"/>
    </row>
    <row r="162" spans="2:25" s="375" customFormat="1" x14ac:dyDescent="0.3">
      <c r="B162" s="77"/>
      <c r="F162" s="428"/>
      <c r="I162" s="429"/>
      <c r="J162" s="429"/>
      <c r="P162" s="232"/>
      <c r="Q162" s="336"/>
      <c r="U162" s="232"/>
      <c r="V162" s="232"/>
      <c r="W162" s="232"/>
      <c r="X162" s="232"/>
      <c r="Y162" s="232"/>
    </row>
    <row r="163" spans="2:25" s="375" customFormat="1" x14ac:dyDescent="0.3">
      <c r="B163" s="77"/>
      <c r="F163" s="428"/>
      <c r="I163" s="429"/>
      <c r="J163" s="429"/>
      <c r="P163" s="232"/>
      <c r="Q163" s="336"/>
      <c r="U163" s="232"/>
      <c r="V163" s="232"/>
      <c r="W163" s="232"/>
      <c r="X163" s="232"/>
      <c r="Y163" s="232"/>
    </row>
    <row r="164" spans="2:25" s="375" customFormat="1" x14ac:dyDescent="0.3">
      <c r="B164" s="77"/>
      <c r="F164" s="428"/>
      <c r="I164" s="429"/>
      <c r="J164" s="429"/>
      <c r="P164" s="232"/>
      <c r="Q164" s="336"/>
      <c r="U164" s="232"/>
      <c r="V164" s="232"/>
      <c r="W164" s="232"/>
      <c r="X164" s="232"/>
      <c r="Y164" s="232"/>
    </row>
    <row r="165" spans="2:25" s="375" customFormat="1" x14ac:dyDescent="0.3">
      <c r="B165" s="77"/>
      <c r="F165" s="428"/>
      <c r="I165" s="429"/>
      <c r="J165" s="429"/>
      <c r="P165" s="232"/>
      <c r="Q165" s="336"/>
      <c r="U165" s="232"/>
      <c r="V165" s="232"/>
      <c r="W165" s="232"/>
      <c r="X165" s="232"/>
      <c r="Y165" s="232"/>
    </row>
    <row r="166" spans="2:25" s="375" customFormat="1" x14ac:dyDescent="0.3">
      <c r="B166" s="77"/>
      <c r="F166" s="428"/>
      <c r="I166" s="429"/>
      <c r="J166" s="429"/>
      <c r="P166" s="232"/>
      <c r="Q166" s="336"/>
      <c r="U166" s="232"/>
      <c r="V166" s="232"/>
      <c r="W166" s="232"/>
      <c r="X166" s="232"/>
      <c r="Y166" s="232"/>
    </row>
    <row r="167" spans="2:25" s="375" customFormat="1" x14ac:dyDescent="0.3">
      <c r="B167" s="77"/>
      <c r="F167" s="428"/>
      <c r="I167" s="429"/>
      <c r="J167" s="429"/>
      <c r="P167" s="232"/>
      <c r="Q167" s="336"/>
      <c r="U167" s="232"/>
      <c r="V167" s="232"/>
      <c r="W167" s="232"/>
      <c r="X167" s="232"/>
      <c r="Y167" s="232"/>
    </row>
    <row r="168" spans="2:25" s="375" customFormat="1" x14ac:dyDescent="0.3">
      <c r="B168" s="77"/>
      <c r="F168" s="428"/>
      <c r="I168" s="429"/>
      <c r="J168" s="429"/>
      <c r="P168" s="232"/>
      <c r="Q168" s="336"/>
      <c r="U168" s="232"/>
      <c r="V168" s="232"/>
      <c r="W168" s="232"/>
      <c r="X168" s="232"/>
      <c r="Y168" s="232"/>
    </row>
    <row r="169" spans="2:25" s="375" customFormat="1" x14ac:dyDescent="0.3">
      <c r="B169" s="77"/>
      <c r="F169" s="428"/>
      <c r="I169" s="429"/>
      <c r="J169" s="429"/>
      <c r="P169" s="232"/>
      <c r="Q169" s="336"/>
      <c r="U169" s="232"/>
      <c r="V169" s="232"/>
      <c r="W169" s="232"/>
      <c r="X169" s="232"/>
      <c r="Y169" s="232"/>
    </row>
    <row r="170" spans="2:25" s="375" customFormat="1" x14ac:dyDescent="0.3">
      <c r="B170" s="77"/>
      <c r="F170" s="428"/>
      <c r="I170" s="429"/>
      <c r="J170" s="429"/>
      <c r="P170" s="232"/>
      <c r="Q170" s="336"/>
      <c r="U170" s="232"/>
      <c r="V170" s="232"/>
      <c r="W170" s="232"/>
      <c r="X170" s="232"/>
      <c r="Y170" s="232"/>
    </row>
    <row r="171" spans="2:25" s="375" customFormat="1" x14ac:dyDescent="0.3">
      <c r="B171" s="77"/>
      <c r="F171" s="428"/>
      <c r="I171" s="429"/>
      <c r="J171" s="429"/>
      <c r="P171" s="232"/>
      <c r="Q171" s="336"/>
      <c r="U171" s="232"/>
      <c r="V171" s="232"/>
      <c r="W171" s="232"/>
      <c r="X171" s="232"/>
      <c r="Y171" s="232"/>
    </row>
    <row r="172" spans="2:25" s="375" customFormat="1" x14ac:dyDescent="0.3">
      <c r="B172" s="77"/>
      <c r="F172" s="428"/>
      <c r="I172" s="429"/>
      <c r="J172" s="429"/>
      <c r="P172" s="232"/>
      <c r="Q172" s="336"/>
      <c r="U172" s="232"/>
      <c r="V172" s="232"/>
      <c r="W172" s="232"/>
      <c r="X172" s="232"/>
      <c r="Y172" s="232"/>
    </row>
    <row r="173" spans="2:25" s="375" customFormat="1" x14ac:dyDescent="0.3">
      <c r="B173" s="77"/>
      <c r="F173" s="428"/>
      <c r="I173" s="429"/>
      <c r="J173" s="429"/>
      <c r="P173" s="232"/>
      <c r="Q173" s="336"/>
      <c r="U173" s="232"/>
      <c r="V173" s="232"/>
      <c r="W173" s="232"/>
      <c r="X173" s="232"/>
      <c r="Y173" s="232"/>
    </row>
    <row r="174" spans="2:25" s="375" customFormat="1" x14ac:dyDescent="0.3">
      <c r="B174" s="77"/>
      <c r="F174" s="428"/>
      <c r="I174" s="429"/>
      <c r="J174" s="429"/>
      <c r="P174" s="232"/>
      <c r="Q174" s="336"/>
      <c r="U174" s="232"/>
      <c r="V174" s="232"/>
      <c r="W174" s="232"/>
      <c r="X174" s="232"/>
      <c r="Y174" s="232"/>
    </row>
    <row r="175" spans="2:25" s="375" customFormat="1" x14ac:dyDescent="0.3">
      <c r="B175" s="77"/>
      <c r="F175" s="428"/>
      <c r="I175" s="429"/>
      <c r="J175" s="429"/>
      <c r="P175" s="232"/>
      <c r="Q175" s="336"/>
      <c r="U175" s="232"/>
      <c r="V175" s="232"/>
      <c r="W175" s="232"/>
      <c r="X175" s="232"/>
      <c r="Y175" s="232"/>
    </row>
    <row r="176" spans="2:25" s="375" customFormat="1" x14ac:dyDescent="0.3">
      <c r="B176" s="77"/>
      <c r="F176" s="428"/>
      <c r="I176" s="429"/>
      <c r="J176" s="429"/>
      <c r="P176" s="232"/>
      <c r="Q176" s="336"/>
      <c r="U176" s="232"/>
      <c r="V176" s="232"/>
      <c r="W176" s="232"/>
      <c r="X176" s="232"/>
      <c r="Y176" s="232"/>
    </row>
    <row r="177" spans="2:25" s="375" customFormat="1" x14ac:dyDescent="0.3">
      <c r="B177" s="77"/>
      <c r="F177" s="428"/>
      <c r="I177" s="429"/>
      <c r="J177" s="429"/>
      <c r="P177" s="232"/>
      <c r="Q177" s="336"/>
      <c r="U177" s="232"/>
      <c r="V177" s="232"/>
      <c r="W177" s="232"/>
      <c r="X177" s="232"/>
      <c r="Y177" s="232"/>
    </row>
    <row r="178" spans="2:25" s="375" customFormat="1" x14ac:dyDescent="0.3">
      <c r="B178" s="77"/>
      <c r="F178" s="428"/>
      <c r="I178" s="429"/>
      <c r="J178" s="429"/>
      <c r="P178" s="232"/>
      <c r="Q178" s="336"/>
      <c r="U178" s="232"/>
      <c r="V178" s="232"/>
      <c r="W178" s="232"/>
      <c r="X178" s="232"/>
      <c r="Y178" s="232"/>
    </row>
    <row r="179" spans="2:25" s="375" customFormat="1" x14ac:dyDescent="0.3">
      <c r="B179" s="77"/>
      <c r="F179" s="428"/>
      <c r="I179" s="429"/>
      <c r="J179" s="429"/>
      <c r="P179" s="232"/>
      <c r="Q179" s="336"/>
      <c r="U179" s="232"/>
      <c r="V179" s="232"/>
      <c r="W179" s="232"/>
      <c r="X179" s="232"/>
      <c r="Y179" s="232"/>
    </row>
    <row r="180" spans="2:25" s="375" customFormat="1" x14ac:dyDescent="0.3">
      <c r="B180" s="77"/>
      <c r="F180" s="428"/>
      <c r="I180" s="429"/>
      <c r="J180" s="429"/>
      <c r="P180" s="232"/>
      <c r="Q180" s="336"/>
      <c r="U180" s="232"/>
      <c r="V180" s="232"/>
      <c r="W180" s="232"/>
      <c r="X180" s="232"/>
      <c r="Y180" s="232"/>
    </row>
    <row r="181" spans="2:25" s="375" customFormat="1" x14ac:dyDescent="0.3">
      <c r="B181" s="77"/>
      <c r="F181" s="428"/>
      <c r="I181" s="429"/>
      <c r="J181" s="429"/>
      <c r="P181" s="232"/>
      <c r="Q181" s="336"/>
      <c r="U181" s="232"/>
      <c r="V181" s="232"/>
      <c r="W181" s="232"/>
      <c r="X181" s="232"/>
      <c r="Y181" s="232"/>
    </row>
    <row r="182" spans="2:25" s="375" customFormat="1" x14ac:dyDescent="0.3">
      <c r="B182" s="77"/>
      <c r="F182" s="428"/>
      <c r="I182" s="429"/>
      <c r="J182" s="429"/>
      <c r="P182" s="232"/>
      <c r="Q182" s="336"/>
      <c r="U182" s="232"/>
      <c r="V182" s="232"/>
      <c r="W182" s="232"/>
      <c r="X182" s="232"/>
      <c r="Y182" s="232"/>
    </row>
    <row r="183" spans="2:25" s="375" customFormat="1" x14ac:dyDescent="0.3">
      <c r="B183" s="77"/>
      <c r="F183" s="428"/>
      <c r="I183" s="429"/>
      <c r="J183" s="429"/>
      <c r="P183" s="232"/>
      <c r="Q183" s="336"/>
      <c r="U183" s="232"/>
      <c r="V183" s="232"/>
      <c r="W183" s="232"/>
      <c r="X183" s="232"/>
      <c r="Y183" s="232"/>
    </row>
    <row r="184" spans="2:25" s="375" customFormat="1" x14ac:dyDescent="0.3">
      <c r="B184" s="77"/>
      <c r="F184" s="428"/>
      <c r="I184" s="429"/>
      <c r="J184" s="429"/>
      <c r="P184" s="232"/>
      <c r="Q184" s="336"/>
      <c r="U184" s="232"/>
      <c r="V184" s="232"/>
      <c r="W184" s="232"/>
      <c r="X184" s="232"/>
      <c r="Y184" s="232"/>
    </row>
    <row r="185" spans="2:25" s="375" customFormat="1" x14ac:dyDescent="0.3">
      <c r="B185" s="77"/>
      <c r="F185" s="428"/>
      <c r="I185" s="429"/>
      <c r="J185" s="429"/>
      <c r="P185" s="232"/>
      <c r="Q185" s="336"/>
      <c r="U185" s="232"/>
      <c r="V185" s="232"/>
      <c r="W185" s="232"/>
      <c r="X185" s="232"/>
      <c r="Y185" s="232"/>
    </row>
    <row r="186" spans="2:25" s="375" customFormat="1" x14ac:dyDescent="0.3">
      <c r="B186" s="77"/>
      <c r="F186" s="428"/>
      <c r="I186" s="429"/>
      <c r="J186" s="429"/>
      <c r="P186" s="232"/>
      <c r="Q186" s="336"/>
      <c r="U186" s="232"/>
      <c r="V186" s="232"/>
      <c r="W186" s="232"/>
      <c r="X186" s="232"/>
      <c r="Y186" s="232"/>
    </row>
    <row r="187" spans="2:25" s="375" customFormat="1" x14ac:dyDescent="0.3">
      <c r="B187" s="77"/>
      <c r="F187" s="428"/>
      <c r="I187" s="429"/>
      <c r="J187" s="429"/>
      <c r="P187" s="232"/>
      <c r="Q187" s="336"/>
      <c r="U187" s="232"/>
      <c r="V187" s="232"/>
      <c r="W187" s="232"/>
      <c r="X187" s="232"/>
      <c r="Y187" s="232"/>
    </row>
    <row r="188" spans="2:25" s="375" customFormat="1" x14ac:dyDescent="0.3">
      <c r="B188" s="77"/>
      <c r="F188" s="428"/>
      <c r="I188" s="429"/>
      <c r="J188" s="429"/>
      <c r="P188" s="232"/>
      <c r="Q188" s="336"/>
      <c r="U188" s="232"/>
      <c r="V188" s="232"/>
      <c r="W188" s="232"/>
      <c r="X188" s="232"/>
      <c r="Y188" s="232"/>
    </row>
    <row r="189" spans="2:25" s="375" customFormat="1" x14ac:dyDescent="0.3">
      <c r="B189" s="77"/>
      <c r="F189" s="428"/>
      <c r="I189" s="429"/>
      <c r="J189" s="429"/>
      <c r="P189" s="232"/>
      <c r="Q189" s="336"/>
      <c r="U189" s="232"/>
      <c r="V189" s="232"/>
      <c r="W189" s="232"/>
      <c r="X189" s="232"/>
      <c r="Y189" s="232"/>
    </row>
    <row r="190" spans="2:25" s="375" customFormat="1" x14ac:dyDescent="0.3">
      <c r="B190" s="77"/>
      <c r="F190" s="428"/>
      <c r="I190" s="429"/>
      <c r="J190" s="429"/>
      <c r="P190" s="232"/>
      <c r="Q190" s="336"/>
      <c r="U190" s="232"/>
      <c r="V190" s="232"/>
      <c r="W190" s="232"/>
      <c r="X190" s="232"/>
      <c r="Y190" s="232"/>
    </row>
    <row r="191" spans="2:25" s="375" customFormat="1" x14ac:dyDescent="0.3">
      <c r="B191" s="77"/>
      <c r="F191" s="428"/>
      <c r="I191" s="429"/>
      <c r="J191" s="429"/>
      <c r="P191" s="232"/>
      <c r="Q191" s="336"/>
      <c r="U191" s="232"/>
      <c r="V191" s="232"/>
      <c r="W191" s="232"/>
      <c r="X191" s="232"/>
      <c r="Y191" s="232"/>
    </row>
    <row r="192" spans="2:25" s="375" customFormat="1" x14ac:dyDescent="0.3">
      <c r="B192" s="77"/>
      <c r="F192" s="428"/>
      <c r="I192" s="429"/>
      <c r="J192" s="429"/>
      <c r="P192" s="232"/>
      <c r="Q192" s="336"/>
      <c r="U192" s="232"/>
      <c r="V192" s="232"/>
      <c r="W192" s="232"/>
      <c r="X192" s="232"/>
      <c r="Y192" s="232"/>
    </row>
    <row r="193" spans="2:25" s="375" customFormat="1" x14ac:dyDescent="0.3">
      <c r="B193" s="77"/>
      <c r="F193" s="428"/>
      <c r="I193" s="429"/>
      <c r="J193" s="429"/>
      <c r="P193" s="232"/>
      <c r="Q193" s="336"/>
      <c r="U193" s="232"/>
      <c r="V193" s="232"/>
      <c r="W193" s="232"/>
      <c r="X193" s="232"/>
      <c r="Y193" s="232"/>
    </row>
    <row r="194" spans="2:25" s="375" customFormat="1" x14ac:dyDescent="0.3">
      <c r="B194" s="77"/>
      <c r="F194" s="428"/>
      <c r="I194" s="429"/>
      <c r="J194" s="429"/>
      <c r="P194" s="232"/>
      <c r="Q194" s="336"/>
      <c r="U194" s="232"/>
      <c r="V194" s="232"/>
      <c r="W194" s="232"/>
      <c r="X194" s="232"/>
      <c r="Y194" s="232"/>
    </row>
    <row r="195" spans="2:25" s="375" customFormat="1" x14ac:dyDescent="0.3">
      <c r="B195" s="77"/>
      <c r="F195" s="428"/>
      <c r="I195" s="429"/>
      <c r="J195" s="429"/>
      <c r="P195" s="232"/>
      <c r="Q195" s="336"/>
      <c r="U195" s="232"/>
      <c r="V195" s="232"/>
      <c r="W195" s="232"/>
      <c r="X195" s="232"/>
      <c r="Y195" s="232"/>
    </row>
    <row r="196" spans="2:25" s="375" customFormat="1" x14ac:dyDescent="0.3">
      <c r="B196" s="77"/>
      <c r="F196" s="428"/>
      <c r="I196" s="429"/>
      <c r="J196" s="429"/>
      <c r="P196" s="232"/>
      <c r="Q196" s="336"/>
      <c r="U196" s="232"/>
      <c r="V196" s="232"/>
      <c r="W196" s="232"/>
      <c r="X196" s="232"/>
      <c r="Y196" s="232"/>
    </row>
    <row r="197" spans="2:25" s="375" customFormat="1" x14ac:dyDescent="0.3">
      <c r="B197" s="77"/>
      <c r="F197" s="428"/>
      <c r="I197" s="429"/>
      <c r="J197" s="429"/>
      <c r="P197" s="232"/>
      <c r="Q197" s="336"/>
      <c r="U197" s="232"/>
      <c r="V197" s="232"/>
      <c r="W197" s="232"/>
      <c r="X197" s="232"/>
      <c r="Y197" s="232"/>
    </row>
    <row r="198" spans="2:25" s="375" customFormat="1" x14ac:dyDescent="0.3">
      <c r="B198" s="77"/>
      <c r="F198" s="428"/>
      <c r="I198" s="429"/>
      <c r="J198" s="429"/>
      <c r="P198" s="232"/>
      <c r="Q198" s="336"/>
      <c r="U198" s="232"/>
      <c r="V198" s="232"/>
      <c r="W198" s="232"/>
      <c r="X198" s="232"/>
      <c r="Y198" s="232"/>
    </row>
    <row r="199" spans="2:25" s="375" customFormat="1" x14ac:dyDescent="0.3">
      <c r="B199" s="77"/>
      <c r="F199" s="428"/>
      <c r="I199" s="429"/>
      <c r="J199" s="429"/>
      <c r="P199" s="232"/>
      <c r="Q199" s="336"/>
      <c r="U199" s="232"/>
      <c r="V199" s="232"/>
      <c r="W199" s="232"/>
      <c r="X199" s="232"/>
      <c r="Y199" s="232"/>
    </row>
    <row r="200" spans="2:25" s="375" customFormat="1" x14ac:dyDescent="0.3">
      <c r="B200" s="77"/>
      <c r="F200" s="428"/>
      <c r="I200" s="429"/>
      <c r="J200" s="429"/>
      <c r="P200" s="232"/>
      <c r="Q200" s="336"/>
      <c r="U200" s="232"/>
      <c r="V200" s="232"/>
      <c r="W200" s="232"/>
      <c r="X200" s="232"/>
      <c r="Y200" s="232"/>
    </row>
    <row r="201" spans="2:25" s="375" customFormat="1" x14ac:dyDescent="0.3">
      <c r="B201" s="77"/>
      <c r="F201" s="428"/>
      <c r="I201" s="429"/>
      <c r="J201" s="429"/>
      <c r="P201" s="232"/>
      <c r="Q201" s="336"/>
      <c r="U201" s="232"/>
      <c r="V201" s="232"/>
      <c r="W201" s="232"/>
      <c r="X201" s="232"/>
      <c r="Y201" s="232"/>
    </row>
    <row r="202" spans="2:25" s="375" customFormat="1" x14ac:dyDescent="0.3">
      <c r="B202" s="77"/>
      <c r="F202" s="428"/>
      <c r="I202" s="429"/>
      <c r="J202" s="429"/>
      <c r="P202" s="232"/>
      <c r="Q202" s="336"/>
      <c r="U202" s="232"/>
      <c r="V202" s="232"/>
      <c r="W202" s="232"/>
      <c r="X202" s="232"/>
      <c r="Y202" s="232"/>
    </row>
    <row r="203" spans="2:25" s="375" customFormat="1" x14ac:dyDescent="0.3">
      <c r="B203" s="77"/>
      <c r="F203" s="428"/>
      <c r="I203" s="429"/>
      <c r="J203" s="429"/>
      <c r="P203" s="232"/>
      <c r="Q203" s="336"/>
      <c r="U203" s="232"/>
      <c r="V203" s="232"/>
      <c r="W203" s="232"/>
      <c r="X203" s="232"/>
      <c r="Y203" s="232"/>
    </row>
    <row r="204" spans="2:25" s="375" customFormat="1" x14ac:dyDescent="0.3">
      <c r="B204" s="77"/>
      <c r="F204" s="428"/>
      <c r="I204" s="429"/>
      <c r="J204" s="429"/>
      <c r="P204" s="232"/>
      <c r="Q204" s="336"/>
      <c r="U204" s="232"/>
      <c r="V204" s="232"/>
      <c r="W204" s="232"/>
      <c r="X204" s="232"/>
      <c r="Y204" s="232"/>
    </row>
    <row r="205" spans="2:25" s="375" customFormat="1" x14ac:dyDescent="0.3">
      <c r="B205" s="77"/>
      <c r="F205" s="428"/>
      <c r="I205" s="429"/>
      <c r="J205" s="429"/>
      <c r="P205" s="232"/>
      <c r="Q205" s="336"/>
      <c r="U205" s="232"/>
      <c r="V205" s="232"/>
      <c r="W205" s="232"/>
      <c r="X205" s="232"/>
      <c r="Y205" s="232"/>
    </row>
    <row r="206" spans="2:25" s="375" customFormat="1" x14ac:dyDescent="0.3">
      <c r="B206" s="77"/>
      <c r="F206" s="428"/>
      <c r="I206" s="429"/>
      <c r="J206" s="429"/>
      <c r="P206" s="232"/>
      <c r="Q206" s="336"/>
      <c r="U206" s="232"/>
      <c r="V206" s="232"/>
      <c r="W206" s="232"/>
      <c r="X206" s="232"/>
      <c r="Y206" s="232"/>
    </row>
    <row r="207" spans="2:25" s="375" customFormat="1" x14ac:dyDescent="0.3">
      <c r="B207" s="77"/>
      <c r="F207" s="428"/>
      <c r="I207" s="429"/>
      <c r="J207" s="429"/>
      <c r="P207" s="232"/>
      <c r="Q207" s="336"/>
      <c r="U207" s="232"/>
      <c r="V207" s="232"/>
      <c r="W207" s="232"/>
      <c r="X207" s="232"/>
      <c r="Y207" s="232"/>
    </row>
    <row r="208" spans="2:25" s="375" customFormat="1" x14ac:dyDescent="0.3">
      <c r="B208" s="77"/>
      <c r="F208" s="428"/>
      <c r="I208" s="429"/>
      <c r="J208" s="429"/>
      <c r="P208" s="232"/>
      <c r="Q208" s="336"/>
      <c r="U208" s="232"/>
      <c r="V208" s="232"/>
      <c r="W208" s="232"/>
      <c r="X208" s="232"/>
      <c r="Y208" s="232"/>
    </row>
    <row r="209" spans="2:25" s="375" customFormat="1" x14ac:dyDescent="0.3">
      <c r="B209" s="77"/>
      <c r="F209" s="428"/>
      <c r="I209" s="429"/>
      <c r="J209" s="429"/>
      <c r="P209" s="232"/>
      <c r="Q209" s="336"/>
      <c r="U209" s="232"/>
      <c r="V209" s="232"/>
      <c r="W209" s="232"/>
      <c r="X209" s="232"/>
      <c r="Y209" s="232"/>
    </row>
    <row r="210" spans="2:25" s="375" customFormat="1" x14ac:dyDescent="0.3">
      <c r="B210" s="77"/>
      <c r="F210" s="428"/>
      <c r="I210" s="429"/>
      <c r="J210" s="429"/>
      <c r="P210" s="232"/>
      <c r="Q210" s="336"/>
      <c r="U210" s="232"/>
      <c r="V210" s="232"/>
      <c r="W210" s="232"/>
      <c r="X210" s="232"/>
      <c r="Y210" s="232"/>
    </row>
    <row r="211" spans="2:25" s="375" customFormat="1" x14ac:dyDescent="0.3">
      <c r="B211" s="77"/>
      <c r="F211" s="428"/>
      <c r="I211" s="429"/>
      <c r="J211" s="429"/>
      <c r="P211" s="232"/>
      <c r="Q211" s="336"/>
      <c r="U211" s="232"/>
      <c r="V211" s="232"/>
      <c r="W211" s="232"/>
      <c r="X211" s="232"/>
      <c r="Y211" s="232"/>
    </row>
    <row r="212" spans="2:25" s="375" customFormat="1" x14ac:dyDescent="0.3">
      <c r="B212" s="77"/>
      <c r="F212" s="428"/>
      <c r="I212" s="429"/>
      <c r="J212" s="429"/>
      <c r="P212" s="232"/>
      <c r="Q212" s="336"/>
      <c r="U212" s="232"/>
      <c r="V212" s="232"/>
      <c r="W212" s="232"/>
      <c r="X212" s="232"/>
      <c r="Y212" s="232"/>
    </row>
    <row r="213" spans="2:25" s="375" customFormat="1" x14ac:dyDescent="0.3">
      <c r="B213" s="77"/>
      <c r="F213" s="428"/>
      <c r="I213" s="429"/>
      <c r="J213" s="429"/>
      <c r="P213" s="232"/>
      <c r="Q213" s="336"/>
      <c r="U213" s="232"/>
      <c r="V213" s="232"/>
      <c r="W213" s="232"/>
      <c r="X213" s="232"/>
      <c r="Y213" s="232"/>
    </row>
    <row r="214" spans="2:25" s="375" customFormat="1" x14ac:dyDescent="0.3">
      <c r="B214" s="77"/>
      <c r="F214" s="428"/>
      <c r="I214" s="429"/>
      <c r="J214" s="429"/>
      <c r="P214" s="232"/>
      <c r="Q214" s="336"/>
      <c r="U214" s="232"/>
      <c r="V214" s="232"/>
      <c r="W214" s="232"/>
      <c r="X214" s="232"/>
      <c r="Y214" s="232"/>
    </row>
    <row r="215" spans="2:25" s="375" customFormat="1" x14ac:dyDescent="0.3">
      <c r="B215" s="77"/>
      <c r="F215" s="428"/>
      <c r="I215" s="429"/>
      <c r="J215" s="429"/>
      <c r="P215" s="232"/>
      <c r="Q215" s="336"/>
      <c r="U215" s="232"/>
      <c r="V215" s="232"/>
      <c r="W215" s="232"/>
      <c r="X215" s="232"/>
      <c r="Y215" s="232"/>
    </row>
    <row r="216" spans="2:25" s="375" customFormat="1" x14ac:dyDescent="0.3">
      <c r="B216" s="77"/>
      <c r="F216" s="428"/>
      <c r="I216" s="429"/>
      <c r="J216" s="429"/>
      <c r="P216" s="232"/>
      <c r="Q216" s="336"/>
      <c r="U216" s="232"/>
      <c r="V216" s="232"/>
      <c r="W216" s="232"/>
      <c r="X216" s="232"/>
      <c r="Y216" s="232"/>
    </row>
    <row r="217" spans="2:25" s="375" customFormat="1" x14ac:dyDescent="0.3">
      <c r="B217" s="77"/>
      <c r="F217" s="428"/>
      <c r="I217" s="429"/>
      <c r="J217" s="429"/>
      <c r="P217" s="232"/>
      <c r="Q217" s="336"/>
      <c r="U217" s="232"/>
      <c r="V217" s="232"/>
      <c r="W217" s="232"/>
      <c r="X217" s="232"/>
      <c r="Y217" s="232"/>
    </row>
    <row r="218" spans="2:25" s="375" customFormat="1" x14ac:dyDescent="0.3">
      <c r="B218" s="77"/>
      <c r="F218" s="428"/>
      <c r="I218" s="429"/>
      <c r="J218" s="429"/>
      <c r="P218" s="232"/>
      <c r="Q218" s="336"/>
      <c r="U218" s="232"/>
      <c r="V218" s="232"/>
      <c r="W218" s="232"/>
      <c r="X218" s="232"/>
      <c r="Y218" s="232"/>
    </row>
    <row r="219" spans="2:25" s="375" customFormat="1" x14ac:dyDescent="0.3">
      <c r="B219" s="77"/>
      <c r="F219" s="428"/>
      <c r="I219" s="429"/>
      <c r="J219" s="429"/>
      <c r="P219" s="232"/>
      <c r="Q219" s="336"/>
      <c r="U219" s="232"/>
      <c r="V219" s="232"/>
      <c r="W219" s="232"/>
      <c r="X219" s="232"/>
      <c r="Y219" s="232"/>
    </row>
    <row r="220" spans="2:25" s="375" customFormat="1" x14ac:dyDescent="0.3">
      <c r="B220" s="77"/>
      <c r="F220" s="428"/>
      <c r="I220" s="429"/>
      <c r="J220" s="429"/>
      <c r="P220" s="232"/>
      <c r="Q220" s="336"/>
      <c r="U220" s="232"/>
      <c r="V220" s="232"/>
      <c r="W220" s="232"/>
      <c r="X220" s="232"/>
      <c r="Y220" s="232"/>
    </row>
    <row r="221" spans="2:25" s="375" customFormat="1" x14ac:dyDescent="0.3">
      <c r="B221" s="77"/>
      <c r="F221" s="428"/>
      <c r="I221" s="429"/>
      <c r="J221" s="429"/>
      <c r="P221" s="232"/>
      <c r="Q221" s="336"/>
      <c r="U221" s="232"/>
      <c r="V221" s="232"/>
      <c r="W221" s="232"/>
      <c r="X221" s="232"/>
      <c r="Y221" s="232"/>
    </row>
    <row r="222" spans="2:25" s="375" customFormat="1" x14ac:dyDescent="0.3">
      <c r="B222" s="77"/>
      <c r="F222" s="428"/>
      <c r="I222" s="429"/>
      <c r="J222" s="429"/>
      <c r="P222" s="232"/>
      <c r="Q222" s="336"/>
      <c r="U222" s="232"/>
      <c r="V222" s="232"/>
      <c r="W222" s="232"/>
      <c r="X222" s="232"/>
      <c r="Y222" s="232"/>
    </row>
    <row r="223" spans="2:25" s="375" customFormat="1" x14ac:dyDescent="0.3">
      <c r="B223" s="77"/>
      <c r="F223" s="428"/>
      <c r="I223" s="429"/>
      <c r="J223" s="429"/>
      <c r="P223" s="232"/>
      <c r="Q223" s="336"/>
      <c r="U223" s="232"/>
      <c r="V223" s="232"/>
      <c r="W223" s="232"/>
      <c r="X223" s="232"/>
      <c r="Y223" s="232"/>
    </row>
    <row r="224" spans="2:25" s="375" customFormat="1" x14ac:dyDescent="0.3">
      <c r="B224" s="77"/>
      <c r="F224" s="428"/>
      <c r="I224" s="429"/>
      <c r="J224" s="429"/>
      <c r="P224" s="232"/>
      <c r="Q224" s="336"/>
      <c r="U224" s="232"/>
      <c r="V224" s="232"/>
      <c r="W224" s="232"/>
      <c r="X224" s="232"/>
      <c r="Y224" s="232"/>
    </row>
    <row r="225" spans="2:25" s="375" customFormat="1" x14ac:dyDescent="0.3">
      <c r="B225" s="77"/>
      <c r="F225" s="428"/>
      <c r="I225" s="429"/>
      <c r="J225" s="429"/>
      <c r="P225" s="232"/>
      <c r="Q225" s="336"/>
      <c r="U225" s="232"/>
      <c r="V225" s="232"/>
      <c r="W225" s="232"/>
      <c r="X225" s="232"/>
      <c r="Y225" s="232"/>
    </row>
    <row r="226" spans="2:25" s="375" customFormat="1" x14ac:dyDescent="0.3">
      <c r="B226" s="77"/>
      <c r="F226" s="428"/>
      <c r="I226" s="429"/>
      <c r="J226" s="429"/>
      <c r="P226" s="232"/>
      <c r="Q226" s="336"/>
      <c r="U226" s="232"/>
      <c r="V226" s="232"/>
      <c r="W226" s="232"/>
      <c r="X226" s="232"/>
      <c r="Y226" s="232"/>
    </row>
    <row r="227" spans="2:25" s="375" customFormat="1" x14ac:dyDescent="0.3">
      <c r="B227" s="77"/>
      <c r="F227" s="428"/>
      <c r="I227" s="429"/>
      <c r="J227" s="429"/>
      <c r="P227" s="232"/>
      <c r="Q227" s="336"/>
      <c r="U227" s="232"/>
      <c r="V227" s="232"/>
      <c r="W227" s="232"/>
      <c r="X227" s="232"/>
      <c r="Y227" s="232"/>
    </row>
    <row r="228" spans="2:25" s="375" customFormat="1" x14ac:dyDescent="0.3">
      <c r="B228" s="77"/>
      <c r="F228" s="428"/>
      <c r="I228" s="429"/>
      <c r="J228" s="429"/>
      <c r="P228" s="232"/>
      <c r="Q228" s="336"/>
      <c r="U228" s="232"/>
      <c r="V228" s="232"/>
      <c r="W228" s="232"/>
      <c r="X228" s="232"/>
      <c r="Y228" s="232"/>
    </row>
    <row r="229" spans="2:25" s="375" customFormat="1" x14ac:dyDescent="0.3">
      <c r="B229" s="77"/>
      <c r="F229" s="428"/>
      <c r="I229" s="429"/>
      <c r="J229" s="429"/>
      <c r="P229" s="232"/>
      <c r="Q229" s="336"/>
      <c r="U229" s="232"/>
      <c r="V229" s="232"/>
      <c r="W229" s="232"/>
      <c r="X229" s="232"/>
      <c r="Y229" s="232"/>
    </row>
    <row r="230" spans="2:25" s="375" customFormat="1" x14ac:dyDescent="0.3">
      <c r="B230" s="77"/>
      <c r="F230" s="428"/>
      <c r="I230" s="429"/>
      <c r="J230" s="429"/>
      <c r="P230" s="232"/>
      <c r="Q230" s="336"/>
      <c r="U230" s="232"/>
      <c r="V230" s="232"/>
      <c r="W230" s="232"/>
      <c r="X230" s="232"/>
      <c r="Y230" s="232"/>
    </row>
    <row r="231" spans="2:25" s="375" customFormat="1" x14ac:dyDescent="0.3">
      <c r="B231" s="77"/>
      <c r="F231" s="428"/>
      <c r="I231" s="429"/>
      <c r="J231" s="429"/>
      <c r="P231" s="232"/>
      <c r="Q231" s="336"/>
      <c r="U231" s="232"/>
      <c r="V231" s="232"/>
      <c r="W231" s="232"/>
      <c r="X231" s="232"/>
      <c r="Y231" s="232"/>
    </row>
    <row r="232" spans="2:25" s="375" customFormat="1" x14ac:dyDescent="0.3">
      <c r="B232" s="77"/>
      <c r="F232" s="428"/>
      <c r="I232" s="429"/>
      <c r="J232" s="429"/>
      <c r="P232" s="232"/>
      <c r="Q232" s="336"/>
      <c r="U232" s="232"/>
      <c r="V232" s="232"/>
      <c r="W232" s="232"/>
      <c r="X232" s="232"/>
      <c r="Y232" s="232"/>
    </row>
    <row r="233" spans="2:25" s="375" customFormat="1" x14ac:dyDescent="0.3">
      <c r="B233" s="77"/>
      <c r="F233" s="428"/>
      <c r="I233" s="429"/>
      <c r="J233" s="429"/>
      <c r="P233" s="232"/>
      <c r="Q233" s="336"/>
      <c r="U233" s="232"/>
      <c r="V233" s="232"/>
      <c r="W233" s="232"/>
      <c r="X233" s="232"/>
      <c r="Y233" s="232"/>
    </row>
    <row r="234" spans="2:25" s="375" customFormat="1" x14ac:dyDescent="0.3">
      <c r="B234" s="77"/>
      <c r="F234" s="428"/>
      <c r="I234" s="429"/>
      <c r="J234" s="429"/>
      <c r="P234" s="232"/>
      <c r="Q234" s="336"/>
      <c r="U234" s="232"/>
      <c r="V234" s="232"/>
      <c r="W234" s="232"/>
      <c r="X234" s="232"/>
      <c r="Y234" s="232"/>
    </row>
    <row r="235" spans="2:25" s="375" customFormat="1" x14ac:dyDescent="0.3">
      <c r="B235" s="77"/>
      <c r="F235" s="428"/>
      <c r="I235" s="429"/>
      <c r="J235" s="429"/>
      <c r="P235" s="232"/>
      <c r="Q235" s="336"/>
      <c r="U235" s="232"/>
      <c r="V235" s="232"/>
      <c r="W235" s="232"/>
      <c r="X235" s="232"/>
      <c r="Y235" s="232"/>
    </row>
    <row r="236" spans="2:25" s="375" customFormat="1" x14ac:dyDescent="0.3">
      <c r="B236" s="77"/>
      <c r="F236" s="428"/>
      <c r="I236" s="429"/>
      <c r="J236" s="429"/>
      <c r="P236" s="232"/>
      <c r="Q236" s="336"/>
      <c r="U236" s="232"/>
      <c r="V236" s="232"/>
      <c r="W236" s="232"/>
      <c r="X236" s="232"/>
      <c r="Y236" s="232"/>
    </row>
    <row r="237" spans="2:25" s="375" customFormat="1" x14ac:dyDescent="0.3">
      <c r="B237" s="77"/>
      <c r="F237" s="428"/>
      <c r="I237" s="429"/>
      <c r="J237" s="429"/>
      <c r="P237" s="232"/>
      <c r="Q237" s="336"/>
      <c r="U237" s="232"/>
      <c r="V237" s="232"/>
      <c r="W237" s="232"/>
      <c r="X237" s="232"/>
      <c r="Y237" s="232"/>
    </row>
    <row r="238" spans="2:25" s="375" customFormat="1" x14ac:dyDescent="0.3">
      <c r="B238" s="77"/>
      <c r="F238" s="428"/>
      <c r="I238" s="429"/>
      <c r="J238" s="429"/>
      <c r="P238" s="232"/>
      <c r="Q238" s="336"/>
      <c r="U238" s="232"/>
      <c r="V238" s="232"/>
      <c r="W238" s="232"/>
      <c r="X238" s="232"/>
      <c r="Y238" s="232"/>
    </row>
    <row r="239" spans="2:25" s="375" customFormat="1" x14ac:dyDescent="0.3">
      <c r="B239" s="77"/>
      <c r="F239" s="428"/>
      <c r="I239" s="429"/>
      <c r="J239" s="429"/>
      <c r="P239" s="232"/>
      <c r="Q239" s="336"/>
      <c r="U239" s="232"/>
      <c r="V239" s="232"/>
      <c r="W239" s="232"/>
      <c r="X239" s="232"/>
      <c r="Y239" s="232"/>
    </row>
    <row r="240" spans="2:25" s="375" customFormat="1" x14ac:dyDescent="0.3">
      <c r="B240" s="77"/>
      <c r="F240" s="428"/>
      <c r="I240" s="429"/>
      <c r="J240" s="429"/>
      <c r="P240" s="232"/>
      <c r="Q240" s="336"/>
      <c r="U240" s="232"/>
      <c r="V240" s="232"/>
      <c r="W240" s="232"/>
      <c r="X240" s="232"/>
      <c r="Y240" s="232"/>
    </row>
    <row r="241" spans="2:25" s="375" customFormat="1" x14ac:dyDescent="0.3">
      <c r="B241" s="77"/>
      <c r="F241" s="428"/>
      <c r="I241" s="429"/>
      <c r="J241" s="429"/>
      <c r="P241" s="232"/>
      <c r="Q241" s="336"/>
      <c r="U241" s="232"/>
      <c r="V241" s="232"/>
      <c r="W241" s="232"/>
      <c r="X241" s="232"/>
      <c r="Y241" s="232"/>
    </row>
    <row r="242" spans="2:25" s="375" customFormat="1" x14ac:dyDescent="0.3">
      <c r="B242" s="77"/>
      <c r="F242" s="428"/>
      <c r="I242" s="429"/>
      <c r="J242" s="429"/>
      <c r="P242" s="232"/>
      <c r="Q242" s="336"/>
      <c r="U242" s="232"/>
      <c r="V242" s="232"/>
      <c r="W242" s="232"/>
      <c r="X242" s="232"/>
      <c r="Y242" s="232"/>
    </row>
    <row r="243" spans="2:25" s="375" customFormat="1" x14ac:dyDescent="0.3">
      <c r="B243" s="77"/>
      <c r="F243" s="428"/>
      <c r="I243" s="429"/>
      <c r="J243" s="429"/>
      <c r="P243" s="232"/>
      <c r="Q243" s="336"/>
      <c r="U243" s="232"/>
      <c r="V243" s="232"/>
      <c r="W243" s="232"/>
      <c r="X243" s="232"/>
      <c r="Y243" s="232"/>
    </row>
    <row r="244" spans="2:25" s="375" customFormat="1" x14ac:dyDescent="0.3">
      <c r="B244" s="77"/>
      <c r="F244" s="428"/>
      <c r="I244" s="429"/>
      <c r="J244" s="429"/>
      <c r="P244" s="232"/>
      <c r="Q244" s="336"/>
      <c r="U244" s="232"/>
      <c r="V244" s="232"/>
      <c r="W244" s="232"/>
      <c r="X244" s="232"/>
      <c r="Y244" s="232"/>
    </row>
    <row r="245" spans="2:25" s="375" customFormat="1" x14ac:dyDescent="0.3">
      <c r="B245" s="77"/>
      <c r="F245" s="428"/>
      <c r="I245" s="429"/>
      <c r="J245" s="429"/>
      <c r="P245" s="232"/>
      <c r="Q245" s="336"/>
      <c r="U245" s="232"/>
      <c r="V245" s="232"/>
      <c r="W245" s="232"/>
      <c r="X245" s="232"/>
      <c r="Y245" s="232"/>
    </row>
    <row r="246" spans="2:25" s="375" customFormat="1" x14ac:dyDescent="0.3">
      <c r="B246" s="77"/>
      <c r="F246" s="428"/>
      <c r="I246" s="429"/>
      <c r="J246" s="429"/>
      <c r="P246" s="232"/>
      <c r="Q246" s="336"/>
      <c r="U246" s="232"/>
      <c r="V246" s="232"/>
      <c r="W246" s="232"/>
      <c r="X246" s="232"/>
      <c r="Y246" s="232"/>
    </row>
    <row r="247" spans="2:25" s="375" customFormat="1" x14ac:dyDescent="0.3">
      <c r="B247" s="77"/>
      <c r="F247" s="428"/>
      <c r="I247" s="429"/>
      <c r="J247" s="429"/>
      <c r="P247" s="232"/>
      <c r="Q247" s="336"/>
      <c r="U247" s="232"/>
      <c r="V247" s="232"/>
      <c r="W247" s="232"/>
      <c r="X247" s="232"/>
      <c r="Y247" s="232"/>
    </row>
    <row r="248" spans="2:25" s="375" customFormat="1" x14ac:dyDescent="0.3">
      <c r="B248" s="77"/>
      <c r="F248" s="428"/>
      <c r="I248" s="429"/>
      <c r="J248" s="429"/>
      <c r="P248" s="232"/>
      <c r="Q248" s="336"/>
      <c r="U248" s="232"/>
      <c r="V248" s="232"/>
      <c r="W248" s="232"/>
      <c r="X248" s="232"/>
      <c r="Y248" s="232"/>
    </row>
    <row r="249" spans="2:25" s="375" customFormat="1" x14ac:dyDescent="0.3">
      <c r="B249" s="77"/>
      <c r="F249" s="428"/>
      <c r="I249" s="429"/>
      <c r="J249" s="429"/>
      <c r="P249" s="232"/>
      <c r="Q249" s="336"/>
      <c r="U249" s="232"/>
      <c r="V249" s="232"/>
      <c r="W249" s="232"/>
      <c r="X249" s="232"/>
      <c r="Y249" s="232"/>
    </row>
    <row r="250" spans="2:25" s="375" customFormat="1" x14ac:dyDescent="0.3">
      <c r="B250" s="77"/>
      <c r="F250" s="428"/>
      <c r="I250" s="429"/>
      <c r="J250" s="429"/>
      <c r="P250" s="232"/>
      <c r="Q250" s="336"/>
      <c r="U250" s="232"/>
      <c r="V250" s="232"/>
      <c r="W250" s="232"/>
      <c r="X250" s="232"/>
      <c r="Y250" s="232"/>
    </row>
    <row r="251" spans="2:25" s="375" customFormat="1" x14ac:dyDescent="0.3">
      <c r="B251" s="77"/>
      <c r="F251" s="428"/>
      <c r="I251" s="429"/>
      <c r="J251" s="429"/>
      <c r="P251" s="232"/>
      <c r="Q251" s="336"/>
      <c r="U251" s="232"/>
      <c r="V251" s="232"/>
      <c r="W251" s="232"/>
      <c r="X251" s="232"/>
      <c r="Y251" s="232"/>
    </row>
    <row r="252" spans="2:25" s="375" customFormat="1" x14ac:dyDescent="0.3">
      <c r="B252" s="77"/>
      <c r="F252" s="428"/>
      <c r="I252" s="429"/>
      <c r="J252" s="429"/>
      <c r="P252" s="232"/>
      <c r="Q252" s="336"/>
      <c r="U252" s="232"/>
      <c r="V252" s="232"/>
      <c r="W252" s="232"/>
      <c r="X252" s="232"/>
      <c r="Y252" s="232"/>
    </row>
    <row r="253" spans="2:25" s="375" customFormat="1" x14ac:dyDescent="0.3">
      <c r="B253" s="77"/>
      <c r="F253" s="428"/>
      <c r="I253" s="429"/>
      <c r="J253" s="429"/>
      <c r="P253" s="232"/>
      <c r="Q253" s="336"/>
      <c r="U253" s="232"/>
      <c r="V253" s="232"/>
      <c r="W253" s="232"/>
      <c r="X253" s="232"/>
      <c r="Y253" s="232"/>
    </row>
    <row r="254" spans="2:25" s="375" customFormat="1" x14ac:dyDescent="0.3">
      <c r="B254" s="77"/>
      <c r="F254" s="428"/>
      <c r="I254" s="429"/>
      <c r="J254" s="429"/>
      <c r="P254" s="232"/>
      <c r="Q254" s="336"/>
      <c r="U254" s="232"/>
      <c r="V254" s="232"/>
      <c r="W254" s="232"/>
      <c r="X254" s="232"/>
      <c r="Y254" s="232"/>
    </row>
    <row r="255" spans="2:25" s="375" customFormat="1" x14ac:dyDescent="0.3">
      <c r="B255" s="77"/>
      <c r="F255" s="428"/>
      <c r="I255" s="429"/>
      <c r="J255" s="429"/>
      <c r="P255" s="232"/>
      <c r="Q255" s="336"/>
      <c r="U255" s="232"/>
      <c r="V255" s="232"/>
      <c r="W255" s="232"/>
      <c r="X255" s="232"/>
      <c r="Y255" s="232"/>
    </row>
    <row r="256" spans="2:25" s="375" customFormat="1" x14ac:dyDescent="0.3">
      <c r="B256" s="77"/>
      <c r="F256" s="428"/>
      <c r="I256" s="429"/>
      <c r="J256" s="429"/>
      <c r="P256" s="232"/>
      <c r="Q256" s="336"/>
      <c r="U256" s="232"/>
      <c r="V256" s="232"/>
      <c r="W256" s="232"/>
      <c r="X256" s="232"/>
      <c r="Y256" s="232"/>
    </row>
    <row r="257" spans="2:25" s="375" customFormat="1" x14ac:dyDescent="0.3">
      <c r="B257" s="77"/>
      <c r="F257" s="428"/>
      <c r="I257" s="429"/>
      <c r="J257" s="429"/>
      <c r="P257" s="232"/>
      <c r="Q257" s="336"/>
      <c r="U257" s="232"/>
      <c r="V257" s="232"/>
      <c r="W257" s="232"/>
      <c r="X257" s="232"/>
      <c r="Y257" s="232"/>
    </row>
    <row r="258" spans="2:25" s="375" customFormat="1" x14ac:dyDescent="0.3">
      <c r="B258" s="77"/>
      <c r="F258" s="428"/>
      <c r="I258" s="429"/>
      <c r="J258" s="429"/>
      <c r="P258" s="232"/>
      <c r="Q258" s="336"/>
      <c r="U258" s="232"/>
      <c r="V258" s="232"/>
      <c r="W258" s="232"/>
      <c r="X258" s="232"/>
      <c r="Y258" s="232"/>
    </row>
    <row r="259" spans="2:25" s="375" customFormat="1" x14ac:dyDescent="0.3">
      <c r="B259" s="77"/>
      <c r="F259" s="428"/>
      <c r="I259" s="429"/>
      <c r="J259" s="429"/>
      <c r="P259" s="232"/>
      <c r="Q259" s="336"/>
      <c r="U259" s="232"/>
      <c r="V259" s="232"/>
      <c r="W259" s="232"/>
      <c r="X259" s="232"/>
      <c r="Y259" s="232"/>
    </row>
    <row r="260" spans="2:25" s="375" customFormat="1" x14ac:dyDescent="0.3">
      <c r="B260" s="77"/>
      <c r="F260" s="428"/>
      <c r="I260" s="429"/>
      <c r="J260" s="429"/>
      <c r="P260" s="232"/>
      <c r="Q260" s="336"/>
      <c r="U260" s="232"/>
      <c r="V260" s="232"/>
      <c r="W260" s="232"/>
      <c r="X260" s="232"/>
      <c r="Y260" s="232"/>
    </row>
    <row r="261" spans="2:25" s="375" customFormat="1" x14ac:dyDescent="0.3">
      <c r="B261" s="77"/>
      <c r="F261" s="428"/>
      <c r="I261" s="429"/>
      <c r="J261" s="429"/>
      <c r="P261" s="232"/>
      <c r="Q261" s="336"/>
      <c r="U261" s="232"/>
      <c r="V261" s="232"/>
      <c r="W261" s="232"/>
      <c r="X261" s="232"/>
      <c r="Y261" s="232"/>
    </row>
    <row r="262" spans="2:25" s="375" customFormat="1" x14ac:dyDescent="0.3">
      <c r="B262" s="77"/>
      <c r="F262" s="428"/>
      <c r="I262" s="429"/>
      <c r="J262" s="429"/>
      <c r="P262" s="232"/>
      <c r="Q262" s="336"/>
      <c r="U262" s="232"/>
      <c r="V262" s="232"/>
      <c r="W262" s="232"/>
      <c r="X262" s="232"/>
      <c r="Y262" s="232"/>
    </row>
    <row r="263" spans="2:25" s="375" customFormat="1" x14ac:dyDescent="0.3">
      <c r="B263" s="77"/>
      <c r="F263" s="428"/>
      <c r="I263" s="429"/>
      <c r="J263" s="429"/>
      <c r="P263" s="232"/>
      <c r="Q263" s="336"/>
      <c r="U263" s="232"/>
      <c r="V263" s="232"/>
      <c r="W263" s="232"/>
      <c r="X263" s="232"/>
      <c r="Y263" s="232"/>
    </row>
    <row r="264" spans="2:25" s="375" customFormat="1" x14ac:dyDescent="0.3">
      <c r="B264" s="77"/>
      <c r="F264" s="428"/>
      <c r="I264" s="429"/>
      <c r="J264" s="429"/>
      <c r="P264" s="232"/>
      <c r="Q264" s="336"/>
      <c r="U264" s="232"/>
      <c r="V264" s="232"/>
      <c r="W264" s="232"/>
      <c r="X264" s="232"/>
      <c r="Y264" s="232"/>
    </row>
    <row r="265" spans="2:25" s="375" customFormat="1" x14ac:dyDescent="0.3">
      <c r="B265" s="77"/>
      <c r="F265" s="428"/>
      <c r="I265" s="429"/>
      <c r="J265" s="429"/>
      <c r="P265" s="232"/>
      <c r="Q265" s="336"/>
      <c r="U265" s="232"/>
      <c r="V265" s="232"/>
      <c r="W265" s="232"/>
      <c r="X265" s="232"/>
      <c r="Y265" s="232"/>
    </row>
    <row r="266" spans="2:25" s="375" customFormat="1" x14ac:dyDescent="0.3">
      <c r="B266" s="77"/>
      <c r="F266" s="428"/>
      <c r="I266" s="429"/>
      <c r="J266" s="429"/>
      <c r="P266" s="232"/>
      <c r="Q266" s="336"/>
      <c r="U266" s="232"/>
      <c r="V266" s="232"/>
      <c r="W266" s="232"/>
      <c r="X266" s="232"/>
      <c r="Y266" s="232"/>
    </row>
    <row r="267" spans="2:25" s="375" customFormat="1" x14ac:dyDescent="0.3">
      <c r="B267" s="77"/>
      <c r="F267" s="428"/>
      <c r="I267" s="429"/>
      <c r="J267" s="429"/>
      <c r="P267" s="232"/>
      <c r="Q267" s="336"/>
      <c r="U267" s="232"/>
      <c r="V267" s="232"/>
      <c r="W267" s="232"/>
      <c r="X267" s="232"/>
      <c r="Y267" s="232"/>
    </row>
    <row r="268" spans="2:25" s="375" customFormat="1" x14ac:dyDescent="0.3">
      <c r="B268" s="77"/>
      <c r="F268" s="428"/>
      <c r="I268" s="429"/>
      <c r="J268" s="429"/>
      <c r="P268" s="232"/>
      <c r="Q268" s="336"/>
      <c r="U268" s="232"/>
      <c r="V268" s="232"/>
      <c r="W268" s="232"/>
      <c r="X268" s="232"/>
      <c r="Y268" s="232"/>
    </row>
    <row r="269" spans="2:25" s="375" customFormat="1" x14ac:dyDescent="0.3">
      <c r="B269" s="77"/>
      <c r="F269" s="428"/>
      <c r="I269" s="429"/>
      <c r="J269" s="429"/>
      <c r="P269" s="232"/>
      <c r="Q269" s="336"/>
      <c r="U269" s="232"/>
      <c r="V269" s="232"/>
      <c r="W269" s="232"/>
      <c r="X269" s="232"/>
      <c r="Y269" s="232"/>
    </row>
    <row r="270" spans="2:25" s="375" customFormat="1" x14ac:dyDescent="0.3">
      <c r="B270" s="77"/>
      <c r="F270" s="428"/>
      <c r="I270" s="429"/>
      <c r="J270" s="429"/>
      <c r="P270" s="232"/>
      <c r="Q270" s="336"/>
      <c r="U270" s="232"/>
      <c r="V270" s="232"/>
      <c r="W270" s="232"/>
      <c r="X270" s="232"/>
      <c r="Y270" s="232"/>
    </row>
    <row r="271" spans="2:25" s="375" customFormat="1" x14ac:dyDescent="0.3">
      <c r="B271" s="77"/>
      <c r="F271" s="428"/>
      <c r="I271" s="429"/>
      <c r="J271" s="429"/>
      <c r="P271" s="232"/>
      <c r="Q271" s="336"/>
      <c r="U271" s="232"/>
      <c r="V271" s="232"/>
      <c r="W271" s="232"/>
      <c r="X271" s="232"/>
      <c r="Y271" s="232"/>
    </row>
    <row r="272" spans="2:25" s="375" customFormat="1" x14ac:dyDescent="0.3">
      <c r="B272" s="77"/>
      <c r="F272" s="428"/>
      <c r="I272" s="429"/>
      <c r="J272" s="429"/>
      <c r="P272" s="232"/>
      <c r="Q272" s="336"/>
      <c r="U272" s="232"/>
      <c r="V272" s="232"/>
      <c r="W272" s="232"/>
      <c r="X272" s="232"/>
      <c r="Y272" s="232"/>
    </row>
    <row r="273" spans="2:25" s="375" customFormat="1" x14ac:dyDescent="0.3">
      <c r="B273" s="77"/>
      <c r="F273" s="428"/>
      <c r="I273" s="429"/>
      <c r="J273" s="429"/>
      <c r="P273" s="232"/>
      <c r="Q273" s="336"/>
      <c r="U273" s="232"/>
      <c r="V273" s="232"/>
      <c r="W273" s="232"/>
      <c r="X273" s="232"/>
      <c r="Y273" s="232"/>
    </row>
    <row r="274" spans="2:25" s="375" customFormat="1" x14ac:dyDescent="0.3">
      <c r="B274" s="77"/>
      <c r="F274" s="428"/>
      <c r="I274" s="429"/>
      <c r="J274" s="429"/>
      <c r="P274" s="232"/>
      <c r="Q274" s="336"/>
      <c r="U274" s="232"/>
      <c r="V274" s="232"/>
      <c r="W274" s="232"/>
      <c r="X274" s="232"/>
      <c r="Y274" s="232"/>
    </row>
    <row r="275" spans="2:25" s="375" customFormat="1" x14ac:dyDescent="0.3">
      <c r="B275" s="77"/>
      <c r="F275" s="428"/>
      <c r="I275" s="429"/>
      <c r="J275" s="429"/>
      <c r="P275" s="232"/>
      <c r="Q275" s="336"/>
      <c r="U275" s="232"/>
      <c r="V275" s="232"/>
      <c r="W275" s="232"/>
      <c r="X275" s="232"/>
      <c r="Y275" s="232"/>
    </row>
    <row r="276" spans="2:25" s="375" customFormat="1" x14ac:dyDescent="0.3">
      <c r="B276" s="77"/>
      <c r="F276" s="428"/>
      <c r="I276" s="429"/>
      <c r="J276" s="429"/>
      <c r="P276" s="232"/>
      <c r="Q276" s="336"/>
      <c r="U276" s="232"/>
      <c r="V276" s="232"/>
      <c r="W276" s="232"/>
      <c r="X276" s="232"/>
      <c r="Y276" s="232"/>
    </row>
    <row r="277" spans="2:25" s="375" customFormat="1" x14ac:dyDescent="0.3">
      <c r="B277" s="77"/>
      <c r="F277" s="428"/>
      <c r="I277" s="429"/>
      <c r="J277" s="429"/>
      <c r="P277" s="232"/>
      <c r="Q277" s="336"/>
      <c r="U277" s="232"/>
      <c r="V277" s="232"/>
      <c r="W277" s="232"/>
      <c r="X277" s="232"/>
      <c r="Y277" s="232"/>
    </row>
    <row r="278" spans="2:25" s="375" customFormat="1" x14ac:dyDescent="0.3">
      <c r="B278" s="77"/>
      <c r="F278" s="428"/>
      <c r="I278" s="429"/>
      <c r="J278" s="429"/>
      <c r="P278" s="232"/>
      <c r="Q278" s="336"/>
      <c r="U278" s="232"/>
      <c r="V278" s="232"/>
      <c r="W278" s="232"/>
      <c r="X278" s="232"/>
      <c r="Y278" s="232"/>
    </row>
    <row r="279" spans="2:25" s="375" customFormat="1" x14ac:dyDescent="0.3">
      <c r="B279" s="77"/>
      <c r="F279" s="428"/>
      <c r="I279" s="429"/>
      <c r="J279" s="429"/>
      <c r="P279" s="232"/>
      <c r="Q279" s="336"/>
      <c r="U279" s="232"/>
      <c r="V279" s="232"/>
      <c r="W279" s="232"/>
      <c r="X279" s="232"/>
      <c r="Y279" s="232"/>
    </row>
    <row r="280" spans="2:25" s="375" customFormat="1" x14ac:dyDescent="0.3">
      <c r="B280" s="77"/>
      <c r="F280" s="428"/>
      <c r="I280" s="429"/>
      <c r="J280" s="429"/>
      <c r="P280" s="232"/>
      <c r="Q280" s="336"/>
      <c r="U280" s="232"/>
      <c r="V280" s="232"/>
      <c r="W280" s="232"/>
      <c r="X280" s="232"/>
      <c r="Y280" s="232"/>
    </row>
    <row r="281" spans="2:25" s="375" customFormat="1" x14ac:dyDescent="0.3">
      <c r="B281" s="77"/>
      <c r="F281" s="428"/>
      <c r="I281" s="429"/>
      <c r="J281" s="429"/>
      <c r="P281" s="232"/>
      <c r="Q281" s="336"/>
      <c r="U281" s="232"/>
      <c r="V281" s="232"/>
      <c r="W281" s="232"/>
      <c r="X281" s="232"/>
      <c r="Y281" s="232"/>
    </row>
    <row r="282" spans="2:25" s="375" customFormat="1" x14ac:dyDescent="0.3">
      <c r="B282" s="77"/>
      <c r="F282" s="428"/>
      <c r="I282" s="429"/>
      <c r="J282" s="429"/>
      <c r="P282" s="232"/>
      <c r="Q282" s="336"/>
      <c r="U282" s="232"/>
      <c r="V282" s="232"/>
      <c r="W282" s="232"/>
      <c r="X282" s="232"/>
      <c r="Y282" s="232"/>
    </row>
    <row r="283" spans="2:25" s="375" customFormat="1" x14ac:dyDescent="0.3">
      <c r="B283" s="77"/>
      <c r="F283" s="428"/>
      <c r="I283" s="429"/>
      <c r="J283" s="429"/>
      <c r="P283" s="232"/>
      <c r="Q283" s="336"/>
      <c r="U283" s="232"/>
      <c r="V283" s="232"/>
      <c r="W283" s="232"/>
      <c r="X283" s="232"/>
      <c r="Y283" s="232"/>
    </row>
    <row r="284" spans="2:25" s="375" customFormat="1" x14ac:dyDescent="0.3">
      <c r="B284" s="77"/>
      <c r="F284" s="428"/>
      <c r="I284" s="429"/>
      <c r="J284" s="429"/>
      <c r="P284" s="232"/>
      <c r="Q284" s="336"/>
      <c r="U284" s="232"/>
      <c r="V284" s="232"/>
      <c r="W284" s="232"/>
      <c r="X284" s="232"/>
      <c r="Y284" s="232"/>
    </row>
    <row r="285" spans="2:25" s="375" customFormat="1" x14ac:dyDescent="0.3">
      <c r="B285" s="77"/>
      <c r="F285" s="428"/>
      <c r="I285" s="429"/>
      <c r="J285" s="429"/>
      <c r="P285" s="232"/>
      <c r="Q285" s="336"/>
      <c r="U285" s="232"/>
      <c r="V285" s="232"/>
      <c r="W285" s="232"/>
      <c r="X285" s="232"/>
      <c r="Y285" s="232"/>
    </row>
    <row r="286" spans="2:25" s="375" customFormat="1" x14ac:dyDescent="0.3">
      <c r="B286" s="77"/>
      <c r="F286" s="428"/>
      <c r="I286" s="429"/>
      <c r="J286" s="429"/>
      <c r="P286" s="232"/>
      <c r="Q286" s="336"/>
      <c r="U286" s="232"/>
      <c r="V286" s="232"/>
      <c r="W286" s="232"/>
      <c r="X286" s="232"/>
      <c r="Y286" s="232"/>
    </row>
    <row r="287" spans="2:25" s="375" customFormat="1" x14ac:dyDescent="0.3">
      <c r="B287" s="77"/>
      <c r="F287" s="428"/>
      <c r="I287" s="429"/>
      <c r="J287" s="429"/>
      <c r="P287" s="232"/>
      <c r="Q287" s="336"/>
      <c r="U287" s="232"/>
      <c r="V287" s="232"/>
      <c r="W287" s="232"/>
      <c r="X287" s="232"/>
      <c r="Y287" s="232"/>
    </row>
    <row r="288" spans="2:25" s="375" customFormat="1" x14ac:dyDescent="0.3">
      <c r="B288" s="77"/>
      <c r="F288" s="428"/>
      <c r="I288" s="429"/>
      <c r="J288" s="429"/>
      <c r="P288" s="232"/>
      <c r="Q288" s="336"/>
      <c r="U288" s="232"/>
      <c r="V288" s="232"/>
      <c r="W288" s="232"/>
      <c r="X288" s="232"/>
      <c r="Y288" s="232"/>
    </row>
    <row r="289" spans="2:25" s="375" customFormat="1" x14ac:dyDescent="0.3">
      <c r="B289" s="77"/>
      <c r="F289" s="428"/>
      <c r="I289" s="429"/>
      <c r="J289" s="429"/>
      <c r="P289" s="232"/>
      <c r="Q289" s="336"/>
      <c r="U289" s="232"/>
      <c r="V289" s="232"/>
      <c r="W289" s="232"/>
      <c r="X289" s="232"/>
      <c r="Y289" s="232"/>
    </row>
    <row r="290" spans="2:25" s="375" customFormat="1" x14ac:dyDescent="0.3">
      <c r="B290" s="77"/>
      <c r="F290" s="428"/>
      <c r="I290" s="429"/>
      <c r="J290" s="429"/>
      <c r="P290" s="232"/>
      <c r="Q290" s="336"/>
      <c r="U290" s="232"/>
      <c r="V290" s="232"/>
      <c r="W290" s="232"/>
      <c r="X290" s="232"/>
      <c r="Y290" s="232"/>
    </row>
    <row r="291" spans="2:25" s="375" customFormat="1" x14ac:dyDescent="0.3">
      <c r="B291" s="77"/>
      <c r="F291" s="428"/>
      <c r="I291" s="429"/>
      <c r="J291" s="429"/>
      <c r="P291" s="232"/>
      <c r="Q291" s="336"/>
      <c r="U291" s="232"/>
      <c r="V291" s="232"/>
      <c r="W291" s="232"/>
      <c r="X291" s="232"/>
      <c r="Y291" s="232"/>
    </row>
    <row r="292" spans="2:25" s="375" customFormat="1" x14ac:dyDescent="0.3">
      <c r="B292" s="77"/>
      <c r="F292" s="428"/>
      <c r="I292" s="429"/>
      <c r="J292" s="429"/>
      <c r="P292" s="232"/>
      <c r="Q292" s="336"/>
      <c r="U292" s="232"/>
      <c r="V292" s="232"/>
      <c r="W292" s="232"/>
      <c r="X292" s="232"/>
      <c r="Y292" s="232"/>
    </row>
    <row r="293" spans="2:25" s="375" customFormat="1" x14ac:dyDescent="0.3">
      <c r="B293" s="77"/>
      <c r="F293" s="428"/>
      <c r="I293" s="429"/>
      <c r="J293" s="429"/>
      <c r="P293" s="232"/>
      <c r="Q293" s="336"/>
      <c r="U293" s="232"/>
      <c r="V293" s="232"/>
      <c r="W293" s="232"/>
      <c r="X293" s="232"/>
      <c r="Y293" s="232"/>
    </row>
    <row r="294" spans="2:25" s="375" customFormat="1" x14ac:dyDescent="0.3">
      <c r="B294" s="77"/>
      <c r="F294" s="428"/>
      <c r="I294" s="429"/>
      <c r="J294" s="429"/>
      <c r="P294" s="232"/>
      <c r="Q294" s="336"/>
      <c r="U294" s="232"/>
      <c r="V294" s="232"/>
      <c r="W294" s="232"/>
      <c r="X294" s="232"/>
      <c r="Y294" s="232"/>
    </row>
    <row r="295" spans="2:25" s="375" customFormat="1" x14ac:dyDescent="0.3">
      <c r="B295" s="77"/>
      <c r="F295" s="428"/>
      <c r="I295" s="429"/>
      <c r="J295" s="429"/>
      <c r="P295" s="232"/>
      <c r="Q295" s="336"/>
      <c r="U295" s="232"/>
      <c r="V295" s="232"/>
      <c r="W295" s="232"/>
      <c r="X295" s="232"/>
      <c r="Y295" s="232"/>
    </row>
    <row r="296" spans="2:25" s="375" customFormat="1" x14ac:dyDescent="0.3">
      <c r="B296" s="77"/>
      <c r="F296" s="428"/>
      <c r="I296" s="429"/>
      <c r="J296" s="429"/>
      <c r="P296" s="232"/>
      <c r="Q296" s="336"/>
      <c r="U296" s="232"/>
      <c r="V296" s="232"/>
      <c r="W296" s="232"/>
      <c r="X296" s="232"/>
      <c r="Y296" s="232"/>
    </row>
    <row r="297" spans="2:25" s="375" customFormat="1" x14ac:dyDescent="0.3">
      <c r="B297" s="77"/>
      <c r="F297" s="428"/>
      <c r="I297" s="429"/>
      <c r="J297" s="429"/>
      <c r="P297" s="232"/>
      <c r="Q297" s="336"/>
      <c r="U297" s="232"/>
      <c r="V297" s="232"/>
      <c r="W297" s="232"/>
      <c r="X297" s="232"/>
      <c r="Y297" s="232"/>
    </row>
    <row r="298" spans="2:25" s="375" customFormat="1" x14ac:dyDescent="0.3">
      <c r="B298" s="77"/>
      <c r="F298" s="428"/>
      <c r="I298" s="429"/>
      <c r="J298" s="429"/>
      <c r="P298" s="232"/>
      <c r="Q298" s="336"/>
      <c r="U298" s="232"/>
      <c r="V298" s="232"/>
      <c r="W298" s="232"/>
      <c r="X298" s="232"/>
      <c r="Y298" s="232"/>
    </row>
    <row r="299" spans="2:25" s="375" customFormat="1" x14ac:dyDescent="0.3">
      <c r="B299" s="77"/>
      <c r="F299" s="428"/>
      <c r="I299" s="429"/>
      <c r="J299" s="429"/>
      <c r="P299" s="232"/>
      <c r="Q299" s="336"/>
      <c r="U299" s="232"/>
      <c r="V299" s="232"/>
      <c r="W299" s="232"/>
      <c r="X299" s="232"/>
      <c r="Y299" s="232"/>
    </row>
    <row r="300" spans="2:25" s="375" customFormat="1" x14ac:dyDescent="0.3">
      <c r="B300" s="77"/>
      <c r="F300" s="428"/>
      <c r="I300" s="429"/>
      <c r="J300" s="429"/>
      <c r="P300" s="232"/>
      <c r="Q300" s="336"/>
      <c r="U300" s="232"/>
      <c r="V300" s="232"/>
      <c r="W300" s="232"/>
      <c r="X300" s="232"/>
      <c r="Y300" s="232"/>
    </row>
    <row r="301" spans="2:25" s="375" customFormat="1" x14ac:dyDescent="0.3">
      <c r="B301" s="77"/>
      <c r="F301" s="428"/>
      <c r="I301" s="429"/>
      <c r="J301" s="429"/>
      <c r="P301" s="232"/>
      <c r="Q301" s="336"/>
      <c r="U301" s="232"/>
      <c r="V301" s="232"/>
      <c r="W301" s="232"/>
      <c r="X301" s="232"/>
      <c r="Y301" s="232"/>
    </row>
    <row r="302" spans="2:25" s="375" customFormat="1" x14ac:dyDescent="0.3">
      <c r="B302" s="77"/>
      <c r="F302" s="428"/>
      <c r="I302" s="429"/>
      <c r="J302" s="429"/>
      <c r="P302" s="232"/>
      <c r="Q302" s="336"/>
      <c r="U302" s="232"/>
      <c r="V302" s="232"/>
      <c r="W302" s="232"/>
      <c r="X302" s="232"/>
      <c r="Y302" s="232"/>
    </row>
    <row r="303" spans="2:25" s="375" customFormat="1" x14ac:dyDescent="0.3">
      <c r="B303" s="77"/>
      <c r="F303" s="428"/>
      <c r="I303" s="429"/>
      <c r="J303" s="429"/>
      <c r="P303" s="232"/>
      <c r="Q303" s="336"/>
      <c r="U303" s="232"/>
      <c r="V303" s="232"/>
      <c r="W303" s="232"/>
      <c r="X303" s="232"/>
      <c r="Y303" s="232"/>
    </row>
    <row r="304" spans="2:25" s="375" customFormat="1" x14ac:dyDescent="0.3">
      <c r="B304" s="77"/>
      <c r="F304" s="428"/>
      <c r="I304" s="429"/>
      <c r="J304" s="429"/>
      <c r="P304" s="232"/>
      <c r="Q304" s="336"/>
      <c r="U304" s="232"/>
      <c r="V304" s="232"/>
      <c r="W304" s="232"/>
      <c r="X304" s="232"/>
      <c r="Y304" s="232"/>
    </row>
    <row r="305" spans="2:25" s="375" customFormat="1" x14ac:dyDescent="0.3">
      <c r="B305" s="77"/>
      <c r="F305" s="428"/>
      <c r="I305" s="429"/>
      <c r="J305" s="429"/>
      <c r="P305" s="232"/>
      <c r="Q305" s="336"/>
      <c r="U305" s="232"/>
      <c r="V305" s="232"/>
      <c r="W305" s="232"/>
      <c r="X305" s="232"/>
      <c r="Y305" s="232"/>
    </row>
    <row r="306" spans="2:25" s="375" customFormat="1" x14ac:dyDescent="0.3">
      <c r="B306" s="77"/>
      <c r="F306" s="428"/>
      <c r="I306" s="429"/>
      <c r="J306" s="429"/>
      <c r="P306" s="232"/>
      <c r="Q306" s="336"/>
      <c r="U306" s="232"/>
      <c r="V306" s="232"/>
      <c r="W306" s="232"/>
      <c r="X306" s="232"/>
      <c r="Y306" s="232"/>
    </row>
    <row r="307" spans="2:25" s="375" customFormat="1" x14ac:dyDescent="0.3">
      <c r="B307" s="77"/>
      <c r="F307" s="428"/>
      <c r="I307" s="429"/>
      <c r="J307" s="429"/>
      <c r="P307" s="232"/>
      <c r="Q307" s="336"/>
      <c r="U307" s="232"/>
      <c r="V307" s="232"/>
      <c r="W307" s="232"/>
      <c r="X307" s="232"/>
      <c r="Y307" s="232"/>
    </row>
    <row r="308" spans="2:25" s="375" customFormat="1" x14ac:dyDescent="0.3">
      <c r="B308" s="77"/>
      <c r="F308" s="428"/>
      <c r="I308" s="429"/>
      <c r="J308" s="429"/>
      <c r="P308" s="232"/>
      <c r="Q308" s="336"/>
      <c r="U308" s="232"/>
      <c r="V308" s="232"/>
      <c r="W308" s="232"/>
      <c r="X308" s="232"/>
      <c r="Y308" s="232"/>
    </row>
    <row r="309" spans="2:25" s="375" customFormat="1" x14ac:dyDescent="0.3">
      <c r="B309" s="77"/>
      <c r="F309" s="428"/>
      <c r="I309" s="429"/>
      <c r="J309" s="429"/>
      <c r="P309" s="232"/>
      <c r="Q309" s="336"/>
      <c r="U309" s="232"/>
      <c r="V309" s="232"/>
      <c r="W309" s="232"/>
      <c r="X309" s="232"/>
      <c r="Y309" s="232"/>
    </row>
    <row r="310" spans="2:25" s="375" customFormat="1" x14ac:dyDescent="0.3">
      <c r="B310" s="77"/>
      <c r="F310" s="428"/>
      <c r="I310" s="429"/>
      <c r="J310" s="429"/>
      <c r="P310" s="232"/>
      <c r="Q310" s="336"/>
      <c r="U310" s="232"/>
      <c r="V310" s="232"/>
      <c r="W310" s="232"/>
      <c r="X310" s="232"/>
      <c r="Y310" s="232"/>
    </row>
    <row r="311" spans="2:25" s="375" customFormat="1" x14ac:dyDescent="0.3">
      <c r="B311" s="77"/>
      <c r="F311" s="428"/>
      <c r="I311" s="429"/>
      <c r="J311" s="429"/>
      <c r="P311" s="232"/>
      <c r="Q311" s="336"/>
      <c r="U311" s="232"/>
      <c r="V311" s="232"/>
      <c r="W311" s="232"/>
      <c r="X311" s="232"/>
      <c r="Y311" s="232"/>
    </row>
    <row r="312" spans="2:25" s="375" customFormat="1" x14ac:dyDescent="0.3">
      <c r="B312" s="77"/>
      <c r="F312" s="428"/>
      <c r="I312" s="429"/>
      <c r="J312" s="429"/>
      <c r="P312" s="232"/>
      <c r="Q312" s="336"/>
      <c r="U312" s="232"/>
      <c r="V312" s="232"/>
      <c r="W312" s="232"/>
      <c r="X312" s="232"/>
      <c r="Y312" s="232"/>
    </row>
    <row r="313" spans="2:25" s="375" customFormat="1" x14ac:dyDescent="0.3">
      <c r="B313" s="77"/>
      <c r="F313" s="428"/>
      <c r="I313" s="429"/>
      <c r="J313" s="429"/>
      <c r="P313" s="232"/>
      <c r="Q313" s="336"/>
      <c r="U313" s="232"/>
      <c r="V313" s="232"/>
      <c r="W313" s="232"/>
      <c r="X313" s="232"/>
      <c r="Y313" s="232"/>
    </row>
    <row r="314" spans="2:25" s="375" customFormat="1" x14ac:dyDescent="0.3">
      <c r="B314" s="77"/>
      <c r="F314" s="428"/>
      <c r="I314" s="429"/>
      <c r="J314" s="429"/>
      <c r="P314" s="232"/>
      <c r="Q314" s="336"/>
      <c r="U314" s="232"/>
      <c r="V314" s="232"/>
      <c r="W314" s="232"/>
      <c r="X314" s="232"/>
      <c r="Y314" s="232"/>
    </row>
    <row r="315" spans="2:25" s="375" customFormat="1" x14ac:dyDescent="0.3">
      <c r="B315" s="77"/>
      <c r="F315" s="428"/>
      <c r="I315" s="429"/>
      <c r="J315" s="429"/>
      <c r="P315" s="232"/>
      <c r="Q315" s="336"/>
      <c r="U315" s="232"/>
      <c r="V315" s="232"/>
      <c r="W315" s="232"/>
      <c r="X315" s="232"/>
      <c r="Y315" s="232"/>
    </row>
    <row r="316" spans="2:25" s="375" customFormat="1" x14ac:dyDescent="0.3">
      <c r="B316" s="77"/>
      <c r="F316" s="428"/>
      <c r="I316" s="429"/>
      <c r="J316" s="429"/>
      <c r="P316" s="232"/>
      <c r="Q316" s="336"/>
      <c r="U316" s="232"/>
      <c r="V316" s="232"/>
      <c r="W316" s="232"/>
      <c r="X316" s="232"/>
      <c r="Y316" s="232"/>
    </row>
    <row r="317" spans="2:25" s="375" customFormat="1" x14ac:dyDescent="0.3">
      <c r="B317" s="77"/>
      <c r="F317" s="428"/>
      <c r="I317" s="429"/>
      <c r="J317" s="429"/>
      <c r="P317" s="232"/>
      <c r="Q317" s="336"/>
      <c r="U317" s="232"/>
      <c r="V317" s="232"/>
      <c r="W317" s="232"/>
      <c r="X317" s="232"/>
      <c r="Y317" s="232"/>
    </row>
    <row r="318" spans="2:25" s="375" customFormat="1" x14ac:dyDescent="0.3">
      <c r="B318" s="77"/>
      <c r="F318" s="428"/>
      <c r="I318" s="429"/>
      <c r="J318" s="429"/>
      <c r="P318" s="232"/>
      <c r="Q318" s="336"/>
      <c r="U318" s="232"/>
      <c r="V318" s="232"/>
      <c r="W318" s="232"/>
      <c r="X318" s="232"/>
      <c r="Y318" s="232"/>
    </row>
    <row r="319" spans="2:25" s="375" customFormat="1" x14ac:dyDescent="0.3">
      <c r="B319" s="77"/>
      <c r="F319" s="428"/>
      <c r="I319" s="429"/>
      <c r="J319" s="429"/>
      <c r="P319" s="232"/>
      <c r="Q319" s="336"/>
      <c r="U319" s="232"/>
      <c r="V319" s="232"/>
      <c r="W319" s="232"/>
      <c r="X319" s="232"/>
      <c r="Y319" s="232"/>
    </row>
    <row r="320" spans="2:25" s="375" customFormat="1" x14ac:dyDescent="0.3">
      <c r="B320" s="77"/>
      <c r="F320" s="428"/>
      <c r="I320" s="429"/>
      <c r="J320" s="429"/>
      <c r="P320" s="232"/>
      <c r="Q320" s="336"/>
      <c r="U320" s="232"/>
      <c r="V320" s="232"/>
      <c r="W320" s="232"/>
      <c r="X320" s="232"/>
      <c r="Y320" s="232"/>
    </row>
    <row r="321" spans="2:25" s="375" customFormat="1" x14ac:dyDescent="0.3">
      <c r="B321" s="77"/>
      <c r="F321" s="428"/>
      <c r="I321" s="429"/>
      <c r="J321" s="429"/>
      <c r="P321" s="232"/>
      <c r="Q321" s="336"/>
      <c r="U321" s="232"/>
      <c r="V321" s="232"/>
      <c r="W321" s="232"/>
      <c r="X321" s="232"/>
      <c r="Y321" s="232"/>
    </row>
    <row r="322" spans="2:25" s="375" customFormat="1" x14ac:dyDescent="0.3">
      <c r="B322" s="77"/>
      <c r="F322" s="428"/>
      <c r="I322" s="429"/>
      <c r="J322" s="429"/>
      <c r="P322" s="232"/>
      <c r="Q322" s="336"/>
      <c r="U322" s="232"/>
      <c r="V322" s="232"/>
      <c r="W322" s="232"/>
      <c r="X322" s="232"/>
      <c r="Y322" s="232"/>
    </row>
    <row r="323" spans="2:25" s="375" customFormat="1" x14ac:dyDescent="0.3">
      <c r="B323" s="77"/>
      <c r="F323" s="428"/>
      <c r="I323" s="429"/>
      <c r="J323" s="429"/>
      <c r="P323" s="232"/>
      <c r="Q323" s="336"/>
      <c r="U323" s="232"/>
      <c r="V323" s="232"/>
      <c r="W323" s="232"/>
      <c r="X323" s="232"/>
      <c r="Y323" s="232"/>
    </row>
    <row r="324" spans="2:25" s="375" customFormat="1" x14ac:dyDescent="0.3">
      <c r="B324" s="77"/>
      <c r="F324" s="428"/>
      <c r="I324" s="429"/>
      <c r="J324" s="429"/>
      <c r="P324" s="232"/>
      <c r="Q324" s="336"/>
      <c r="U324" s="232"/>
      <c r="V324" s="232"/>
      <c r="W324" s="232"/>
      <c r="X324" s="232"/>
      <c r="Y324" s="232"/>
    </row>
    <row r="325" spans="2:25" s="375" customFormat="1" x14ac:dyDescent="0.3">
      <c r="B325" s="77"/>
      <c r="F325" s="428"/>
      <c r="I325" s="429"/>
      <c r="J325" s="429"/>
      <c r="P325" s="232"/>
      <c r="Q325" s="336"/>
      <c r="U325" s="232"/>
      <c r="V325" s="232"/>
      <c r="W325" s="232"/>
      <c r="X325" s="232"/>
      <c r="Y325" s="232"/>
    </row>
    <row r="326" spans="2:25" s="375" customFormat="1" x14ac:dyDescent="0.3">
      <c r="B326" s="77"/>
      <c r="F326" s="428"/>
      <c r="I326" s="429"/>
      <c r="J326" s="429"/>
      <c r="P326" s="232"/>
      <c r="Q326" s="336"/>
      <c r="U326" s="232"/>
      <c r="V326" s="232"/>
      <c r="W326" s="232"/>
      <c r="X326" s="232"/>
      <c r="Y326" s="232"/>
    </row>
    <row r="327" spans="2:25" s="375" customFormat="1" x14ac:dyDescent="0.3">
      <c r="B327" s="77"/>
      <c r="F327" s="428"/>
      <c r="I327" s="429"/>
      <c r="J327" s="429"/>
      <c r="P327" s="232"/>
      <c r="Q327" s="336"/>
      <c r="U327" s="232"/>
      <c r="V327" s="232"/>
      <c r="W327" s="232"/>
      <c r="X327" s="232"/>
      <c r="Y327" s="232"/>
    </row>
    <row r="328" spans="2:25" s="375" customFormat="1" x14ac:dyDescent="0.3">
      <c r="B328" s="77"/>
      <c r="F328" s="428"/>
      <c r="I328" s="429"/>
      <c r="J328" s="429"/>
      <c r="P328" s="232"/>
      <c r="Q328" s="336"/>
      <c r="U328" s="232"/>
      <c r="V328" s="232"/>
      <c r="W328" s="232"/>
      <c r="X328" s="232"/>
      <c r="Y328" s="232"/>
    </row>
    <row r="329" spans="2:25" s="375" customFormat="1" x14ac:dyDescent="0.3">
      <c r="B329" s="77"/>
      <c r="F329" s="428"/>
      <c r="I329" s="429"/>
      <c r="J329" s="429"/>
      <c r="P329" s="232"/>
      <c r="Q329" s="336"/>
      <c r="U329" s="232"/>
      <c r="V329" s="232"/>
      <c r="W329" s="232"/>
      <c r="X329" s="232"/>
      <c r="Y329" s="232"/>
    </row>
    <row r="330" spans="2:25" s="375" customFormat="1" x14ac:dyDescent="0.3">
      <c r="B330" s="77"/>
      <c r="F330" s="428"/>
      <c r="I330" s="429"/>
      <c r="J330" s="429"/>
      <c r="P330" s="232"/>
      <c r="Q330" s="336"/>
      <c r="U330" s="232"/>
      <c r="V330" s="232"/>
      <c r="W330" s="232"/>
      <c r="X330" s="232"/>
      <c r="Y330" s="232"/>
    </row>
    <row r="331" spans="2:25" s="375" customFormat="1" x14ac:dyDescent="0.3">
      <c r="B331" s="77"/>
      <c r="F331" s="428"/>
      <c r="I331" s="429"/>
      <c r="J331" s="429"/>
      <c r="P331" s="232"/>
      <c r="Q331" s="336"/>
      <c r="U331" s="232"/>
      <c r="V331" s="232"/>
      <c r="W331" s="232"/>
      <c r="X331" s="232"/>
      <c r="Y331" s="232"/>
    </row>
    <row r="332" spans="2:25" s="375" customFormat="1" x14ac:dyDescent="0.3">
      <c r="B332" s="77"/>
      <c r="F332" s="428"/>
      <c r="I332" s="429"/>
      <c r="J332" s="429"/>
      <c r="P332" s="232"/>
      <c r="Q332" s="336"/>
      <c r="U332" s="232"/>
      <c r="V332" s="232"/>
      <c r="W332" s="232"/>
      <c r="X332" s="232"/>
      <c r="Y332" s="232"/>
    </row>
    <row r="333" spans="2:25" s="375" customFormat="1" x14ac:dyDescent="0.3">
      <c r="B333" s="77"/>
      <c r="F333" s="428"/>
      <c r="I333" s="429"/>
      <c r="J333" s="429"/>
      <c r="P333" s="232"/>
      <c r="Q333" s="336"/>
      <c r="U333" s="232"/>
      <c r="V333" s="232"/>
      <c r="W333" s="232"/>
      <c r="X333" s="232"/>
      <c r="Y333" s="232"/>
    </row>
    <row r="334" spans="2:25" s="375" customFormat="1" x14ac:dyDescent="0.3">
      <c r="B334" s="77"/>
      <c r="F334" s="428"/>
      <c r="I334" s="429"/>
      <c r="J334" s="429"/>
      <c r="P334" s="232"/>
      <c r="Q334" s="336"/>
      <c r="U334" s="232"/>
      <c r="V334" s="232"/>
      <c r="W334" s="232"/>
      <c r="X334" s="232"/>
      <c r="Y334" s="232"/>
    </row>
    <row r="335" spans="2:25" s="375" customFormat="1" x14ac:dyDescent="0.3">
      <c r="B335" s="77"/>
      <c r="F335" s="428"/>
      <c r="I335" s="429"/>
      <c r="J335" s="429"/>
      <c r="P335" s="232"/>
      <c r="Q335" s="336"/>
      <c r="U335" s="232"/>
      <c r="V335" s="232"/>
      <c r="W335" s="232"/>
      <c r="X335" s="232"/>
      <c r="Y335" s="232"/>
    </row>
    <row r="336" spans="2:25" s="375" customFormat="1" x14ac:dyDescent="0.3">
      <c r="B336" s="77"/>
      <c r="F336" s="428"/>
      <c r="I336" s="429"/>
      <c r="J336" s="429"/>
      <c r="P336" s="232"/>
      <c r="Q336" s="336"/>
      <c r="U336" s="232"/>
      <c r="V336" s="232"/>
      <c r="W336" s="232"/>
      <c r="X336" s="232"/>
      <c r="Y336" s="232"/>
    </row>
    <row r="337" spans="2:25" s="375" customFormat="1" x14ac:dyDescent="0.3">
      <c r="B337" s="77"/>
      <c r="F337" s="428"/>
      <c r="I337" s="429"/>
      <c r="J337" s="429"/>
      <c r="P337" s="232"/>
      <c r="Q337" s="336"/>
      <c r="U337" s="232"/>
      <c r="V337" s="232"/>
      <c r="W337" s="232"/>
      <c r="X337" s="232"/>
      <c r="Y337" s="232"/>
    </row>
    <row r="338" spans="2:25" s="375" customFormat="1" x14ac:dyDescent="0.3">
      <c r="B338" s="77"/>
      <c r="F338" s="428"/>
      <c r="I338" s="429"/>
      <c r="J338" s="429"/>
      <c r="P338" s="232"/>
      <c r="Q338" s="336"/>
      <c r="U338" s="232"/>
      <c r="V338" s="232"/>
      <c r="W338" s="232"/>
      <c r="X338" s="232"/>
      <c r="Y338" s="232"/>
    </row>
    <row r="339" spans="2:25" s="375" customFormat="1" x14ac:dyDescent="0.3">
      <c r="B339" s="77"/>
      <c r="F339" s="428"/>
      <c r="I339" s="429"/>
      <c r="J339" s="429"/>
      <c r="P339" s="232"/>
      <c r="Q339" s="336"/>
      <c r="U339" s="232"/>
      <c r="V339" s="232"/>
      <c r="W339" s="232"/>
      <c r="X339" s="232"/>
      <c r="Y339" s="232"/>
    </row>
    <row r="340" spans="2:25" s="375" customFormat="1" x14ac:dyDescent="0.3">
      <c r="B340" s="77"/>
      <c r="F340" s="428"/>
      <c r="I340" s="429"/>
      <c r="J340" s="429"/>
      <c r="P340" s="232"/>
      <c r="Q340" s="336"/>
      <c r="U340" s="232"/>
      <c r="V340" s="232"/>
      <c r="W340" s="232"/>
      <c r="X340" s="232"/>
      <c r="Y340" s="232"/>
    </row>
    <row r="341" spans="2:25" s="375" customFormat="1" x14ac:dyDescent="0.3">
      <c r="B341" s="77"/>
      <c r="F341" s="428"/>
      <c r="I341" s="429"/>
      <c r="J341" s="429"/>
      <c r="P341" s="232"/>
      <c r="Q341" s="336"/>
      <c r="U341" s="232"/>
      <c r="V341" s="232"/>
      <c r="W341" s="232"/>
      <c r="X341" s="232"/>
      <c r="Y341" s="232"/>
    </row>
    <row r="342" spans="2:25" s="375" customFormat="1" x14ac:dyDescent="0.3">
      <c r="B342" s="77"/>
      <c r="F342" s="428"/>
      <c r="I342" s="429"/>
      <c r="J342" s="429"/>
      <c r="P342" s="232"/>
      <c r="Q342" s="336"/>
      <c r="U342" s="232"/>
      <c r="V342" s="232"/>
      <c r="W342" s="232"/>
      <c r="X342" s="232"/>
      <c r="Y342" s="232"/>
    </row>
    <row r="343" spans="2:25" s="375" customFormat="1" x14ac:dyDescent="0.3">
      <c r="B343" s="77"/>
      <c r="F343" s="428"/>
      <c r="I343" s="429"/>
      <c r="J343" s="429"/>
      <c r="P343" s="232"/>
      <c r="Q343" s="336"/>
      <c r="U343" s="232"/>
      <c r="V343" s="232"/>
      <c r="W343" s="232"/>
      <c r="X343" s="232"/>
      <c r="Y343" s="232"/>
    </row>
    <row r="344" spans="2:25" s="375" customFormat="1" x14ac:dyDescent="0.3">
      <c r="B344" s="77"/>
      <c r="F344" s="428"/>
      <c r="I344" s="429"/>
      <c r="J344" s="429"/>
      <c r="P344" s="232"/>
      <c r="Q344" s="336"/>
      <c r="U344" s="232"/>
      <c r="V344" s="232"/>
      <c r="W344" s="232"/>
      <c r="X344" s="232"/>
      <c r="Y344" s="232"/>
    </row>
    <row r="345" spans="2:25" s="375" customFormat="1" x14ac:dyDescent="0.3">
      <c r="B345" s="77"/>
      <c r="F345" s="428"/>
      <c r="I345" s="429"/>
      <c r="J345" s="429"/>
      <c r="P345" s="232"/>
      <c r="Q345" s="336"/>
      <c r="U345" s="232"/>
      <c r="V345" s="232"/>
      <c r="W345" s="232"/>
      <c r="X345" s="232"/>
      <c r="Y345" s="232"/>
    </row>
    <row r="346" spans="2:25" s="375" customFormat="1" x14ac:dyDescent="0.3">
      <c r="B346" s="77"/>
      <c r="F346" s="428"/>
      <c r="I346" s="429"/>
      <c r="J346" s="429"/>
      <c r="P346" s="232"/>
      <c r="Q346" s="336"/>
      <c r="U346" s="232"/>
      <c r="V346" s="232"/>
      <c r="W346" s="232"/>
      <c r="X346" s="232"/>
      <c r="Y346" s="232"/>
    </row>
    <row r="347" spans="2:25" s="375" customFormat="1" x14ac:dyDescent="0.3">
      <c r="B347" s="77"/>
      <c r="F347" s="428"/>
      <c r="I347" s="429"/>
      <c r="J347" s="429"/>
      <c r="P347" s="232"/>
      <c r="Q347" s="336"/>
      <c r="U347" s="232"/>
      <c r="V347" s="232"/>
      <c r="W347" s="232"/>
      <c r="X347" s="232"/>
      <c r="Y347" s="232"/>
    </row>
    <row r="348" spans="2:25" s="375" customFormat="1" x14ac:dyDescent="0.3">
      <c r="B348" s="77"/>
      <c r="F348" s="428"/>
      <c r="I348" s="429"/>
      <c r="J348" s="429"/>
      <c r="P348" s="232"/>
      <c r="Q348" s="336"/>
      <c r="U348" s="232"/>
      <c r="V348" s="232"/>
      <c r="W348" s="232"/>
      <c r="X348" s="232"/>
      <c r="Y348" s="232"/>
    </row>
    <row r="349" spans="2:25" s="375" customFormat="1" x14ac:dyDescent="0.3">
      <c r="B349" s="77"/>
      <c r="F349" s="428"/>
      <c r="I349" s="429"/>
      <c r="J349" s="429"/>
      <c r="P349" s="232"/>
      <c r="Q349" s="336"/>
      <c r="U349" s="232"/>
      <c r="V349" s="232"/>
      <c r="W349" s="232"/>
      <c r="X349" s="232"/>
      <c r="Y349" s="232"/>
    </row>
    <row r="350" spans="2:25" s="375" customFormat="1" x14ac:dyDescent="0.3">
      <c r="B350" s="77"/>
      <c r="F350" s="428"/>
      <c r="I350" s="429"/>
      <c r="J350" s="429"/>
      <c r="P350" s="232"/>
      <c r="Q350" s="336"/>
      <c r="U350" s="232"/>
      <c r="V350" s="232"/>
      <c r="W350" s="232"/>
      <c r="X350" s="232"/>
      <c r="Y350" s="232"/>
    </row>
    <row r="351" spans="2:25" s="375" customFormat="1" x14ac:dyDescent="0.3">
      <c r="B351" s="77"/>
      <c r="F351" s="428"/>
      <c r="I351" s="429"/>
      <c r="J351" s="429"/>
      <c r="P351" s="232"/>
      <c r="Q351" s="336"/>
      <c r="U351" s="232"/>
      <c r="V351" s="232"/>
      <c r="W351" s="232"/>
      <c r="X351" s="232"/>
      <c r="Y351" s="232"/>
    </row>
    <row r="352" spans="2:25" s="375" customFormat="1" x14ac:dyDescent="0.3">
      <c r="B352" s="77"/>
      <c r="F352" s="428"/>
      <c r="I352" s="429"/>
      <c r="J352" s="429"/>
      <c r="P352" s="232"/>
      <c r="Q352" s="336"/>
      <c r="U352" s="232"/>
      <c r="V352" s="232"/>
      <c r="W352" s="232"/>
      <c r="X352" s="232"/>
      <c r="Y352" s="232"/>
    </row>
    <row r="353" spans="2:25" s="375" customFormat="1" x14ac:dyDescent="0.3">
      <c r="B353" s="77"/>
      <c r="F353" s="428"/>
      <c r="I353" s="429"/>
      <c r="J353" s="429"/>
      <c r="P353" s="232"/>
      <c r="Q353" s="336"/>
      <c r="U353" s="232"/>
      <c r="V353" s="232"/>
      <c r="W353" s="232"/>
      <c r="X353" s="232"/>
      <c r="Y353" s="232"/>
    </row>
    <row r="354" spans="2:25" s="375" customFormat="1" x14ac:dyDescent="0.3">
      <c r="B354" s="77"/>
      <c r="F354" s="428"/>
      <c r="I354" s="429"/>
      <c r="J354" s="429"/>
      <c r="P354" s="232"/>
      <c r="Q354" s="336"/>
      <c r="U354" s="232"/>
      <c r="V354" s="232"/>
      <c r="W354" s="232"/>
      <c r="X354" s="232"/>
      <c r="Y354" s="232"/>
    </row>
    <row r="355" spans="2:25" s="375" customFormat="1" x14ac:dyDescent="0.3">
      <c r="B355" s="77"/>
      <c r="F355" s="428"/>
      <c r="I355" s="429"/>
      <c r="J355" s="429"/>
      <c r="P355" s="232"/>
      <c r="Q355" s="336"/>
      <c r="U355" s="232"/>
      <c r="V355" s="232"/>
      <c r="W355" s="232"/>
      <c r="X355" s="232"/>
      <c r="Y355" s="232"/>
    </row>
    <row r="356" spans="2:25" s="375" customFormat="1" x14ac:dyDescent="0.3">
      <c r="B356" s="77"/>
      <c r="F356" s="428"/>
      <c r="I356" s="429"/>
      <c r="J356" s="429"/>
      <c r="P356" s="232"/>
      <c r="Q356" s="336"/>
      <c r="U356" s="232"/>
      <c r="V356" s="232"/>
      <c r="W356" s="232"/>
      <c r="X356" s="232"/>
      <c r="Y356" s="232"/>
    </row>
    <row r="357" spans="2:25" s="375" customFormat="1" x14ac:dyDescent="0.3">
      <c r="B357" s="77"/>
      <c r="F357" s="428"/>
      <c r="I357" s="429"/>
      <c r="J357" s="429"/>
      <c r="P357" s="232"/>
      <c r="Q357" s="336"/>
      <c r="U357" s="232"/>
      <c r="V357" s="232"/>
      <c r="W357" s="232"/>
      <c r="X357" s="232"/>
      <c r="Y357" s="232"/>
    </row>
    <row r="358" spans="2:25" s="375" customFormat="1" x14ac:dyDescent="0.3">
      <c r="B358" s="77"/>
      <c r="F358" s="428"/>
      <c r="I358" s="429"/>
      <c r="J358" s="429"/>
      <c r="P358" s="232"/>
      <c r="Q358" s="336"/>
      <c r="U358" s="232"/>
      <c r="V358" s="232"/>
      <c r="W358" s="232"/>
      <c r="X358" s="232"/>
      <c r="Y358" s="232"/>
    </row>
    <row r="359" spans="2:25" s="375" customFormat="1" x14ac:dyDescent="0.3">
      <c r="B359" s="77"/>
      <c r="F359" s="428"/>
      <c r="I359" s="429"/>
      <c r="J359" s="429"/>
      <c r="P359" s="232"/>
      <c r="Q359" s="336"/>
      <c r="U359" s="232"/>
      <c r="V359" s="232"/>
      <c r="W359" s="232"/>
      <c r="X359" s="232"/>
      <c r="Y359" s="232"/>
    </row>
    <row r="360" spans="2:25" s="375" customFormat="1" x14ac:dyDescent="0.3">
      <c r="B360" s="77"/>
      <c r="F360" s="428"/>
      <c r="I360" s="429"/>
      <c r="J360" s="429"/>
      <c r="P360" s="232"/>
      <c r="Q360" s="336"/>
      <c r="U360" s="232"/>
      <c r="V360" s="232"/>
      <c r="W360" s="232"/>
      <c r="X360" s="232"/>
      <c r="Y360" s="232"/>
    </row>
    <row r="361" spans="2:25" s="375" customFormat="1" x14ac:dyDescent="0.3">
      <c r="B361" s="77"/>
      <c r="F361" s="428"/>
      <c r="I361" s="429"/>
      <c r="J361" s="429"/>
      <c r="P361" s="232"/>
      <c r="Q361" s="336"/>
      <c r="U361" s="232"/>
      <c r="V361" s="232"/>
      <c r="W361" s="232"/>
      <c r="X361" s="232"/>
      <c r="Y361" s="232"/>
    </row>
    <row r="362" spans="2:25" s="375" customFormat="1" x14ac:dyDescent="0.3">
      <c r="B362" s="77"/>
      <c r="F362" s="428"/>
      <c r="I362" s="429"/>
      <c r="J362" s="429"/>
      <c r="P362" s="232"/>
      <c r="Q362" s="336"/>
      <c r="U362" s="232"/>
      <c r="V362" s="232"/>
      <c r="W362" s="232"/>
      <c r="X362" s="232"/>
      <c r="Y362" s="232"/>
    </row>
    <row r="363" spans="2:25" s="375" customFormat="1" x14ac:dyDescent="0.3">
      <c r="B363" s="77"/>
      <c r="F363" s="428"/>
      <c r="I363" s="429"/>
      <c r="J363" s="429"/>
      <c r="P363" s="232"/>
      <c r="Q363" s="336"/>
      <c r="U363" s="232"/>
      <c r="V363" s="232"/>
      <c r="W363" s="232"/>
      <c r="X363" s="232"/>
      <c r="Y363" s="232"/>
    </row>
    <row r="364" spans="2:25" s="375" customFormat="1" x14ac:dyDescent="0.3">
      <c r="B364" s="77"/>
      <c r="F364" s="428"/>
      <c r="I364" s="429"/>
      <c r="J364" s="429"/>
      <c r="P364" s="232"/>
      <c r="Q364" s="336"/>
      <c r="U364" s="232"/>
      <c r="V364" s="232"/>
      <c r="W364" s="232"/>
      <c r="X364" s="232"/>
      <c r="Y364" s="232"/>
    </row>
    <row r="365" spans="2:25" s="375" customFormat="1" x14ac:dyDescent="0.3">
      <c r="B365" s="77"/>
      <c r="F365" s="428"/>
      <c r="I365" s="429"/>
      <c r="J365" s="429"/>
      <c r="P365" s="232"/>
      <c r="Q365" s="336"/>
      <c r="U365" s="232"/>
      <c r="V365" s="232"/>
      <c r="W365" s="232"/>
      <c r="X365" s="232"/>
      <c r="Y365" s="232"/>
    </row>
    <row r="366" spans="2:25" s="375" customFormat="1" x14ac:dyDescent="0.3">
      <c r="B366" s="77"/>
      <c r="F366" s="428"/>
      <c r="I366" s="429"/>
      <c r="J366" s="429"/>
      <c r="P366" s="232"/>
      <c r="Q366" s="336"/>
      <c r="U366" s="232"/>
      <c r="V366" s="232"/>
      <c r="W366" s="232"/>
      <c r="X366" s="232"/>
      <c r="Y366" s="232"/>
    </row>
    <row r="367" spans="2:25" s="375" customFormat="1" x14ac:dyDescent="0.3">
      <c r="B367" s="77"/>
      <c r="F367" s="428"/>
      <c r="I367" s="429"/>
      <c r="J367" s="429"/>
      <c r="P367" s="232"/>
      <c r="Q367" s="336"/>
      <c r="U367" s="232"/>
      <c r="V367" s="232"/>
      <c r="W367" s="232"/>
      <c r="X367" s="232"/>
      <c r="Y367" s="232"/>
    </row>
    <row r="368" spans="2:25" s="375" customFormat="1" x14ac:dyDescent="0.3">
      <c r="B368" s="77"/>
      <c r="F368" s="428"/>
      <c r="I368" s="429"/>
      <c r="J368" s="429"/>
      <c r="P368" s="232"/>
      <c r="Q368" s="336"/>
      <c r="U368" s="232"/>
      <c r="V368" s="232"/>
      <c r="W368" s="232"/>
      <c r="X368" s="232"/>
      <c r="Y368" s="232"/>
    </row>
    <row r="369" spans="2:25" s="375" customFormat="1" x14ac:dyDescent="0.3">
      <c r="B369" s="77"/>
      <c r="F369" s="428"/>
      <c r="I369" s="429"/>
      <c r="J369" s="429"/>
      <c r="P369" s="232"/>
      <c r="Q369" s="336"/>
      <c r="U369" s="232"/>
      <c r="V369" s="232"/>
      <c r="W369" s="232"/>
      <c r="X369" s="232"/>
      <c r="Y369" s="232"/>
    </row>
    <row r="370" spans="2:25" s="375" customFormat="1" x14ac:dyDescent="0.3">
      <c r="B370" s="77"/>
      <c r="F370" s="428"/>
      <c r="I370" s="429"/>
      <c r="J370" s="429"/>
      <c r="P370" s="232"/>
      <c r="Q370" s="336"/>
      <c r="U370" s="232"/>
      <c r="V370" s="232"/>
      <c r="W370" s="232"/>
      <c r="X370" s="232"/>
      <c r="Y370" s="232"/>
    </row>
    <row r="371" spans="2:25" s="375" customFormat="1" x14ac:dyDescent="0.3">
      <c r="B371" s="77"/>
      <c r="F371" s="428"/>
      <c r="I371" s="429"/>
      <c r="J371" s="429"/>
      <c r="P371" s="232"/>
      <c r="Q371" s="336"/>
      <c r="U371" s="232"/>
      <c r="V371" s="232"/>
      <c r="W371" s="232"/>
      <c r="X371" s="232"/>
      <c r="Y371" s="232"/>
    </row>
    <row r="372" spans="2:25" s="375" customFormat="1" x14ac:dyDescent="0.3">
      <c r="B372" s="77"/>
      <c r="F372" s="428"/>
      <c r="I372" s="429"/>
      <c r="J372" s="429"/>
      <c r="P372" s="232"/>
      <c r="Q372" s="336"/>
      <c r="U372" s="232"/>
      <c r="V372" s="232"/>
      <c r="W372" s="232"/>
      <c r="X372" s="232"/>
      <c r="Y372" s="232"/>
    </row>
    <row r="373" spans="2:25" s="375" customFormat="1" x14ac:dyDescent="0.3">
      <c r="B373" s="77"/>
      <c r="F373" s="428"/>
      <c r="I373" s="429"/>
      <c r="J373" s="429"/>
      <c r="P373" s="232"/>
      <c r="Q373" s="336"/>
      <c r="U373" s="232"/>
      <c r="V373" s="232"/>
      <c r="W373" s="232"/>
      <c r="X373" s="232"/>
      <c r="Y373" s="232"/>
    </row>
    <row r="374" spans="2:25" s="375" customFormat="1" x14ac:dyDescent="0.3">
      <c r="B374" s="77"/>
      <c r="F374" s="428"/>
      <c r="I374" s="429"/>
      <c r="J374" s="429"/>
      <c r="P374" s="232"/>
      <c r="Q374" s="336"/>
      <c r="U374" s="232"/>
      <c r="V374" s="232"/>
      <c r="W374" s="232"/>
      <c r="X374" s="232"/>
      <c r="Y374" s="232"/>
    </row>
    <row r="375" spans="2:25" s="375" customFormat="1" x14ac:dyDescent="0.3">
      <c r="B375" s="77"/>
      <c r="F375" s="428"/>
      <c r="I375" s="429"/>
      <c r="J375" s="429"/>
      <c r="P375" s="232"/>
      <c r="Q375" s="336"/>
      <c r="U375" s="232"/>
      <c r="V375" s="232"/>
      <c r="W375" s="232"/>
      <c r="X375" s="232"/>
      <c r="Y375" s="232"/>
    </row>
    <row r="376" spans="2:25" s="375" customFormat="1" x14ac:dyDescent="0.3">
      <c r="B376" s="77"/>
      <c r="F376" s="428"/>
      <c r="I376" s="429"/>
      <c r="J376" s="429"/>
      <c r="P376" s="232"/>
      <c r="Q376" s="336"/>
      <c r="U376" s="232"/>
      <c r="V376" s="232"/>
      <c r="W376" s="232"/>
      <c r="X376" s="232"/>
      <c r="Y376" s="232"/>
    </row>
    <row r="377" spans="2:25" s="375" customFormat="1" x14ac:dyDescent="0.3">
      <c r="B377" s="77"/>
      <c r="F377" s="428"/>
      <c r="I377" s="429"/>
      <c r="J377" s="429"/>
      <c r="P377" s="232"/>
      <c r="Q377" s="336"/>
      <c r="U377" s="232"/>
      <c r="V377" s="232"/>
      <c r="W377" s="232"/>
      <c r="X377" s="232"/>
      <c r="Y377" s="232"/>
    </row>
    <row r="378" spans="2:25" s="375" customFormat="1" x14ac:dyDescent="0.3">
      <c r="B378" s="77"/>
      <c r="F378" s="428"/>
      <c r="I378" s="429"/>
      <c r="J378" s="429"/>
      <c r="P378" s="232"/>
      <c r="Q378" s="336"/>
      <c r="U378" s="232"/>
      <c r="V378" s="232"/>
      <c r="W378" s="232"/>
      <c r="X378" s="232"/>
      <c r="Y378" s="232"/>
    </row>
    <row r="379" spans="2:25" s="375" customFormat="1" x14ac:dyDescent="0.3">
      <c r="B379" s="77"/>
      <c r="F379" s="428"/>
      <c r="I379" s="429"/>
      <c r="J379" s="429"/>
      <c r="P379" s="232"/>
      <c r="Q379" s="336"/>
      <c r="U379" s="232"/>
      <c r="V379" s="232"/>
      <c r="W379" s="232"/>
      <c r="X379" s="232"/>
      <c r="Y379" s="232"/>
    </row>
    <row r="380" spans="2:25" s="375" customFormat="1" x14ac:dyDescent="0.3">
      <c r="B380" s="77"/>
      <c r="F380" s="428"/>
      <c r="I380" s="429"/>
      <c r="J380" s="429"/>
      <c r="P380" s="232"/>
      <c r="Q380" s="336"/>
      <c r="U380" s="232"/>
      <c r="V380" s="232"/>
      <c r="W380" s="232"/>
      <c r="X380" s="232"/>
      <c r="Y380" s="232"/>
    </row>
    <row r="381" spans="2:25" s="375" customFormat="1" x14ac:dyDescent="0.3">
      <c r="B381" s="77"/>
      <c r="F381" s="428"/>
      <c r="I381" s="429"/>
      <c r="J381" s="429"/>
      <c r="P381" s="232"/>
      <c r="Q381" s="336"/>
      <c r="U381" s="232"/>
      <c r="V381" s="232"/>
      <c r="W381" s="232"/>
      <c r="X381" s="232"/>
      <c r="Y381" s="232"/>
    </row>
    <row r="382" spans="2:25" s="375" customFormat="1" x14ac:dyDescent="0.3">
      <c r="B382" s="77"/>
      <c r="F382" s="428"/>
      <c r="I382" s="429"/>
      <c r="J382" s="429"/>
      <c r="P382" s="232"/>
      <c r="Q382" s="336"/>
      <c r="U382" s="232"/>
      <c r="V382" s="232"/>
      <c r="W382" s="232"/>
      <c r="X382" s="232"/>
      <c r="Y382" s="232"/>
    </row>
    <row r="383" spans="2:25" s="375" customFormat="1" x14ac:dyDescent="0.3">
      <c r="B383" s="77"/>
      <c r="F383" s="428"/>
      <c r="I383" s="429"/>
      <c r="J383" s="429"/>
      <c r="P383" s="232"/>
      <c r="Q383" s="336"/>
      <c r="U383" s="232"/>
      <c r="V383" s="232"/>
      <c r="W383" s="232"/>
      <c r="X383" s="232"/>
      <c r="Y383" s="232"/>
    </row>
    <row r="384" spans="2:25" s="375" customFormat="1" x14ac:dyDescent="0.3">
      <c r="B384" s="77"/>
      <c r="F384" s="428"/>
      <c r="I384" s="429"/>
      <c r="J384" s="429"/>
      <c r="P384" s="232"/>
      <c r="Q384" s="336"/>
      <c r="U384" s="232"/>
      <c r="V384" s="232"/>
      <c r="W384" s="232"/>
      <c r="X384" s="232"/>
      <c r="Y384" s="232"/>
    </row>
    <row r="385" spans="2:25" s="375" customFormat="1" x14ac:dyDescent="0.3">
      <c r="B385" s="77"/>
      <c r="F385" s="428"/>
      <c r="I385" s="429"/>
      <c r="J385" s="429"/>
      <c r="P385" s="232"/>
      <c r="Q385" s="336"/>
      <c r="U385" s="232"/>
      <c r="V385" s="232"/>
      <c r="W385" s="232"/>
      <c r="X385" s="232"/>
      <c r="Y385" s="232"/>
    </row>
    <row r="386" spans="2:25" s="375" customFormat="1" x14ac:dyDescent="0.3">
      <c r="B386" s="77"/>
      <c r="F386" s="428"/>
      <c r="I386" s="429"/>
      <c r="J386" s="429"/>
      <c r="P386" s="232"/>
      <c r="Q386" s="336"/>
      <c r="U386" s="232"/>
      <c r="V386" s="232"/>
      <c r="W386" s="232"/>
      <c r="X386" s="232"/>
      <c r="Y386" s="232"/>
    </row>
    <row r="387" spans="2:25" s="375" customFormat="1" x14ac:dyDescent="0.3">
      <c r="B387" s="77"/>
      <c r="F387" s="428"/>
      <c r="I387" s="429"/>
      <c r="J387" s="429"/>
      <c r="P387" s="232"/>
      <c r="Q387" s="336"/>
      <c r="U387" s="232"/>
      <c r="V387" s="232"/>
      <c r="W387" s="232"/>
      <c r="X387" s="232"/>
      <c r="Y387" s="232"/>
    </row>
    <row r="388" spans="2:25" s="375" customFormat="1" x14ac:dyDescent="0.3">
      <c r="B388" s="77"/>
      <c r="F388" s="428"/>
      <c r="I388" s="429"/>
      <c r="J388" s="429"/>
      <c r="P388" s="232"/>
      <c r="Q388" s="336"/>
      <c r="U388" s="232"/>
      <c r="V388" s="232"/>
      <c r="W388" s="232"/>
      <c r="X388" s="232"/>
      <c r="Y388" s="232"/>
    </row>
    <row r="389" spans="2:25" s="375" customFormat="1" x14ac:dyDescent="0.3">
      <c r="B389" s="77"/>
      <c r="F389" s="428"/>
      <c r="I389" s="429"/>
      <c r="J389" s="429"/>
      <c r="P389" s="232"/>
      <c r="Q389" s="336"/>
      <c r="U389" s="232"/>
      <c r="V389" s="232"/>
      <c r="W389" s="232"/>
      <c r="X389" s="232"/>
      <c r="Y389" s="232"/>
    </row>
    <row r="390" spans="2:25" s="375" customFormat="1" x14ac:dyDescent="0.3">
      <c r="B390" s="77"/>
      <c r="F390" s="428"/>
      <c r="I390" s="429"/>
      <c r="J390" s="429"/>
      <c r="P390" s="232"/>
      <c r="Q390" s="336"/>
      <c r="U390" s="232"/>
      <c r="V390" s="232"/>
      <c r="W390" s="232"/>
      <c r="X390" s="232"/>
      <c r="Y390" s="232"/>
    </row>
    <row r="391" spans="2:25" s="375" customFormat="1" x14ac:dyDescent="0.3">
      <c r="B391" s="77"/>
      <c r="F391" s="428"/>
      <c r="I391" s="429"/>
      <c r="J391" s="429"/>
      <c r="P391" s="232"/>
      <c r="Q391" s="336"/>
      <c r="U391" s="232"/>
      <c r="V391" s="232"/>
      <c r="W391" s="232"/>
      <c r="X391" s="232"/>
      <c r="Y391" s="232"/>
    </row>
    <row r="392" spans="2:25" s="375" customFormat="1" x14ac:dyDescent="0.3">
      <c r="B392" s="77"/>
      <c r="F392" s="428"/>
      <c r="I392" s="429"/>
      <c r="J392" s="429"/>
      <c r="P392" s="232"/>
      <c r="Q392" s="336"/>
      <c r="U392" s="232"/>
      <c r="V392" s="232"/>
      <c r="W392" s="232"/>
      <c r="X392" s="232"/>
      <c r="Y392" s="232"/>
    </row>
    <row r="393" spans="2:25" s="375" customFormat="1" x14ac:dyDescent="0.3">
      <c r="B393" s="77"/>
      <c r="F393" s="428"/>
      <c r="I393" s="429"/>
      <c r="J393" s="429"/>
      <c r="P393" s="232"/>
      <c r="Q393" s="336"/>
      <c r="U393" s="232"/>
      <c r="V393" s="232"/>
      <c r="W393" s="232"/>
      <c r="X393" s="232"/>
      <c r="Y393" s="232"/>
    </row>
    <row r="394" spans="2:25" s="375" customFormat="1" x14ac:dyDescent="0.3">
      <c r="B394" s="77"/>
      <c r="F394" s="428"/>
      <c r="I394" s="429"/>
      <c r="J394" s="429"/>
      <c r="P394" s="232"/>
      <c r="Q394" s="336"/>
      <c r="U394" s="232"/>
      <c r="V394" s="232"/>
      <c r="W394" s="232"/>
      <c r="X394" s="232"/>
      <c r="Y394" s="232"/>
    </row>
    <row r="395" spans="2:25" s="375" customFormat="1" x14ac:dyDescent="0.3">
      <c r="B395" s="77"/>
      <c r="F395" s="428"/>
      <c r="I395" s="429"/>
      <c r="J395" s="429"/>
      <c r="P395" s="232"/>
      <c r="Q395" s="336"/>
      <c r="U395" s="232"/>
      <c r="V395" s="232"/>
      <c r="W395" s="232"/>
      <c r="X395" s="232"/>
      <c r="Y395" s="232"/>
    </row>
    <row r="396" spans="2:25" s="375" customFormat="1" x14ac:dyDescent="0.3">
      <c r="B396" s="77"/>
      <c r="F396" s="428"/>
      <c r="I396" s="429"/>
      <c r="J396" s="429"/>
      <c r="P396" s="232"/>
      <c r="Q396" s="336"/>
      <c r="U396" s="232"/>
      <c r="V396" s="232"/>
      <c r="W396" s="232"/>
      <c r="X396" s="232"/>
      <c r="Y396" s="232"/>
    </row>
  </sheetData>
  <sortState ref="A5:Y62">
    <sortCondition ref="B5:B62"/>
  </sortState>
  <mergeCells count="1">
    <mergeCell ref="R3:T3"/>
  </mergeCells>
  <conditionalFormatting sqref="N63:O66 N68:O77">
    <cfRule type="dataBar" priority="6">
      <dataBar>
        <cfvo type="min"/>
        <cfvo type="max"/>
        <color rgb="FF638EC6"/>
      </dataBar>
      <extLst>
        <ext xmlns:x14="http://schemas.microsoft.com/office/spreadsheetml/2009/9/main" uri="{B025F937-C7B1-47D3-B67F-A62EFF666E3E}">
          <x14:id>{352F79A8-634F-4735-B023-1ACAE6E90090}</x14:id>
        </ext>
      </extLst>
    </cfRule>
  </conditionalFormatting>
  <conditionalFormatting sqref="B5:B62">
    <cfRule type="colorScale" priority="4">
      <colorScale>
        <cfvo type="min"/>
        <cfvo type="percentile" val="50"/>
        <cfvo type="max"/>
        <color rgb="FF6AC281"/>
        <color rgb="FFFFEB84"/>
        <color rgb="FFF97B7E"/>
      </colorScale>
    </cfRule>
  </conditionalFormatting>
  <conditionalFormatting sqref="P5:Q62">
    <cfRule type="colorScale" priority="3">
      <colorScale>
        <cfvo type="min"/>
        <cfvo type="percentile" val="50"/>
        <cfvo type="max"/>
        <color rgb="FF6AC281"/>
        <color rgb="FFFFEB84"/>
        <color rgb="FFF97B7E"/>
      </colorScale>
    </cfRule>
  </conditionalFormatting>
  <conditionalFormatting sqref="T5:T62">
    <cfRule type="colorScale" priority="2">
      <colorScale>
        <cfvo type="min"/>
        <cfvo type="percentile" val="50"/>
        <cfvo type="max"/>
        <color rgb="FF6AC281"/>
        <color rgb="FFFFEB84"/>
        <color rgb="FFF97B7E"/>
      </colorScale>
    </cfRule>
  </conditionalFormatting>
  <conditionalFormatting sqref="C5:C62">
    <cfRule type="colorScale" priority="1">
      <colorScale>
        <cfvo type="min"/>
        <cfvo type="percentile" val="50"/>
        <cfvo type="max"/>
        <color rgb="FFF97B7E"/>
        <color rgb="FFFFEB84"/>
        <color rgb="FF6AC281"/>
      </colorScale>
    </cfRule>
  </conditionalFormatting>
  <pageMargins left="0.7" right="0.7" top="0.75" bottom="0.75" header="0.3" footer="0.3"/>
  <pageSetup orientation="portrait" horizontalDpi="0" verticalDpi="0"/>
  <extLst>
    <ext xmlns:x14="http://schemas.microsoft.com/office/spreadsheetml/2009/9/main" uri="{78C0D931-6437-407d-A8EE-F0AAD7539E65}">
      <x14:conditionalFormattings>
        <x14:conditionalFormatting xmlns:xm="http://schemas.microsoft.com/office/excel/2006/main">
          <x14:cfRule type="dataBar" id="{352F79A8-634F-4735-B023-1ACAE6E90090}">
            <x14:dataBar minLength="0" maxLength="100" border="1" negativeBarBorderColorSameAsPositive="0">
              <x14:cfvo type="autoMin"/>
              <x14:cfvo type="autoMax"/>
              <x14:borderColor rgb="FF638EC6"/>
              <x14:negativeFillColor rgb="FFFF0000"/>
              <x14:negativeBorderColor rgb="FFFF0000"/>
              <x14:axisColor rgb="FF000000"/>
            </x14:dataBar>
          </x14:cfRule>
          <xm:sqref>N63:O66 N68:O77</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Q75"/>
  <sheetViews>
    <sheetView zoomScaleNormal="100" workbookViewId="0">
      <pane xSplit="1" ySplit="6" topLeftCell="B7" activePane="bottomRight" state="frozen"/>
      <selection activeCell="D17" sqref="D17"/>
      <selection pane="topRight" activeCell="D17" sqref="D17"/>
      <selection pane="bottomLeft" activeCell="D17" sqref="D17"/>
      <selection pane="bottomRight" activeCell="L15" sqref="L15"/>
    </sheetView>
  </sheetViews>
  <sheetFormatPr defaultColWidth="8.85546875" defaultRowHeight="18.75" x14ac:dyDescent="0.3"/>
  <cols>
    <col min="1" max="1" width="30.42578125" style="2" customWidth="1"/>
    <col min="2" max="2" width="15" style="4" customWidth="1"/>
    <col min="3" max="3" width="16.28515625" style="4" bestFit="1" customWidth="1"/>
    <col min="4" max="4" width="15.28515625" style="4" customWidth="1"/>
    <col min="5" max="5" width="14.28515625" style="4" bestFit="1" customWidth="1"/>
    <col min="6" max="6" width="15.7109375" style="4" bestFit="1" customWidth="1"/>
    <col min="7" max="7" width="9.28515625" style="2" customWidth="1"/>
    <col min="8" max="16384" width="8.85546875" style="1"/>
  </cols>
  <sheetData>
    <row r="1" spans="1:17" ht="21" x14ac:dyDescent="0.35">
      <c r="A1" s="175" t="s">
        <v>308</v>
      </c>
      <c r="B1" s="53"/>
      <c r="C1" s="49"/>
      <c r="D1" s="49"/>
      <c r="E1" s="49"/>
      <c r="F1" s="49"/>
      <c r="G1" s="747"/>
      <c r="H1" s="50"/>
      <c r="I1" s="50"/>
      <c r="J1" s="50"/>
      <c r="K1" s="50"/>
      <c r="L1" s="50"/>
      <c r="M1" s="50"/>
      <c r="N1" s="50"/>
      <c r="O1" s="50"/>
      <c r="P1" s="50"/>
      <c r="Q1" s="50"/>
    </row>
    <row r="2" spans="1:17" ht="21" x14ac:dyDescent="0.35">
      <c r="A2" s="175"/>
      <c r="B2" s="53"/>
      <c r="C2" s="49"/>
      <c r="D2" s="53"/>
      <c r="E2" s="373" t="s">
        <v>166</v>
      </c>
      <c r="F2" s="53"/>
      <c r="G2" s="747"/>
      <c r="H2" s="1069"/>
      <c r="I2" s="1069"/>
      <c r="J2" s="50"/>
      <c r="K2" s="50"/>
      <c r="L2" s="50"/>
      <c r="M2" s="50"/>
      <c r="N2" s="50"/>
      <c r="O2" s="50"/>
      <c r="P2" s="50"/>
      <c r="Q2" s="50"/>
    </row>
    <row r="3" spans="1:17" ht="21" x14ac:dyDescent="0.35">
      <c r="A3" s="175"/>
      <c r="B3" s="53"/>
      <c r="C3" s="49"/>
      <c r="D3" s="373" t="s">
        <v>104</v>
      </c>
      <c r="E3" s="373" t="s">
        <v>304</v>
      </c>
      <c r="F3" s="52" t="s">
        <v>168</v>
      </c>
      <c r="G3" s="747"/>
      <c r="H3" s="50"/>
      <c r="I3" s="50"/>
      <c r="J3" s="50"/>
      <c r="K3" s="50"/>
      <c r="L3" s="50"/>
      <c r="M3" s="50"/>
      <c r="N3" s="50"/>
      <c r="O3" s="50"/>
      <c r="P3" s="50"/>
      <c r="Q3" s="50"/>
    </row>
    <row r="4" spans="1:17" x14ac:dyDescent="0.3">
      <c r="A4" s="137"/>
      <c r="B4" s="1030" t="s">
        <v>107</v>
      </c>
      <c r="C4" s="373" t="s">
        <v>273</v>
      </c>
      <c r="D4" s="373" t="s">
        <v>302</v>
      </c>
      <c r="E4" s="373" t="s">
        <v>305</v>
      </c>
      <c r="F4" s="373" t="s">
        <v>300</v>
      </c>
      <c r="G4" s="1070"/>
      <c r="H4" s="50"/>
      <c r="I4" s="50"/>
      <c r="J4" s="50"/>
      <c r="K4" s="50"/>
      <c r="L4" s="50"/>
      <c r="M4" s="50"/>
      <c r="N4" s="50"/>
      <c r="O4" s="50"/>
      <c r="P4" s="50"/>
      <c r="Q4" s="50"/>
    </row>
    <row r="5" spans="1:17" x14ac:dyDescent="0.3">
      <c r="A5" s="137"/>
      <c r="B5" s="1030" t="s">
        <v>112</v>
      </c>
      <c r="C5" s="373" t="s">
        <v>272</v>
      </c>
      <c r="D5" s="373" t="s">
        <v>303</v>
      </c>
      <c r="E5" s="373" t="s">
        <v>306</v>
      </c>
      <c r="F5" s="373" t="s">
        <v>301</v>
      </c>
      <c r="G5" s="98" t="s">
        <v>108</v>
      </c>
      <c r="H5" s="50"/>
      <c r="I5" s="50"/>
      <c r="J5" s="50"/>
      <c r="K5" s="50"/>
      <c r="L5" s="50"/>
      <c r="M5" s="50"/>
      <c r="N5" s="50"/>
      <c r="O5" s="50"/>
      <c r="P5" s="50"/>
      <c r="Q5" s="50"/>
    </row>
    <row r="6" spans="1:17" ht="19.5" thickBot="1" x14ac:dyDescent="0.35">
      <c r="A6" s="1071" t="s">
        <v>4</v>
      </c>
      <c r="B6" s="1072" t="s">
        <v>167</v>
      </c>
      <c r="C6" s="56" t="s">
        <v>168</v>
      </c>
      <c r="D6" s="56" t="s">
        <v>304</v>
      </c>
      <c r="E6" s="56" t="s">
        <v>307</v>
      </c>
      <c r="F6" s="56" t="s">
        <v>169</v>
      </c>
      <c r="G6" s="1063" t="s">
        <v>2</v>
      </c>
      <c r="H6" s="365" t="s">
        <v>3</v>
      </c>
      <c r="I6" s="50"/>
      <c r="J6" s="50"/>
      <c r="K6" s="50"/>
      <c r="L6" s="50"/>
      <c r="M6" s="50"/>
      <c r="N6" s="50"/>
      <c r="O6" s="50"/>
      <c r="P6" s="50"/>
      <c r="Q6" s="50"/>
    </row>
    <row r="7" spans="1:17" x14ac:dyDescent="0.3">
      <c r="A7" s="1764" t="s">
        <v>13</v>
      </c>
      <c r="B7" s="222">
        <v>2005</v>
      </c>
      <c r="C7" s="223">
        <v>7</v>
      </c>
      <c r="D7" s="223"/>
      <c r="E7" s="223">
        <v>1</v>
      </c>
      <c r="F7" s="223"/>
      <c r="G7" s="229">
        <f t="shared" ref="G7:G25" si="0">SUM(C7:F7)</f>
        <v>8</v>
      </c>
      <c r="H7" s="59">
        <f t="shared" ref="H7:H33" si="1">RANK(G7,G$7:G$64,0)</f>
        <v>1</v>
      </c>
      <c r="I7" s="50"/>
      <c r="J7" s="50"/>
      <c r="K7" s="50"/>
      <c r="L7" s="50"/>
      <c r="M7" s="50"/>
      <c r="N7" s="50"/>
      <c r="O7" s="50"/>
      <c r="P7" s="50"/>
      <c r="Q7" s="50"/>
    </row>
    <row r="8" spans="1:17" x14ac:dyDescent="0.3">
      <c r="A8" s="9" t="s">
        <v>50</v>
      </c>
      <c r="B8" s="222">
        <v>2009</v>
      </c>
      <c r="C8" s="225">
        <v>5</v>
      </c>
      <c r="D8" s="225">
        <v>1</v>
      </c>
      <c r="E8" s="225">
        <v>1</v>
      </c>
      <c r="F8" s="225"/>
      <c r="G8" s="229">
        <f t="shared" si="0"/>
        <v>7</v>
      </c>
      <c r="H8" s="59">
        <f t="shared" si="1"/>
        <v>2</v>
      </c>
      <c r="I8" s="50"/>
      <c r="J8" s="50"/>
      <c r="K8" s="50"/>
      <c r="L8" s="50"/>
      <c r="M8" s="50"/>
      <c r="N8" s="50"/>
      <c r="O8" s="50"/>
      <c r="P8" s="50"/>
      <c r="Q8" s="50"/>
    </row>
    <row r="9" spans="1:17" x14ac:dyDescent="0.3">
      <c r="A9" s="10" t="s">
        <v>15</v>
      </c>
      <c r="B9" s="224">
        <v>2007</v>
      </c>
      <c r="C9" s="225"/>
      <c r="D9" s="225">
        <v>2</v>
      </c>
      <c r="E9" s="225">
        <v>4</v>
      </c>
      <c r="F9" s="225">
        <v>1</v>
      </c>
      <c r="G9" s="517">
        <f t="shared" si="0"/>
        <v>7</v>
      </c>
      <c r="H9" s="59">
        <f t="shared" si="1"/>
        <v>2</v>
      </c>
      <c r="I9" s="50"/>
      <c r="J9" s="50"/>
      <c r="K9" s="50"/>
      <c r="L9" s="50"/>
      <c r="M9" s="50"/>
      <c r="N9" s="50"/>
      <c r="O9" s="50"/>
      <c r="P9" s="50"/>
      <c r="Q9" s="50"/>
    </row>
    <row r="10" spans="1:17" x14ac:dyDescent="0.3">
      <c r="A10" s="9" t="s">
        <v>53</v>
      </c>
      <c r="B10" s="224">
        <v>2009</v>
      </c>
      <c r="C10" s="225">
        <v>5</v>
      </c>
      <c r="D10" s="225">
        <v>1</v>
      </c>
      <c r="E10" s="225">
        <v>1</v>
      </c>
      <c r="F10" s="225"/>
      <c r="G10" s="229">
        <f t="shared" si="0"/>
        <v>7</v>
      </c>
      <c r="H10" s="59">
        <f t="shared" si="1"/>
        <v>2</v>
      </c>
      <c r="I10" s="50"/>
      <c r="J10" s="50"/>
      <c r="K10" s="50"/>
      <c r="L10" s="50"/>
      <c r="M10" s="50"/>
      <c r="N10" s="50"/>
      <c r="O10" s="50"/>
      <c r="P10" s="50"/>
      <c r="Q10" s="50"/>
    </row>
    <row r="11" spans="1:17" x14ac:dyDescent="0.3">
      <c r="A11" s="9" t="s">
        <v>11</v>
      </c>
      <c r="B11" s="222"/>
      <c r="C11" s="731">
        <v>3</v>
      </c>
      <c r="D11" s="225">
        <v>1</v>
      </c>
      <c r="E11" s="225">
        <v>3</v>
      </c>
      <c r="F11" s="225"/>
      <c r="G11" s="229">
        <f t="shared" si="0"/>
        <v>7</v>
      </c>
      <c r="H11" s="59">
        <f t="shared" si="1"/>
        <v>2</v>
      </c>
      <c r="I11" s="50"/>
      <c r="J11" s="50"/>
      <c r="K11" s="50"/>
      <c r="L11" s="50"/>
      <c r="M11" s="50"/>
      <c r="N11" s="50"/>
      <c r="O11" s="50"/>
      <c r="P11" s="50"/>
      <c r="Q11" s="50"/>
    </row>
    <row r="12" spans="1:17" x14ac:dyDescent="0.3">
      <c r="A12" s="9" t="s">
        <v>57</v>
      </c>
      <c r="B12" s="224"/>
      <c r="C12" s="731"/>
      <c r="D12" s="225">
        <v>2</v>
      </c>
      <c r="E12" s="225">
        <v>4</v>
      </c>
      <c r="F12" s="225"/>
      <c r="G12" s="517">
        <f t="shared" si="0"/>
        <v>6</v>
      </c>
      <c r="H12" s="59">
        <f t="shared" si="1"/>
        <v>6</v>
      </c>
      <c r="I12" s="50"/>
      <c r="J12" s="50"/>
      <c r="K12" s="50"/>
      <c r="L12" s="50"/>
      <c r="M12" s="50"/>
      <c r="N12" s="50"/>
      <c r="O12" s="50"/>
      <c r="P12" s="50"/>
      <c r="Q12" s="50"/>
    </row>
    <row r="13" spans="1:17" x14ac:dyDescent="0.3">
      <c r="A13" s="9" t="s">
        <v>52</v>
      </c>
      <c r="B13" s="224"/>
      <c r="C13" s="731">
        <v>3</v>
      </c>
      <c r="D13" s="225">
        <v>1</v>
      </c>
      <c r="E13" s="225">
        <v>2</v>
      </c>
      <c r="F13" s="225"/>
      <c r="G13" s="612">
        <f t="shared" si="0"/>
        <v>6</v>
      </c>
      <c r="H13" s="59">
        <f t="shared" si="1"/>
        <v>6</v>
      </c>
      <c r="I13" s="50"/>
      <c r="J13" s="50"/>
      <c r="K13" s="50"/>
      <c r="L13" s="50"/>
      <c r="M13" s="50"/>
      <c r="N13" s="50"/>
      <c r="O13" s="50"/>
      <c r="P13" s="50"/>
      <c r="Q13" s="50"/>
    </row>
    <row r="14" spans="1:17" x14ac:dyDescent="0.3">
      <c r="A14" s="9" t="s">
        <v>17</v>
      </c>
      <c r="B14" s="222"/>
      <c r="C14" s="731">
        <v>3</v>
      </c>
      <c r="D14" s="225"/>
      <c r="E14" s="225">
        <v>2</v>
      </c>
      <c r="F14" s="225"/>
      <c r="G14" s="612">
        <f t="shared" si="0"/>
        <v>5</v>
      </c>
      <c r="H14" s="59">
        <f t="shared" si="1"/>
        <v>8</v>
      </c>
      <c r="I14" s="50"/>
      <c r="J14" s="50"/>
      <c r="K14" s="50"/>
      <c r="L14" s="50"/>
      <c r="M14" s="50"/>
      <c r="N14" s="50"/>
      <c r="O14" s="50"/>
      <c r="P14" s="50"/>
      <c r="Q14" s="50"/>
    </row>
    <row r="15" spans="1:17" x14ac:dyDescent="0.3">
      <c r="A15" s="9" t="s">
        <v>36</v>
      </c>
      <c r="B15" s="224"/>
      <c r="C15" s="731">
        <v>3</v>
      </c>
      <c r="D15" s="225"/>
      <c r="E15" s="225">
        <v>2</v>
      </c>
      <c r="F15" s="225"/>
      <c r="G15" s="612">
        <f t="shared" si="0"/>
        <v>5</v>
      </c>
      <c r="H15" s="59">
        <f t="shared" si="1"/>
        <v>8</v>
      </c>
      <c r="I15" s="50"/>
      <c r="J15" s="50"/>
      <c r="K15" s="50"/>
      <c r="L15" s="50"/>
      <c r="M15" s="50"/>
      <c r="N15" s="50"/>
      <c r="O15" s="50"/>
      <c r="P15" s="50"/>
      <c r="Q15" s="50"/>
    </row>
    <row r="16" spans="1:17" x14ac:dyDescent="0.3">
      <c r="A16" s="9" t="s">
        <v>47</v>
      </c>
      <c r="B16" s="222"/>
      <c r="C16" s="731">
        <v>3</v>
      </c>
      <c r="D16" s="225"/>
      <c r="E16" s="225">
        <v>1</v>
      </c>
      <c r="F16" s="225"/>
      <c r="G16" s="517">
        <f t="shared" si="0"/>
        <v>4</v>
      </c>
      <c r="H16" s="59">
        <f t="shared" si="1"/>
        <v>10</v>
      </c>
      <c r="I16" s="50"/>
      <c r="J16" s="50"/>
      <c r="K16" s="50"/>
      <c r="L16" s="50"/>
      <c r="M16" s="50"/>
      <c r="N16" s="50"/>
      <c r="O16" s="50"/>
      <c r="P16" s="50"/>
      <c r="Q16" s="50"/>
    </row>
    <row r="17" spans="1:17" x14ac:dyDescent="0.3">
      <c r="A17" s="9" t="s">
        <v>26</v>
      </c>
      <c r="B17" s="224"/>
      <c r="C17" s="731">
        <v>3</v>
      </c>
      <c r="D17" s="225"/>
      <c r="E17" s="225">
        <v>1</v>
      </c>
      <c r="F17" s="225"/>
      <c r="G17" s="612">
        <f t="shared" si="0"/>
        <v>4</v>
      </c>
      <c r="H17" s="59">
        <f t="shared" si="1"/>
        <v>10</v>
      </c>
      <c r="I17" s="50"/>
      <c r="J17" s="50"/>
      <c r="K17" s="50"/>
      <c r="L17" s="50"/>
      <c r="M17" s="50"/>
      <c r="N17" s="50"/>
      <c r="O17" s="50"/>
      <c r="P17" s="50"/>
      <c r="Q17" s="50"/>
    </row>
    <row r="18" spans="1:17" x14ac:dyDescent="0.3">
      <c r="A18" s="9" t="s">
        <v>39</v>
      </c>
      <c r="B18" s="224"/>
      <c r="C18" s="731">
        <v>3</v>
      </c>
      <c r="D18" s="225"/>
      <c r="E18" s="225">
        <v>1</v>
      </c>
      <c r="F18" s="225"/>
      <c r="G18" s="612">
        <f t="shared" si="0"/>
        <v>4</v>
      </c>
      <c r="H18" s="59">
        <f t="shared" si="1"/>
        <v>10</v>
      </c>
      <c r="I18" s="50"/>
      <c r="J18" s="50"/>
      <c r="K18" s="50"/>
      <c r="L18" s="50"/>
      <c r="M18" s="50"/>
      <c r="N18" s="50"/>
      <c r="O18" s="50"/>
      <c r="P18" s="50"/>
      <c r="Q18" s="50"/>
    </row>
    <row r="19" spans="1:17" x14ac:dyDescent="0.3">
      <c r="A19" s="9" t="s">
        <v>33</v>
      </c>
      <c r="B19" s="224"/>
      <c r="C19" s="731">
        <v>3</v>
      </c>
      <c r="D19" s="225"/>
      <c r="E19" s="225">
        <v>1</v>
      </c>
      <c r="F19" s="225"/>
      <c r="G19" s="612">
        <f t="shared" si="0"/>
        <v>4</v>
      </c>
      <c r="H19" s="59">
        <f t="shared" si="1"/>
        <v>10</v>
      </c>
      <c r="I19" s="50"/>
      <c r="J19" s="50"/>
      <c r="K19" s="50"/>
      <c r="L19" s="50"/>
      <c r="M19" s="50"/>
      <c r="N19" s="50"/>
      <c r="O19" s="50"/>
      <c r="P19" s="50"/>
      <c r="Q19" s="50"/>
    </row>
    <row r="20" spans="1:17" x14ac:dyDescent="0.3">
      <c r="A20" s="9" t="s">
        <v>45</v>
      </c>
      <c r="B20" s="222"/>
      <c r="C20" s="731">
        <v>3</v>
      </c>
      <c r="D20" s="225"/>
      <c r="E20" s="225">
        <v>1</v>
      </c>
      <c r="F20" s="225"/>
      <c r="G20" s="612">
        <f t="shared" si="0"/>
        <v>4</v>
      </c>
      <c r="H20" s="59">
        <f t="shared" si="1"/>
        <v>10</v>
      </c>
      <c r="I20" s="50"/>
      <c r="J20" s="50"/>
      <c r="K20" s="50"/>
      <c r="L20" s="50"/>
      <c r="M20" s="50"/>
      <c r="N20" s="50"/>
      <c r="O20" s="50"/>
      <c r="P20" s="50"/>
      <c r="Q20" s="50"/>
    </row>
    <row r="21" spans="1:17" x14ac:dyDescent="0.3">
      <c r="A21" s="9" t="s">
        <v>28</v>
      </c>
      <c r="B21" s="222"/>
      <c r="C21" s="731">
        <v>3</v>
      </c>
      <c r="D21" s="225"/>
      <c r="E21" s="225">
        <v>1</v>
      </c>
      <c r="F21" s="225"/>
      <c r="G21" s="612">
        <f t="shared" si="0"/>
        <v>4</v>
      </c>
      <c r="H21" s="59">
        <f t="shared" si="1"/>
        <v>10</v>
      </c>
      <c r="I21" s="50"/>
      <c r="J21" s="50"/>
      <c r="K21" s="50"/>
      <c r="L21" s="50"/>
      <c r="M21" s="50"/>
      <c r="N21" s="50"/>
      <c r="O21" s="50"/>
      <c r="P21" s="50"/>
      <c r="Q21" s="50"/>
    </row>
    <row r="22" spans="1:17" x14ac:dyDescent="0.3">
      <c r="A22" s="9" t="s">
        <v>25</v>
      </c>
      <c r="B22" s="224"/>
      <c r="C22" s="731">
        <v>3</v>
      </c>
      <c r="D22" s="225"/>
      <c r="E22" s="225">
        <v>1</v>
      </c>
      <c r="F22" s="225"/>
      <c r="G22" s="612">
        <f t="shared" si="0"/>
        <v>4</v>
      </c>
      <c r="H22" s="59">
        <f t="shared" si="1"/>
        <v>10</v>
      </c>
      <c r="I22" s="50"/>
      <c r="J22" s="50"/>
      <c r="K22" s="50"/>
      <c r="L22" s="50"/>
      <c r="M22" s="50"/>
      <c r="N22" s="50"/>
      <c r="O22" s="50"/>
      <c r="P22" s="50"/>
      <c r="Q22" s="50"/>
    </row>
    <row r="23" spans="1:17" x14ac:dyDescent="0.3">
      <c r="A23" s="9" t="s">
        <v>31</v>
      </c>
      <c r="B23" s="224"/>
      <c r="C23" s="731">
        <v>3</v>
      </c>
      <c r="D23" s="225"/>
      <c r="E23" s="225">
        <v>1</v>
      </c>
      <c r="F23" s="225"/>
      <c r="G23" s="612">
        <f t="shared" si="0"/>
        <v>4</v>
      </c>
      <c r="H23" s="59">
        <f t="shared" si="1"/>
        <v>10</v>
      </c>
      <c r="I23" s="50"/>
      <c r="J23" s="50"/>
      <c r="K23" s="50"/>
      <c r="L23" s="50"/>
      <c r="M23" s="50"/>
      <c r="N23" s="50"/>
      <c r="O23" s="50"/>
      <c r="P23" s="50"/>
      <c r="Q23" s="50"/>
    </row>
    <row r="24" spans="1:17" x14ac:dyDescent="0.3">
      <c r="A24" s="9" t="s">
        <v>22</v>
      </c>
      <c r="B24" s="224"/>
      <c r="C24" s="731">
        <v>3</v>
      </c>
      <c r="D24" s="225"/>
      <c r="E24" s="225"/>
      <c r="F24" s="225"/>
      <c r="G24" s="612">
        <f t="shared" si="0"/>
        <v>3</v>
      </c>
      <c r="H24" s="59">
        <f t="shared" si="1"/>
        <v>18</v>
      </c>
      <c r="I24" s="50"/>
      <c r="J24" s="50"/>
      <c r="K24" s="50"/>
      <c r="L24" s="50"/>
      <c r="M24" s="50"/>
      <c r="N24" s="50"/>
      <c r="O24" s="50"/>
      <c r="P24" s="50"/>
      <c r="Q24" s="50"/>
    </row>
    <row r="25" spans="1:17" x14ac:dyDescent="0.3">
      <c r="A25" s="7" t="s">
        <v>189</v>
      </c>
      <c r="B25" s="222"/>
      <c r="C25" s="731"/>
      <c r="D25" s="225">
        <v>1</v>
      </c>
      <c r="E25" s="225">
        <v>2</v>
      </c>
      <c r="F25" s="225"/>
      <c r="G25" s="612">
        <f t="shared" si="0"/>
        <v>3</v>
      </c>
      <c r="H25" s="59">
        <f t="shared" si="1"/>
        <v>18</v>
      </c>
      <c r="I25" s="50"/>
      <c r="J25" s="50"/>
      <c r="K25" s="50"/>
      <c r="L25" s="50"/>
      <c r="M25" s="50"/>
      <c r="N25" s="50"/>
      <c r="O25" s="50"/>
      <c r="P25" s="50"/>
      <c r="Q25" s="50"/>
    </row>
    <row r="26" spans="1:17" x14ac:dyDescent="0.3">
      <c r="A26" s="9" t="s">
        <v>35</v>
      </c>
      <c r="B26" s="224"/>
      <c r="C26" s="731">
        <v>3</v>
      </c>
      <c r="D26" s="225"/>
      <c r="E26" s="225"/>
      <c r="F26" s="225"/>
      <c r="G26" s="612">
        <v>3</v>
      </c>
      <c r="H26" s="59">
        <f t="shared" si="1"/>
        <v>18</v>
      </c>
      <c r="I26" s="50"/>
      <c r="J26" s="50"/>
      <c r="K26" s="50"/>
      <c r="L26" s="50"/>
      <c r="M26" s="50"/>
      <c r="N26" s="50"/>
      <c r="O26" s="50"/>
      <c r="P26" s="50"/>
      <c r="Q26" s="50"/>
    </row>
    <row r="27" spans="1:17" x14ac:dyDescent="0.3">
      <c r="A27" s="9" t="s">
        <v>34</v>
      </c>
      <c r="B27" s="224"/>
      <c r="C27" s="731">
        <v>3</v>
      </c>
      <c r="D27" s="225"/>
      <c r="E27" s="225"/>
      <c r="F27" s="225"/>
      <c r="G27" s="612">
        <f t="shared" ref="G27:G64" si="2">SUM(C27:F27)</f>
        <v>3</v>
      </c>
      <c r="H27" s="59">
        <f t="shared" si="1"/>
        <v>18</v>
      </c>
      <c r="I27" s="50"/>
      <c r="J27" s="50"/>
      <c r="K27" s="50"/>
      <c r="L27" s="50"/>
      <c r="M27" s="50"/>
      <c r="N27" s="50"/>
      <c r="O27" s="50"/>
      <c r="P27" s="50"/>
      <c r="Q27" s="50"/>
    </row>
    <row r="28" spans="1:17" x14ac:dyDescent="0.3">
      <c r="A28" s="7" t="s">
        <v>188</v>
      </c>
      <c r="B28" s="224">
        <v>2013</v>
      </c>
      <c r="C28" s="225"/>
      <c r="D28" s="225">
        <v>2</v>
      </c>
      <c r="E28" s="225"/>
      <c r="F28" s="225"/>
      <c r="G28" s="517">
        <f t="shared" si="2"/>
        <v>2</v>
      </c>
      <c r="H28" s="59">
        <f t="shared" si="1"/>
        <v>22</v>
      </c>
      <c r="I28" s="50"/>
      <c r="J28" s="50"/>
      <c r="K28" s="50"/>
      <c r="L28" s="50"/>
      <c r="M28" s="50"/>
      <c r="N28" s="50"/>
      <c r="O28" s="50"/>
      <c r="P28" s="50"/>
      <c r="Q28" s="50"/>
    </row>
    <row r="29" spans="1:17" x14ac:dyDescent="0.3">
      <c r="A29" s="9" t="s">
        <v>64</v>
      </c>
      <c r="B29" s="224"/>
      <c r="C29" s="225"/>
      <c r="D29" s="225">
        <v>1</v>
      </c>
      <c r="E29" s="225">
        <v>1</v>
      </c>
      <c r="F29" s="225"/>
      <c r="G29" s="612">
        <f t="shared" si="2"/>
        <v>2</v>
      </c>
      <c r="H29" s="59">
        <f t="shared" si="1"/>
        <v>22</v>
      </c>
      <c r="I29" s="50"/>
      <c r="J29" s="50"/>
      <c r="K29" s="50"/>
      <c r="L29" s="50"/>
      <c r="M29" s="50"/>
      <c r="N29" s="50"/>
      <c r="O29" s="50"/>
      <c r="P29" s="50"/>
      <c r="Q29" s="50"/>
    </row>
    <row r="30" spans="1:17" x14ac:dyDescent="0.3">
      <c r="A30" s="9" t="s">
        <v>61</v>
      </c>
      <c r="B30" s="224">
        <v>2013</v>
      </c>
      <c r="C30" s="225"/>
      <c r="D30" s="225">
        <v>1</v>
      </c>
      <c r="E30" s="225">
        <v>1</v>
      </c>
      <c r="F30" s="225"/>
      <c r="G30" s="612">
        <f t="shared" si="2"/>
        <v>2</v>
      </c>
      <c r="H30" s="59">
        <f t="shared" si="1"/>
        <v>22</v>
      </c>
      <c r="I30" s="50"/>
      <c r="J30" s="50"/>
      <c r="K30" s="50"/>
      <c r="L30" s="50"/>
      <c r="M30" s="50"/>
      <c r="N30" s="50"/>
      <c r="O30" s="50"/>
      <c r="P30" s="50"/>
      <c r="Q30" s="50"/>
    </row>
    <row r="31" spans="1:17" x14ac:dyDescent="0.3">
      <c r="A31" s="9" t="s">
        <v>24</v>
      </c>
      <c r="B31" s="222">
        <v>2013</v>
      </c>
      <c r="C31" s="225"/>
      <c r="D31" s="225"/>
      <c r="E31" s="225">
        <v>1</v>
      </c>
      <c r="F31" s="225"/>
      <c r="G31" s="612">
        <f t="shared" si="2"/>
        <v>1</v>
      </c>
      <c r="H31" s="59">
        <f t="shared" si="1"/>
        <v>25</v>
      </c>
      <c r="I31" s="50"/>
      <c r="J31" s="50"/>
      <c r="K31" s="50"/>
      <c r="L31" s="50"/>
      <c r="M31" s="50"/>
      <c r="N31" s="50"/>
      <c r="O31" s="50"/>
      <c r="P31" s="50"/>
      <c r="Q31" s="50"/>
    </row>
    <row r="32" spans="1:17" x14ac:dyDescent="0.3">
      <c r="A32" s="9" t="s">
        <v>43</v>
      </c>
      <c r="B32" s="224"/>
      <c r="C32" s="225"/>
      <c r="D32" s="225"/>
      <c r="E32" s="225">
        <v>1</v>
      </c>
      <c r="F32" s="225"/>
      <c r="G32" s="612">
        <f t="shared" si="2"/>
        <v>1</v>
      </c>
      <c r="H32" s="59">
        <f t="shared" si="1"/>
        <v>25</v>
      </c>
      <c r="I32" s="50"/>
      <c r="J32" s="50"/>
      <c r="K32" s="50"/>
      <c r="L32" s="50"/>
      <c r="M32" s="50"/>
      <c r="N32" s="50"/>
      <c r="O32" s="50"/>
      <c r="P32" s="50"/>
      <c r="Q32" s="50"/>
    </row>
    <row r="33" spans="1:17" x14ac:dyDescent="0.3">
      <c r="A33" s="7" t="s">
        <v>51</v>
      </c>
      <c r="B33" s="224" t="s">
        <v>379</v>
      </c>
      <c r="C33" s="225"/>
      <c r="D33" s="225"/>
      <c r="E33" s="225">
        <v>1</v>
      </c>
      <c r="F33" s="225"/>
      <c r="G33" s="612">
        <f t="shared" si="2"/>
        <v>1</v>
      </c>
      <c r="H33" s="59">
        <f t="shared" si="1"/>
        <v>25</v>
      </c>
      <c r="I33" s="50"/>
      <c r="J33" s="50"/>
      <c r="K33" s="50"/>
      <c r="L33" s="50"/>
      <c r="M33" s="50"/>
      <c r="N33" s="50"/>
      <c r="O33" s="50"/>
      <c r="P33" s="50"/>
      <c r="Q33" s="50"/>
    </row>
    <row r="34" spans="1:17" x14ac:dyDescent="0.3">
      <c r="A34" s="7" t="s">
        <v>19</v>
      </c>
      <c r="B34" s="224">
        <v>2017</v>
      </c>
      <c r="C34" s="225"/>
      <c r="D34" s="225"/>
      <c r="E34" s="225"/>
      <c r="F34" s="225"/>
      <c r="G34" s="230">
        <f t="shared" si="2"/>
        <v>0</v>
      </c>
      <c r="H34" s="59"/>
      <c r="I34" s="50"/>
      <c r="J34" s="50"/>
      <c r="K34" s="50"/>
      <c r="L34" s="50"/>
      <c r="M34" s="50"/>
      <c r="N34" s="50"/>
      <c r="O34" s="50"/>
      <c r="P34" s="50"/>
      <c r="Q34" s="50"/>
    </row>
    <row r="35" spans="1:17" x14ac:dyDescent="0.3">
      <c r="A35" s="9" t="s">
        <v>55</v>
      </c>
      <c r="B35" s="224">
        <v>2013</v>
      </c>
      <c r="C35" s="225"/>
      <c r="D35" s="225"/>
      <c r="E35" s="225"/>
      <c r="F35" s="225"/>
      <c r="G35" s="230">
        <f t="shared" si="2"/>
        <v>0</v>
      </c>
      <c r="H35" s="59"/>
      <c r="I35" s="50"/>
      <c r="J35" s="50"/>
      <c r="K35" s="50"/>
      <c r="L35" s="50"/>
      <c r="M35" s="50"/>
      <c r="N35" s="50"/>
      <c r="O35" s="50"/>
      <c r="P35" s="50"/>
      <c r="Q35" s="50"/>
    </row>
    <row r="36" spans="1:17" x14ac:dyDescent="0.3">
      <c r="A36" s="7" t="s">
        <v>7</v>
      </c>
      <c r="B36" s="224">
        <v>2015</v>
      </c>
      <c r="C36" s="225"/>
      <c r="D36" s="225"/>
      <c r="E36" s="225"/>
      <c r="F36" s="225"/>
      <c r="G36" s="230">
        <f t="shared" si="2"/>
        <v>0</v>
      </c>
      <c r="H36" s="59"/>
      <c r="I36" s="50"/>
      <c r="J36" s="50"/>
      <c r="K36" s="50"/>
      <c r="L36" s="50"/>
      <c r="M36" s="50"/>
      <c r="N36" s="50"/>
      <c r="O36" s="50"/>
      <c r="P36" s="50"/>
      <c r="Q36" s="50"/>
    </row>
    <row r="37" spans="1:17" x14ac:dyDescent="0.3">
      <c r="A37" s="9" t="s">
        <v>27</v>
      </c>
      <c r="B37" s="224">
        <v>2017</v>
      </c>
      <c r="C37" s="225"/>
      <c r="D37" s="225"/>
      <c r="E37" s="225"/>
      <c r="F37" s="225"/>
      <c r="G37" s="230">
        <f t="shared" si="2"/>
        <v>0</v>
      </c>
      <c r="H37" s="59"/>
      <c r="I37" s="50"/>
      <c r="J37" s="50"/>
      <c r="K37" s="50"/>
      <c r="L37" s="50"/>
      <c r="M37" s="50"/>
      <c r="N37" s="50"/>
      <c r="O37" s="50"/>
      <c r="P37" s="50"/>
      <c r="Q37" s="50"/>
    </row>
    <row r="38" spans="1:17" x14ac:dyDescent="0.3">
      <c r="A38" s="9" t="s">
        <v>12</v>
      </c>
      <c r="B38" s="224">
        <v>2017</v>
      </c>
      <c r="C38" s="225"/>
      <c r="D38" s="225"/>
      <c r="E38" s="225"/>
      <c r="F38" s="225"/>
      <c r="G38" s="230">
        <f t="shared" si="2"/>
        <v>0</v>
      </c>
      <c r="H38" s="59"/>
      <c r="I38" s="50"/>
      <c r="J38" s="50"/>
      <c r="K38" s="50"/>
      <c r="L38" s="50"/>
      <c r="M38" s="50"/>
      <c r="N38" s="50"/>
      <c r="O38" s="50"/>
      <c r="P38" s="50"/>
      <c r="Q38" s="50"/>
    </row>
    <row r="39" spans="1:17" x14ac:dyDescent="0.3">
      <c r="A39" s="7" t="s">
        <v>190</v>
      </c>
      <c r="B39" s="224">
        <v>2017</v>
      </c>
      <c r="C39" s="225"/>
      <c r="D39" s="225"/>
      <c r="E39" s="225"/>
      <c r="F39" s="225"/>
      <c r="G39" s="230">
        <f t="shared" si="2"/>
        <v>0</v>
      </c>
      <c r="H39" s="59"/>
      <c r="I39" s="50"/>
      <c r="J39" s="50"/>
      <c r="K39" s="50"/>
      <c r="L39" s="50"/>
      <c r="M39" s="50"/>
      <c r="N39" s="50"/>
      <c r="O39" s="50"/>
      <c r="P39" s="50"/>
      <c r="Q39" s="50"/>
    </row>
    <row r="40" spans="1:17" x14ac:dyDescent="0.3">
      <c r="A40" s="9" t="s">
        <v>16</v>
      </c>
      <c r="B40" s="224">
        <v>2013</v>
      </c>
      <c r="C40" s="225"/>
      <c r="D40" s="225"/>
      <c r="E40" s="225"/>
      <c r="F40" s="225"/>
      <c r="G40" s="230">
        <f t="shared" si="2"/>
        <v>0</v>
      </c>
      <c r="H40" s="59"/>
      <c r="I40" s="50"/>
      <c r="J40" s="50"/>
      <c r="K40" s="50"/>
      <c r="L40" s="50"/>
      <c r="M40" s="50"/>
      <c r="N40" s="50"/>
      <c r="O40" s="50"/>
      <c r="P40" s="50"/>
      <c r="Q40" s="50"/>
    </row>
    <row r="41" spans="1:17" x14ac:dyDescent="0.3">
      <c r="A41" s="9" t="s">
        <v>18</v>
      </c>
      <c r="B41" s="224">
        <v>2009</v>
      </c>
      <c r="C41" s="225"/>
      <c r="D41" s="225"/>
      <c r="E41" s="225"/>
      <c r="F41" s="225"/>
      <c r="G41" s="230">
        <f t="shared" si="2"/>
        <v>0</v>
      </c>
      <c r="H41" s="59"/>
      <c r="I41" s="50"/>
      <c r="J41" s="50"/>
      <c r="K41" s="50"/>
      <c r="L41" s="50"/>
      <c r="M41" s="50"/>
      <c r="N41" s="50"/>
      <c r="O41" s="50"/>
      <c r="P41" s="50"/>
      <c r="Q41" s="50"/>
    </row>
    <row r="42" spans="1:17" x14ac:dyDescent="0.3">
      <c r="A42" s="7" t="s">
        <v>183</v>
      </c>
      <c r="B42" s="224">
        <v>2017</v>
      </c>
      <c r="C42" s="225"/>
      <c r="D42" s="225"/>
      <c r="E42" s="225"/>
      <c r="F42" s="225"/>
      <c r="G42" s="230">
        <f t="shared" si="2"/>
        <v>0</v>
      </c>
      <c r="H42" s="59"/>
      <c r="I42" s="50"/>
      <c r="J42" s="50"/>
      <c r="K42" s="50"/>
      <c r="L42" s="50"/>
      <c r="M42" s="50"/>
      <c r="N42" s="50"/>
      <c r="O42" s="50"/>
      <c r="P42" s="50"/>
      <c r="Q42" s="50"/>
    </row>
    <row r="43" spans="1:17" x14ac:dyDescent="0.3">
      <c r="A43" s="7" t="s">
        <v>42</v>
      </c>
      <c r="B43" s="226">
        <v>2015</v>
      </c>
      <c r="C43" s="225"/>
      <c r="D43" s="225"/>
      <c r="E43" s="225"/>
      <c r="F43" s="225"/>
      <c r="G43" s="230">
        <f t="shared" si="2"/>
        <v>0</v>
      </c>
      <c r="H43" s="59"/>
      <c r="I43" s="50"/>
      <c r="J43" s="50"/>
      <c r="K43" s="50"/>
      <c r="L43" s="50"/>
      <c r="M43" s="50"/>
      <c r="N43" s="50"/>
      <c r="O43" s="50"/>
      <c r="P43" s="50"/>
      <c r="Q43" s="50"/>
    </row>
    <row r="44" spans="1:17" x14ac:dyDescent="0.3">
      <c r="A44" s="7" t="s">
        <v>197</v>
      </c>
      <c r="B44" s="226">
        <v>2015</v>
      </c>
      <c r="C44" s="225"/>
      <c r="D44" s="225"/>
      <c r="E44" s="225"/>
      <c r="F44" s="225"/>
      <c r="G44" s="230">
        <f t="shared" si="2"/>
        <v>0</v>
      </c>
      <c r="H44" s="59"/>
      <c r="I44" s="50"/>
      <c r="J44" s="50"/>
      <c r="K44" s="50"/>
      <c r="L44" s="50"/>
      <c r="M44" s="50"/>
      <c r="N44" s="50"/>
      <c r="O44" s="50"/>
      <c r="P44" s="50"/>
      <c r="Q44" s="50"/>
    </row>
    <row r="45" spans="1:17" x14ac:dyDescent="0.3">
      <c r="A45" s="9" t="s">
        <v>29</v>
      </c>
      <c r="B45" s="1765">
        <v>2013</v>
      </c>
      <c r="C45" s="225"/>
      <c r="D45" s="225"/>
      <c r="E45" s="225"/>
      <c r="F45" s="225"/>
      <c r="G45" s="230">
        <f t="shared" si="2"/>
        <v>0</v>
      </c>
      <c r="H45" s="59"/>
      <c r="I45" s="50"/>
      <c r="J45" s="50"/>
      <c r="K45" s="50"/>
      <c r="L45" s="50"/>
      <c r="M45" s="50"/>
      <c r="N45" s="50"/>
      <c r="O45" s="50"/>
      <c r="P45" s="50"/>
      <c r="Q45" s="50"/>
    </row>
    <row r="46" spans="1:17" x14ac:dyDescent="0.3">
      <c r="A46" s="9" t="s">
        <v>14</v>
      </c>
      <c r="B46" s="224">
        <v>2013</v>
      </c>
      <c r="C46" s="225"/>
      <c r="D46" s="225"/>
      <c r="E46" s="225"/>
      <c r="F46" s="225"/>
      <c r="G46" s="230">
        <f t="shared" si="2"/>
        <v>0</v>
      </c>
      <c r="H46" s="59"/>
      <c r="I46" s="50"/>
      <c r="J46" s="50"/>
      <c r="K46" s="50"/>
      <c r="L46" s="50"/>
      <c r="M46" s="50"/>
      <c r="N46" s="50"/>
      <c r="O46" s="50"/>
      <c r="P46" s="50"/>
      <c r="Q46" s="50"/>
    </row>
    <row r="47" spans="1:17" x14ac:dyDescent="0.3">
      <c r="A47" s="7" t="s">
        <v>38</v>
      </c>
      <c r="B47" s="224">
        <v>2017</v>
      </c>
      <c r="C47" s="225"/>
      <c r="D47" s="225"/>
      <c r="E47" s="225"/>
      <c r="F47" s="225"/>
      <c r="G47" s="230">
        <f t="shared" si="2"/>
        <v>0</v>
      </c>
      <c r="H47" s="59"/>
      <c r="I47" s="50"/>
      <c r="J47" s="50"/>
      <c r="K47" s="50"/>
      <c r="L47" s="50"/>
      <c r="M47" s="50"/>
      <c r="N47" s="50"/>
      <c r="O47" s="50"/>
      <c r="P47" s="50"/>
      <c r="Q47" s="50"/>
    </row>
    <row r="48" spans="1:17" x14ac:dyDescent="0.3">
      <c r="A48" s="7" t="s">
        <v>8</v>
      </c>
      <c r="B48" s="224">
        <v>2011</v>
      </c>
      <c r="C48" s="225"/>
      <c r="D48" s="225"/>
      <c r="E48" s="225"/>
      <c r="F48" s="225"/>
      <c r="G48" s="230">
        <f t="shared" si="2"/>
        <v>0</v>
      </c>
      <c r="H48" s="59"/>
      <c r="I48" s="50"/>
      <c r="J48" s="50"/>
      <c r="K48" s="50"/>
      <c r="L48" s="50"/>
      <c r="M48" s="50"/>
      <c r="N48" s="50"/>
      <c r="O48" s="50"/>
      <c r="P48" s="50"/>
      <c r="Q48" s="50"/>
    </row>
    <row r="49" spans="1:17" x14ac:dyDescent="0.3">
      <c r="A49" s="7" t="s">
        <v>44</v>
      </c>
      <c r="B49" s="224">
        <v>2013</v>
      </c>
      <c r="C49" s="225"/>
      <c r="D49" s="225"/>
      <c r="E49" s="225"/>
      <c r="F49" s="225"/>
      <c r="G49" s="230">
        <f t="shared" si="2"/>
        <v>0</v>
      </c>
      <c r="H49" s="59"/>
      <c r="I49" s="50"/>
      <c r="J49" s="50"/>
      <c r="K49" s="50"/>
      <c r="L49" s="50"/>
      <c r="M49" s="50"/>
      <c r="N49" s="50"/>
      <c r="O49" s="50"/>
      <c r="P49" s="50"/>
      <c r="Q49" s="50"/>
    </row>
    <row r="50" spans="1:17" x14ac:dyDescent="0.3">
      <c r="A50" s="9" t="s">
        <v>32</v>
      </c>
      <c r="B50" s="224">
        <v>2011</v>
      </c>
      <c r="C50" s="225"/>
      <c r="D50" s="225"/>
      <c r="E50" s="225"/>
      <c r="F50" s="225"/>
      <c r="G50" s="230">
        <f t="shared" si="2"/>
        <v>0</v>
      </c>
      <c r="H50" s="59"/>
      <c r="I50" s="50"/>
      <c r="J50" s="50"/>
      <c r="K50" s="50"/>
      <c r="L50" s="50"/>
      <c r="M50" s="50"/>
      <c r="N50" s="50"/>
      <c r="O50" s="50"/>
      <c r="P50" s="50"/>
      <c r="Q50" s="50"/>
    </row>
    <row r="51" spans="1:17" x14ac:dyDescent="0.3">
      <c r="A51" s="9" t="s">
        <v>23</v>
      </c>
      <c r="B51" s="226">
        <v>2015</v>
      </c>
      <c r="C51" s="225"/>
      <c r="D51" s="225"/>
      <c r="E51" s="225"/>
      <c r="F51" s="225"/>
      <c r="G51" s="230">
        <f t="shared" si="2"/>
        <v>0</v>
      </c>
      <c r="H51" s="59"/>
      <c r="I51" s="50"/>
      <c r="J51" s="50"/>
      <c r="K51" s="50"/>
      <c r="L51" s="50"/>
      <c r="M51" s="50"/>
      <c r="N51" s="50"/>
      <c r="O51" s="50"/>
      <c r="P51" s="50"/>
      <c r="Q51" s="50"/>
    </row>
    <row r="52" spans="1:17" x14ac:dyDescent="0.3">
      <c r="A52" s="7" t="s">
        <v>182</v>
      </c>
      <c r="B52" s="224">
        <v>2017</v>
      </c>
      <c r="C52" s="225"/>
      <c r="D52" s="225"/>
      <c r="E52" s="225"/>
      <c r="F52" s="225"/>
      <c r="G52" s="230">
        <f t="shared" si="2"/>
        <v>0</v>
      </c>
      <c r="H52" s="59"/>
      <c r="I52" s="50"/>
      <c r="J52" s="50"/>
      <c r="K52" s="50"/>
      <c r="L52" s="50"/>
      <c r="M52" s="50"/>
      <c r="N52" s="50"/>
      <c r="O52" s="50"/>
      <c r="P52" s="50"/>
      <c r="Q52" s="50"/>
    </row>
    <row r="53" spans="1:17" x14ac:dyDescent="0.3">
      <c r="A53" s="7" t="s">
        <v>179</v>
      </c>
      <c r="B53" s="224">
        <v>2013</v>
      </c>
      <c r="C53" s="225"/>
      <c r="D53" s="225"/>
      <c r="E53" s="225"/>
      <c r="F53" s="225"/>
      <c r="G53" s="230">
        <f t="shared" si="2"/>
        <v>0</v>
      </c>
      <c r="H53" s="59"/>
      <c r="I53" s="50"/>
      <c r="J53" s="50"/>
      <c r="K53" s="50"/>
      <c r="L53" s="50"/>
      <c r="M53" s="50"/>
      <c r="N53" s="50"/>
      <c r="O53" s="50"/>
      <c r="P53" s="50"/>
      <c r="Q53" s="50"/>
    </row>
    <row r="54" spans="1:17" x14ac:dyDescent="0.3">
      <c r="A54" s="7" t="s">
        <v>46</v>
      </c>
      <c r="B54" s="224">
        <v>2017</v>
      </c>
      <c r="C54" s="225"/>
      <c r="D54" s="225"/>
      <c r="E54" s="225"/>
      <c r="F54" s="225"/>
      <c r="G54" s="230">
        <f t="shared" si="2"/>
        <v>0</v>
      </c>
      <c r="H54" s="59"/>
      <c r="I54" s="50"/>
      <c r="J54" s="50"/>
      <c r="K54" s="50"/>
      <c r="L54" s="50"/>
      <c r="M54" s="50"/>
      <c r="N54" s="50"/>
      <c r="O54" s="50"/>
      <c r="P54" s="50"/>
      <c r="Q54" s="50"/>
    </row>
    <row r="55" spans="1:17" x14ac:dyDescent="0.3">
      <c r="A55" s="9" t="s">
        <v>21</v>
      </c>
      <c r="B55" s="224">
        <v>2013</v>
      </c>
      <c r="C55" s="225"/>
      <c r="D55" s="225"/>
      <c r="E55" s="225"/>
      <c r="F55" s="225"/>
      <c r="G55" s="230">
        <f t="shared" si="2"/>
        <v>0</v>
      </c>
      <c r="H55" s="59"/>
      <c r="I55" s="50"/>
      <c r="J55" s="50"/>
      <c r="K55" s="50"/>
      <c r="L55" s="50"/>
      <c r="M55" s="50"/>
      <c r="N55" s="50"/>
      <c r="O55" s="50"/>
      <c r="P55" s="50"/>
      <c r="Q55" s="50"/>
    </row>
    <row r="56" spans="1:17" x14ac:dyDescent="0.3">
      <c r="A56" s="7" t="s">
        <v>10</v>
      </c>
      <c r="B56" s="226">
        <v>2015</v>
      </c>
      <c r="C56" s="225"/>
      <c r="D56" s="225"/>
      <c r="E56" s="225"/>
      <c r="F56" s="225"/>
      <c r="G56" s="230">
        <f t="shared" si="2"/>
        <v>0</v>
      </c>
      <c r="H56" s="59"/>
      <c r="I56" s="50"/>
      <c r="J56" s="50"/>
      <c r="K56" s="50"/>
      <c r="L56" s="50"/>
      <c r="M56" s="50"/>
      <c r="N56" s="50"/>
      <c r="O56" s="50"/>
      <c r="P56" s="50"/>
      <c r="Q56" s="50"/>
    </row>
    <row r="57" spans="1:17" x14ac:dyDescent="0.3">
      <c r="A57" s="9" t="s">
        <v>54</v>
      </c>
      <c r="B57" s="224"/>
      <c r="C57" s="225"/>
      <c r="D57" s="225"/>
      <c r="E57" s="225"/>
      <c r="F57" s="225"/>
      <c r="G57" s="230">
        <f t="shared" si="2"/>
        <v>0</v>
      </c>
      <c r="H57" s="59"/>
      <c r="I57" s="50"/>
      <c r="J57" s="50"/>
      <c r="K57" s="50"/>
      <c r="L57" s="50"/>
      <c r="M57" s="50"/>
      <c r="N57" s="50"/>
      <c r="O57" s="50"/>
      <c r="P57" s="50"/>
      <c r="Q57" s="50"/>
    </row>
    <row r="58" spans="1:17" x14ac:dyDescent="0.3">
      <c r="A58" s="9" t="s">
        <v>41</v>
      </c>
      <c r="B58" s="224">
        <v>2013</v>
      </c>
      <c r="C58" s="225"/>
      <c r="D58" s="225"/>
      <c r="E58" s="225"/>
      <c r="F58" s="225"/>
      <c r="G58" s="230">
        <f t="shared" si="2"/>
        <v>0</v>
      </c>
      <c r="H58" s="59"/>
      <c r="I58" s="50"/>
      <c r="J58" s="50"/>
      <c r="K58" s="50"/>
      <c r="L58" s="50"/>
      <c r="M58" s="50"/>
      <c r="N58" s="50"/>
      <c r="O58" s="50"/>
      <c r="P58" s="50"/>
      <c r="Q58" s="50"/>
    </row>
    <row r="59" spans="1:17" x14ac:dyDescent="0.3">
      <c r="A59" s="10" t="s">
        <v>178</v>
      </c>
      <c r="B59" s="226">
        <v>2015</v>
      </c>
      <c r="C59" s="225"/>
      <c r="D59" s="225"/>
      <c r="E59" s="225"/>
      <c r="F59" s="225"/>
      <c r="G59" s="230">
        <f t="shared" si="2"/>
        <v>0</v>
      </c>
      <c r="H59" s="59"/>
      <c r="I59" s="50"/>
      <c r="J59" s="50"/>
      <c r="K59" s="50"/>
      <c r="L59" s="50"/>
      <c r="M59" s="50"/>
      <c r="N59" s="50"/>
      <c r="O59" s="50"/>
      <c r="P59" s="50"/>
      <c r="Q59" s="50"/>
    </row>
    <row r="60" spans="1:17" x14ac:dyDescent="0.3">
      <c r="A60" s="7" t="s">
        <v>180</v>
      </c>
      <c r="B60" s="224">
        <v>2013</v>
      </c>
      <c r="C60" s="225"/>
      <c r="D60" s="225"/>
      <c r="E60" s="225"/>
      <c r="F60" s="225"/>
      <c r="G60" s="230">
        <f t="shared" si="2"/>
        <v>0</v>
      </c>
      <c r="H60" s="59"/>
      <c r="I60" s="50"/>
      <c r="J60" s="50"/>
      <c r="K60" s="50"/>
      <c r="L60" s="50"/>
      <c r="M60" s="50"/>
      <c r="N60" s="50"/>
      <c r="O60" s="50"/>
      <c r="P60" s="50"/>
      <c r="Q60" s="50"/>
    </row>
    <row r="61" spans="1:17" x14ac:dyDescent="0.3">
      <c r="A61" s="9" t="s">
        <v>49</v>
      </c>
      <c r="B61" s="224">
        <v>2011</v>
      </c>
      <c r="C61" s="225"/>
      <c r="D61" s="225"/>
      <c r="E61" s="225"/>
      <c r="F61" s="225"/>
      <c r="G61" s="230">
        <f t="shared" si="2"/>
        <v>0</v>
      </c>
      <c r="H61" s="59"/>
      <c r="I61" s="50"/>
      <c r="J61" s="50"/>
      <c r="K61" s="50"/>
      <c r="L61" s="50"/>
      <c r="M61" s="50"/>
      <c r="N61" s="50"/>
      <c r="O61" s="50"/>
      <c r="P61" s="50"/>
      <c r="Q61" s="50"/>
    </row>
    <row r="62" spans="1:17" x14ac:dyDescent="0.3">
      <c r="A62" s="7" t="s">
        <v>30</v>
      </c>
      <c r="B62" s="226">
        <v>2015</v>
      </c>
      <c r="C62" s="225"/>
      <c r="D62" s="225"/>
      <c r="E62" s="225"/>
      <c r="F62" s="225"/>
      <c r="G62" s="230">
        <f t="shared" si="2"/>
        <v>0</v>
      </c>
      <c r="H62" s="59"/>
      <c r="I62" s="50"/>
      <c r="J62" s="50"/>
      <c r="K62" s="50"/>
      <c r="L62" s="50"/>
      <c r="M62" s="50"/>
      <c r="N62" s="50"/>
      <c r="O62" s="50"/>
      <c r="P62" s="50"/>
      <c r="Q62" s="50"/>
    </row>
    <row r="63" spans="1:17" x14ac:dyDescent="0.3">
      <c r="A63" s="7" t="s">
        <v>20</v>
      </c>
      <c r="B63" s="224">
        <v>2017</v>
      </c>
      <c r="C63" s="225"/>
      <c r="D63" s="225"/>
      <c r="E63" s="225"/>
      <c r="F63" s="225"/>
      <c r="G63" s="230">
        <f t="shared" si="2"/>
        <v>0</v>
      </c>
      <c r="H63" s="59"/>
      <c r="I63" s="50"/>
      <c r="J63" s="50"/>
      <c r="K63" s="50"/>
      <c r="L63" s="50"/>
      <c r="M63" s="50"/>
      <c r="N63" s="50"/>
      <c r="O63" s="50"/>
      <c r="P63" s="50"/>
      <c r="Q63" s="50"/>
    </row>
    <row r="64" spans="1:17" ht="19.5" thickBot="1" x14ac:dyDescent="0.35">
      <c r="A64" s="17" t="s">
        <v>157</v>
      </c>
      <c r="B64" s="227">
        <v>2017</v>
      </c>
      <c r="C64" s="228"/>
      <c r="D64" s="228"/>
      <c r="E64" s="228"/>
      <c r="F64" s="228"/>
      <c r="G64" s="518">
        <f t="shared" si="2"/>
        <v>0</v>
      </c>
      <c r="H64" s="59"/>
      <c r="I64" s="50"/>
      <c r="J64" s="50"/>
      <c r="K64" s="50"/>
      <c r="L64" s="50"/>
      <c r="M64" s="50"/>
      <c r="N64" s="50"/>
      <c r="O64" s="50"/>
      <c r="P64" s="50"/>
      <c r="Q64" s="50"/>
    </row>
    <row r="65" spans="1:17" x14ac:dyDescent="0.3">
      <c r="A65" s="747"/>
      <c r="B65" s="49"/>
      <c r="C65" s="49"/>
      <c r="D65" s="49"/>
      <c r="E65" s="49"/>
      <c r="F65" s="49"/>
      <c r="G65" s="747"/>
      <c r="H65" s="50"/>
      <c r="I65" s="50"/>
      <c r="J65" s="50"/>
      <c r="K65" s="50"/>
      <c r="L65" s="50"/>
      <c r="M65" s="50"/>
      <c r="N65" s="50"/>
      <c r="O65" s="50"/>
      <c r="P65" s="50"/>
      <c r="Q65" s="50"/>
    </row>
    <row r="66" spans="1:17" x14ac:dyDescent="0.3">
      <c r="A66" s="747"/>
      <c r="B66" s="49"/>
      <c r="C66" s="49"/>
      <c r="D66" s="49"/>
      <c r="E66" s="49"/>
      <c r="F66" s="49"/>
      <c r="G66" s="747"/>
      <c r="H66" s="50"/>
      <c r="I66" s="50"/>
      <c r="J66" s="50"/>
      <c r="K66" s="50"/>
      <c r="L66" s="50"/>
      <c r="M66" s="50"/>
      <c r="N66" s="50"/>
      <c r="O66" s="50"/>
      <c r="P66" s="50"/>
      <c r="Q66" s="50"/>
    </row>
    <row r="67" spans="1:17" x14ac:dyDescent="0.3">
      <c r="A67" s="747"/>
      <c r="B67" s="49"/>
      <c r="C67" s="49"/>
      <c r="D67" s="49"/>
      <c r="E67" s="49"/>
      <c r="F67" s="49"/>
      <c r="G67" s="747"/>
      <c r="H67" s="50"/>
      <c r="I67" s="50"/>
      <c r="J67" s="50"/>
      <c r="K67" s="50"/>
      <c r="L67" s="50"/>
      <c r="M67" s="50"/>
      <c r="N67" s="50"/>
      <c r="O67" s="50"/>
      <c r="P67" s="50"/>
      <c r="Q67" s="50"/>
    </row>
    <row r="68" spans="1:17" x14ac:dyDescent="0.3">
      <c r="A68" s="747"/>
      <c r="B68" s="49"/>
      <c r="C68" s="49"/>
      <c r="D68" s="49"/>
      <c r="E68" s="49"/>
      <c r="F68" s="49"/>
      <c r="G68" s="747"/>
      <c r="H68" s="50"/>
      <c r="I68" s="50"/>
      <c r="J68" s="50"/>
      <c r="K68" s="50"/>
      <c r="L68" s="50"/>
      <c r="M68" s="50"/>
      <c r="N68" s="50"/>
      <c r="O68" s="50"/>
      <c r="P68" s="50"/>
      <c r="Q68" s="50"/>
    </row>
    <row r="69" spans="1:17" x14ac:dyDescent="0.3">
      <c r="A69" s="747"/>
      <c r="B69" s="49"/>
      <c r="C69" s="49"/>
      <c r="D69" s="49"/>
      <c r="E69" s="49"/>
      <c r="F69" s="49"/>
      <c r="G69" s="747"/>
      <c r="H69" s="50"/>
      <c r="I69" s="50"/>
      <c r="J69" s="50"/>
      <c r="K69" s="50"/>
      <c r="L69" s="50"/>
      <c r="M69" s="50"/>
      <c r="N69" s="50"/>
      <c r="O69" s="50"/>
      <c r="P69" s="50"/>
      <c r="Q69" s="50"/>
    </row>
    <row r="70" spans="1:17" x14ac:dyDescent="0.3">
      <c r="A70" s="747"/>
      <c r="B70" s="49"/>
      <c r="C70" s="49"/>
      <c r="D70" s="49"/>
      <c r="E70" s="49"/>
      <c r="F70" s="49"/>
      <c r="G70" s="747"/>
      <c r="H70" s="50"/>
      <c r="I70" s="50"/>
      <c r="J70" s="50"/>
      <c r="K70" s="50"/>
      <c r="L70" s="50"/>
      <c r="M70" s="50"/>
      <c r="N70" s="50"/>
      <c r="O70" s="50"/>
      <c r="P70" s="50"/>
      <c r="Q70" s="50"/>
    </row>
    <row r="71" spans="1:17" x14ac:dyDescent="0.3">
      <c r="A71" s="747"/>
      <c r="B71" s="49"/>
      <c r="C71" s="49"/>
      <c r="D71" s="49"/>
      <c r="E71" s="49"/>
      <c r="F71" s="49"/>
      <c r="G71" s="747"/>
      <c r="H71" s="50"/>
      <c r="I71" s="50"/>
      <c r="J71" s="50"/>
      <c r="K71" s="50"/>
      <c r="L71" s="50"/>
      <c r="M71" s="50"/>
      <c r="N71" s="50"/>
      <c r="O71" s="50"/>
      <c r="P71" s="50"/>
      <c r="Q71" s="50"/>
    </row>
    <row r="72" spans="1:17" x14ac:dyDescent="0.3">
      <c r="A72" s="747"/>
      <c r="B72" s="49"/>
      <c r="C72" s="49"/>
      <c r="D72" s="49"/>
      <c r="E72" s="49"/>
      <c r="F72" s="49"/>
      <c r="G72" s="747"/>
      <c r="H72" s="50"/>
      <c r="I72" s="50"/>
      <c r="J72" s="50"/>
      <c r="K72" s="50"/>
      <c r="L72" s="50"/>
      <c r="M72" s="50"/>
      <c r="N72" s="50"/>
      <c r="O72" s="50"/>
      <c r="P72" s="50"/>
      <c r="Q72" s="50"/>
    </row>
    <row r="73" spans="1:17" x14ac:dyDescent="0.3">
      <c r="A73" s="747"/>
      <c r="B73" s="49"/>
      <c r="C73" s="49"/>
      <c r="D73" s="49"/>
      <c r="E73" s="49"/>
      <c r="F73" s="49"/>
      <c r="G73" s="747"/>
      <c r="H73" s="50"/>
      <c r="I73" s="50"/>
      <c r="J73" s="50"/>
      <c r="K73" s="50"/>
      <c r="L73" s="50"/>
      <c r="M73" s="50"/>
      <c r="N73" s="50"/>
      <c r="O73" s="50"/>
      <c r="P73" s="50"/>
      <c r="Q73" s="50"/>
    </row>
    <row r="74" spans="1:17" x14ac:dyDescent="0.3">
      <c r="A74" s="747"/>
      <c r="B74" s="49"/>
      <c r="C74" s="49"/>
      <c r="D74" s="49"/>
      <c r="E74" s="49"/>
      <c r="F74" s="49"/>
      <c r="G74" s="747"/>
      <c r="H74" s="50"/>
      <c r="I74" s="50"/>
      <c r="J74" s="50"/>
      <c r="K74" s="50"/>
      <c r="L74" s="50"/>
      <c r="M74" s="50"/>
      <c r="N74" s="50"/>
      <c r="O74" s="50"/>
      <c r="P74" s="50"/>
      <c r="Q74" s="50"/>
    </row>
    <row r="75" spans="1:17" x14ac:dyDescent="0.3">
      <c r="A75" s="747"/>
      <c r="B75" s="49"/>
      <c r="C75" s="49"/>
      <c r="D75" s="49"/>
      <c r="E75" s="49"/>
      <c r="F75" s="49"/>
      <c r="G75" s="747"/>
      <c r="H75" s="50"/>
      <c r="I75" s="50"/>
      <c r="J75" s="50"/>
      <c r="K75" s="50"/>
      <c r="L75" s="50"/>
      <c r="M75" s="50"/>
      <c r="N75" s="50"/>
      <c r="O75" s="50"/>
      <c r="P75" s="50"/>
      <c r="Q75" s="50"/>
    </row>
  </sheetData>
  <sortState ref="A7:H64">
    <sortCondition descending="1" ref="G7:G64"/>
    <sortCondition ref="A7:A64"/>
  </sortState>
  <conditionalFormatting sqref="B7:B64">
    <cfRule type="colorScale" priority="1191">
      <colorScale>
        <cfvo type="min"/>
        <cfvo type="percentile" val="50"/>
        <cfvo type="max"/>
        <color rgb="FFF8696B"/>
        <color rgb="FFFFEB84"/>
        <color rgb="FF63BE7B"/>
      </colorScale>
    </cfRule>
  </conditionalFormatting>
  <conditionalFormatting sqref="H7:H64">
    <cfRule type="colorScale" priority="1">
      <colorScale>
        <cfvo type="min"/>
        <cfvo type="percentile" val="50"/>
        <cfvo type="max"/>
        <color rgb="FF6AC281"/>
        <color rgb="FFFFEB84"/>
        <color rgb="FFF97B7E"/>
      </colorScale>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J73"/>
  <sheetViews>
    <sheetView zoomScale="70" zoomScaleNormal="70" workbookViewId="0">
      <pane xSplit="1" ySplit="6" topLeftCell="B7" activePane="bottomRight" state="frozen"/>
      <selection activeCell="D17" sqref="D17"/>
      <selection pane="topRight" activeCell="D17" sqref="D17"/>
      <selection pane="bottomLeft" activeCell="D17" sqref="D17"/>
      <selection pane="bottomRight" activeCell="P3" sqref="P3"/>
    </sheetView>
  </sheetViews>
  <sheetFormatPr defaultColWidth="8.85546875" defaultRowHeight="18.75" x14ac:dyDescent="0.3"/>
  <cols>
    <col min="1" max="1" width="31.42578125" style="2" customWidth="1"/>
    <col min="2" max="2" width="10" style="1" customWidth="1"/>
    <col min="3" max="3" width="9.42578125" style="4" bestFit="1" customWidth="1"/>
    <col min="4" max="4" width="10.85546875" customWidth="1"/>
    <col min="5" max="5" width="9.140625" style="131" customWidth="1"/>
    <col min="6" max="6" width="9.85546875" style="91" customWidth="1"/>
    <col min="7" max="7" width="10.85546875" style="4" customWidth="1"/>
    <col min="8" max="8" width="9.28515625" style="4" customWidth="1"/>
    <col min="9" max="9" width="10.5703125" style="1" customWidth="1"/>
    <col min="10" max="10" width="9.7109375" style="1" customWidth="1"/>
    <col min="11" max="11" width="15.5703125" style="2" customWidth="1"/>
    <col min="12" max="12" width="10.85546875" style="4" customWidth="1"/>
    <col min="13" max="13" width="8.140625" style="20" customWidth="1"/>
    <col min="14" max="14" width="9.7109375" style="1" customWidth="1"/>
    <col min="15" max="15" width="8.85546875" style="1"/>
    <col min="16" max="17" width="9.7109375" style="1" customWidth="1"/>
    <col min="18" max="20" width="9.140625" customWidth="1"/>
    <col min="21" max="21" width="5" customWidth="1"/>
    <col min="22" max="22" width="36.140625" style="1" customWidth="1"/>
    <col min="23" max="24" width="8.85546875" style="1"/>
    <col min="25" max="25" width="19.28515625" style="1" bestFit="1" customWidth="1"/>
    <col min="26" max="26" width="20" style="1" customWidth="1"/>
    <col min="27" max="27" width="13.140625" style="1" bestFit="1" customWidth="1"/>
    <col min="28" max="16384" width="8.85546875" style="1"/>
  </cols>
  <sheetData>
    <row r="1" spans="1:62" ht="19.5" thickBot="1" x14ac:dyDescent="0.35">
      <c r="A1" s="756" t="s">
        <v>495</v>
      </c>
      <c r="B1" s="50"/>
      <c r="C1" s="49"/>
      <c r="D1" s="336"/>
      <c r="E1" s="749"/>
      <c r="F1" s="743"/>
      <c r="G1" s="49"/>
      <c r="H1" s="49"/>
      <c r="I1" s="50"/>
      <c r="J1" s="50"/>
      <c r="K1" s="747"/>
      <c r="L1" s="49"/>
      <c r="M1" s="951"/>
      <c r="N1" s="50"/>
      <c r="O1" s="53">
        <v>-2</v>
      </c>
      <c r="P1" s="741" t="s">
        <v>487</v>
      </c>
      <c r="Q1" s="50"/>
      <c r="R1" s="336"/>
      <c r="S1" s="336"/>
      <c r="T1" s="336"/>
      <c r="U1" s="336"/>
      <c r="V1" s="50"/>
      <c r="W1" s="50"/>
      <c r="X1" s="50"/>
      <c r="Y1" s="50"/>
      <c r="Z1" s="50"/>
      <c r="AA1" s="50"/>
      <c r="AB1" s="50"/>
      <c r="AC1" s="50"/>
      <c r="AD1" s="50"/>
      <c r="AE1" s="50"/>
      <c r="AF1" s="50"/>
    </row>
    <row r="2" spans="1:62" x14ac:dyDescent="0.3">
      <c r="A2" s="747"/>
      <c r="B2" s="50"/>
      <c r="C2" s="49"/>
      <c r="D2" s="246"/>
      <c r="E2" s="757" t="s">
        <v>496</v>
      </c>
      <c r="F2" s="967"/>
      <c r="G2" s="49"/>
      <c r="H2" s="49"/>
      <c r="I2" s="50"/>
      <c r="J2" s="50"/>
      <c r="K2" s="747"/>
      <c r="L2" s="49"/>
      <c r="M2" s="951"/>
      <c r="N2" s="818" t="s">
        <v>491</v>
      </c>
      <c r="O2" s="816">
        <v>4</v>
      </c>
      <c r="P2" s="759" t="s">
        <v>701</v>
      </c>
      <c r="Q2" s="759"/>
      <c r="R2" s="41"/>
      <c r="S2" s="759"/>
      <c r="T2" s="759"/>
      <c r="U2" s="980"/>
      <c r="V2" s="341"/>
      <c r="W2" s="341"/>
      <c r="X2" s="341"/>
      <c r="Y2" s="341"/>
      <c r="Z2" s="50"/>
      <c r="AA2" s="50"/>
      <c r="AB2" s="50"/>
      <c r="AC2" s="50"/>
      <c r="AD2" s="50"/>
      <c r="AE2" s="50"/>
      <c r="AF2" s="50"/>
    </row>
    <row r="3" spans="1:62" x14ac:dyDescent="0.3">
      <c r="A3" s="50"/>
      <c r="B3" s="50"/>
      <c r="C3" s="49"/>
      <c r="D3" s="735"/>
      <c r="E3" s="754" t="s">
        <v>492</v>
      </c>
      <c r="F3" s="967"/>
      <c r="H3" s="49"/>
      <c r="I3" s="96"/>
      <c r="J3" s="96"/>
      <c r="K3" s="137"/>
      <c r="L3" s="49"/>
      <c r="M3" s="951"/>
      <c r="N3" s="969" t="s">
        <v>490</v>
      </c>
      <c r="O3" s="979"/>
      <c r="P3" s="997"/>
      <c r="Q3" s="998" t="s">
        <v>573</v>
      </c>
      <c r="R3" s="41"/>
      <c r="S3" s="759"/>
      <c r="T3" s="759"/>
      <c r="U3" s="341"/>
      <c r="V3" s="341"/>
      <c r="W3" s="341"/>
      <c r="X3" s="341"/>
      <c r="Y3" s="341"/>
      <c r="Z3" s="341"/>
      <c r="AA3" s="50"/>
      <c r="AB3" s="50"/>
      <c r="AC3" s="50"/>
      <c r="AD3" s="50"/>
      <c r="AE3" s="50"/>
      <c r="AF3" s="50"/>
    </row>
    <row r="4" spans="1:62" ht="19.5" thickBot="1" x14ac:dyDescent="0.35">
      <c r="A4" s="747"/>
      <c r="B4" s="50"/>
      <c r="C4" s="49"/>
      <c r="D4" s="246"/>
      <c r="E4" s="754" t="s">
        <v>493</v>
      </c>
      <c r="F4" s="968"/>
      <c r="G4" s="755"/>
      <c r="H4" s="146"/>
      <c r="I4" s="168"/>
      <c r="J4" s="748"/>
      <c r="K4" s="620" t="s">
        <v>459</v>
      </c>
      <c r="L4" s="729"/>
      <c r="M4" s="951"/>
      <c r="N4" s="819">
        <v>2019</v>
      </c>
      <c r="O4" s="742"/>
      <c r="P4" s="969"/>
      <c r="Q4" s="996"/>
      <c r="R4" s="991">
        <v>2</v>
      </c>
      <c r="S4" s="741" t="s">
        <v>458</v>
      </c>
      <c r="T4" s="741"/>
      <c r="U4" s="50"/>
      <c r="V4" s="50"/>
      <c r="W4" s="50"/>
      <c r="X4" s="50"/>
      <c r="Y4" s="50"/>
      <c r="Z4" s="50"/>
      <c r="AA4" s="50"/>
      <c r="AB4" s="50"/>
      <c r="AC4" s="50"/>
      <c r="AD4" s="50"/>
      <c r="AE4" s="50"/>
      <c r="AF4" s="50"/>
    </row>
    <row r="5" spans="1:62" x14ac:dyDescent="0.3">
      <c r="A5" s="137"/>
      <c r="B5" s="750"/>
      <c r="C5" s="760" t="s">
        <v>488</v>
      </c>
      <c r="D5" s="761"/>
      <c r="E5" s="753"/>
      <c r="F5" s="690">
        <v>20</v>
      </c>
      <c r="G5" s="966" t="s">
        <v>170</v>
      </c>
      <c r="H5" s="955"/>
      <c r="I5" s="956"/>
      <c r="J5" s="957"/>
      <c r="K5" s="730" t="s">
        <v>274</v>
      </c>
      <c r="L5" s="731" t="s">
        <v>489</v>
      </c>
      <c r="M5" s="204"/>
      <c r="N5" s="817"/>
      <c r="O5" s="51"/>
      <c r="P5" s="970"/>
      <c r="Q5" s="977"/>
      <c r="R5" s="963" t="s">
        <v>567</v>
      </c>
      <c r="S5" s="964"/>
      <c r="T5" s="964"/>
      <c r="U5" s="962"/>
      <c r="V5" s="341"/>
      <c r="W5" s="758"/>
      <c r="X5" s="341"/>
      <c r="Y5" s="341"/>
      <c r="Z5" s="50"/>
      <c r="AA5" s="50"/>
      <c r="AB5" s="50"/>
      <c r="AC5" s="50"/>
      <c r="AD5" s="50"/>
      <c r="AE5" s="50"/>
      <c r="AF5" s="50"/>
    </row>
    <row r="6" spans="1:62" ht="75.75" thickBot="1" x14ac:dyDescent="0.35">
      <c r="A6" s="78" t="s">
        <v>4</v>
      </c>
      <c r="B6" s="751" t="s">
        <v>171</v>
      </c>
      <c r="C6" s="746" t="s">
        <v>173</v>
      </c>
      <c r="D6" s="1767" t="s">
        <v>486</v>
      </c>
      <c r="E6" s="732" t="s">
        <v>172</v>
      </c>
      <c r="F6" s="691">
        <v>0.38</v>
      </c>
      <c r="G6" s="958" t="s">
        <v>171</v>
      </c>
      <c r="H6" s="959" t="s">
        <v>173</v>
      </c>
      <c r="I6" s="960" t="s">
        <v>486</v>
      </c>
      <c r="J6" s="961" t="s">
        <v>572</v>
      </c>
      <c r="K6" s="745" t="s">
        <v>275</v>
      </c>
      <c r="L6" s="746" t="s">
        <v>174</v>
      </c>
      <c r="M6" s="746" t="s">
        <v>175</v>
      </c>
      <c r="N6" s="820" t="s">
        <v>176</v>
      </c>
      <c r="O6" s="744" t="s">
        <v>457</v>
      </c>
      <c r="P6" s="971" t="s">
        <v>509</v>
      </c>
      <c r="Q6" s="1768"/>
      <c r="R6" s="1769" t="s">
        <v>381</v>
      </c>
      <c r="S6" s="1770" t="s">
        <v>3</v>
      </c>
      <c r="T6" s="1771" t="s">
        <v>579</v>
      </c>
      <c r="U6" s="1772"/>
      <c r="V6" s="1772"/>
      <c r="W6" s="1773"/>
      <c r="X6" s="1772"/>
      <c r="Y6" s="1772"/>
      <c r="Z6" s="1772"/>
      <c r="AA6" s="50"/>
      <c r="AB6" s="50"/>
      <c r="AC6" s="50"/>
      <c r="AD6" s="50"/>
      <c r="AE6" s="50"/>
      <c r="AF6" s="50"/>
    </row>
    <row r="7" spans="1:62" x14ac:dyDescent="0.3">
      <c r="A7" s="692" t="s">
        <v>203</v>
      </c>
      <c r="B7" s="718">
        <v>0.5</v>
      </c>
      <c r="C7" s="1891">
        <v>18</v>
      </c>
      <c r="D7" s="1892">
        <v>21</v>
      </c>
      <c r="E7" s="733">
        <v>9.69</v>
      </c>
      <c r="F7" s="693">
        <f>(E7*F$5)^F$6</f>
        <v>7.3993647045890754</v>
      </c>
      <c r="G7" s="694">
        <f>IF(B7&gt;0.9,-1,IF(B7&lt;0.3,1,0))</f>
        <v>0</v>
      </c>
      <c r="H7" s="223">
        <v>-1</v>
      </c>
      <c r="I7" s="695">
        <v>0</v>
      </c>
      <c r="J7" s="696">
        <f t="shared" ref="J7:J38" si="0">SUM(G7:I7)</f>
        <v>-1</v>
      </c>
      <c r="K7" s="1893">
        <f>MIN(SUM(F7,J7),10)</f>
        <v>6.3993647045890754</v>
      </c>
      <c r="L7" s="223">
        <f>MAX(MAX(2,ROUND(K7/2,0)*2),4)</f>
        <v>6</v>
      </c>
      <c r="M7" s="952">
        <v>2005</v>
      </c>
      <c r="N7" s="821">
        <f>N$4-M7</f>
        <v>14</v>
      </c>
      <c r="O7" s="697">
        <f>IF(N7=2,-2,MAX(N7-L7,0))</f>
        <v>8</v>
      </c>
      <c r="P7" s="972">
        <v>1</v>
      </c>
      <c r="Q7" s="695"/>
      <c r="R7" s="1766">
        <f>MIN(10,IF(L7&lt;=N7,O7+R$4+P7+Q7,O7+P7+Q7))</f>
        <v>10</v>
      </c>
      <c r="S7" s="398">
        <f t="shared" ref="S7:S38" si="1">RANK(R7,R$7:R$64,0)</f>
        <v>1</v>
      </c>
      <c r="T7" s="398"/>
      <c r="U7" s="50"/>
      <c r="V7" s="50"/>
      <c r="W7" s="50"/>
      <c r="X7" s="50"/>
      <c r="Y7" s="49"/>
      <c r="Z7" s="49"/>
      <c r="AA7" s="336"/>
      <c r="AB7" s="50"/>
      <c r="AC7" s="50"/>
      <c r="AD7" s="50"/>
      <c r="AE7" s="50"/>
      <c r="AF7" s="50"/>
      <c r="AG7" s="50"/>
      <c r="AH7" s="50"/>
      <c r="BB7" s="76"/>
      <c r="BC7" s="76"/>
      <c r="BD7" s="76"/>
      <c r="BE7" s="76"/>
      <c r="BF7" s="76"/>
      <c r="BG7" s="76"/>
      <c r="BH7" s="76"/>
      <c r="BI7" s="76"/>
      <c r="BJ7" s="76"/>
    </row>
    <row r="8" spans="1:62" x14ac:dyDescent="0.3">
      <c r="A8" s="703" t="s">
        <v>200</v>
      </c>
      <c r="B8" s="719">
        <v>0.7</v>
      </c>
      <c r="C8" s="721">
        <v>16</v>
      </c>
      <c r="D8" s="737">
        <v>20</v>
      </c>
      <c r="E8" s="734">
        <v>6.3</v>
      </c>
      <c r="F8" s="699">
        <f>(E8*F$5)^F$6</f>
        <v>6.2826202117989647</v>
      </c>
      <c r="G8" s="700">
        <f>IF(B8&gt;0.9,-1,IF(B8&lt;0.3,1,0))</f>
        <v>0</v>
      </c>
      <c r="H8" s="225">
        <v>-1</v>
      </c>
      <c r="I8" s="701">
        <v>-1</v>
      </c>
      <c r="J8" s="702">
        <f t="shared" si="0"/>
        <v>-2</v>
      </c>
      <c r="K8" s="965">
        <f>MIN(SUM(F8,J8),10)</f>
        <v>4.2826202117989647</v>
      </c>
      <c r="L8" s="225">
        <f>MAX(MAX(2,ROUND(K8/2,0)*2),4)</f>
        <v>4</v>
      </c>
      <c r="M8" s="706">
        <v>2009</v>
      </c>
      <c r="N8" s="822">
        <f>N$4-M8</f>
        <v>10</v>
      </c>
      <c r="O8" s="221">
        <f>IF(N8=2,-2,MAX(N8-L8,0))</f>
        <v>6</v>
      </c>
      <c r="P8" s="973">
        <v>1</v>
      </c>
      <c r="Q8" s="701"/>
      <c r="R8" s="981">
        <f>MIN(10,IF(L8&lt;=N8,O8+R$4+P8+Q8,O8+P8+Q8))</f>
        <v>9</v>
      </c>
      <c r="S8" s="59">
        <f t="shared" si="1"/>
        <v>2</v>
      </c>
      <c r="T8" s="59"/>
      <c r="U8" s="50"/>
      <c r="V8" s="50"/>
      <c r="W8" s="50"/>
      <c r="X8" s="50"/>
      <c r="Y8" s="49"/>
      <c r="Z8" s="49"/>
      <c r="AA8" s="50"/>
      <c r="AB8" s="50" t="s">
        <v>341</v>
      </c>
      <c r="AC8" s="50"/>
      <c r="AD8" s="50" t="s">
        <v>341</v>
      </c>
      <c r="AE8" s="50"/>
      <c r="AF8" s="50"/>
      <c r="AG8" s="50"/>
      <c r="AH8" s="50"/>
      <c r="AT8" s="76"/>
      <c r="AU8" s="76"/>
      <c r="BB8" s="76"/>
      <c r="BC8" s="76"/>
      <c r="BD8" s="76"/>
      <c r="BE8" s="76"/>
      <c r="BF8" s="76"/>
      <c r="BG8" s="76"/>
      <c r="BH8" s="76"/>
      <c r="BI8" s="76"/>
      <c r="BJ8" s="76"/>
    </row>
    <row r="9" spans="1:62" x14ac:dyDescent="0.3">
      <c r="A9" s="698" t="s">
        <v>210</v>
      </c>
      <c r="B9" s="719"/>
      <c r="C9" s="721">
        <v>15</v>
      </c>
      <c r="D9" s="737">
        <v>7</v>
      </c>
      <c r="E9" s="734">
        <v>13.07</v>
      </c>
      <c r="F9" s="699">
        <f>(E9*F$5)^F$6</f>
        <v>8.2904121501238031</v>
      </c>
      <c r="G9" s="700"/>
      <c r="H9" s="225">
        <v>-1</v>
      </c>
      <c r="I9" s="701">
        <v>-1</v>
      </c>
      <c r="J9" s="702">
        <f t="shared" si="0"/>
        <v>-2</v>
      </c>
      <c r="K9" s="965">
        <f>MIN(SUM(F9,J9),10)</f>
        <v>6.2904121501238031</v>
      </c>
      <c r="L9" s="225">
        <f>MAX(MAX(2,ROUND(K9/2,0)*2),4)</f>
        <v>6</v>
      </c>
      <c r="M9" s="706">
        <v>2007</v>
      </c>
      <c r="N9" s="822">
        <f>N$4-M9</f>
        <v>12</v>
      </c>
      <c r="O9" s="221">
        <f>IF(N9=2,-2,MAX(N9-L9,0))</f>
        <v>6</v>
      </c>
      <c r="P9" s="973">
        <v>1</v>
      </c>
      <c r="Q9" s="701"/>
      <c r="R9" s="981">
        <f>MIN(10,IF(L9&lt;=N9,O9+R$4+P9+Q9,O9+P9+Q9))</f>
        <v>9</v>
      </c>
      <c r="S9" s="59">
        <f t="shared" si="1"/>
        <v>2</v>
      </c>
      <c r="T9" s="59"/>
      <c r="U9" s="50"/>
      <c r="V9" s="50"/>
      <c r="W9" s="50"/>
      <c r="X9" s="50"/>
      <c r="Y9" s="50"/>
      <c r="Z9" s="50"/>
      <c r="AA9" s="50">
        <v>2</v>
      </c>
      <c r="AB9" s="50">
        <f>COUNTIF(L$7:L$64,2)</f>
        <v>0</v>
      </c>
      <c r="AC9" s="50"/>
      <c r="AD9" s="50">
        <f>COUNTIF(N$7:N$40,2)</f>
        <v>0</v>
      </c>
      <c r="AE9" s="50"/>
      <c r="AF9" s="50"/>
      <c r="AG9" s="50"/>
      <c r="AH9" s="50"/>
    </row>
    <row r="10" spans="1:62" x14ac:dyDescent="0.3">
      <c r="A10" s="698" t="s">
        <v>189</v>
      </c>
      <c r="B10" s="68"/>
      <c r="C10" s="721">
        <v>7</v>
      </c>
      <c r="D10" s="737">
        <v>14</v>
      </c>
      <c r="E10" s="795"/>
      <c r="F10" s="710"/>
      <c r="G10" s="700"/>
      <c r="H10" s="225">
        <v>-1</v>
      </c>
      <c r="I10" s="701">
        <v>-1</v>
      </c>
      <c r="J10" s="702">
        <f t="shared" si="0"/>
        <v>-2</v>
      </c>
      <c r="K10" s="798"/>
      <c r="L10" s="799"/>
      <c r="M10" s="953"/>
      <c r="N10" s="823"/>
      <c r="O10" s="711">
        <f>O$2</f>
        <v>4</v>
      </c>
      <c r="P10" s="974"/>
      <c r="Q10" s="978"/>
      <c r="R10" s="982">
        <f>O10-J10</f>
        <v>6</v>
      </c>
      <c r="S10" s="59">
        <f t="shared" si="1"/>
        <v>4</v>
      </c>
      <c r="T10" s="59"/>
      <c r="U10" s="50"/>
      <c r="V10" s="50"/>
      <c r="W10" s="50"/>
      <c r="X10" s="50"/>
      <c r="Y10" s="50"/>
      <c r="Z10" s="50"/>
      <c r="AA10" s="50">
        <v>4</v>
      </c>
      <c r="AB10" s="50">
        <f>COUNTIF(L$7:L$64,4)</f>
        <v>6</v>
      </c>
      <c r="AC10" s="50"/>
      <c r="AD10" s="50">
        <f>COUNTIF(N$7:N$40,4)</f>
        <v>2</v>
      </c>
      <c r="AE10" s="50"/>
      <c r="AF10" s="50"/>
      <c r="AG10" s="50"/>
      <c r="AH10" s="50"/>
      <c r="AY10" s="1" t="s">
        <v>83</v>
      </c>
    </row>
    <row r="11" spans="1:62" x14ac:dyDescent="0.3">
      <c r="A11" s="715" t="s">
        <v>224</v>
      </c>
      <c r="B11" s="68"/>
      <c r="C11" s="721">
        <v>9</v>
      </c>
      <c r="D11" s="736">
        <v>36</v>
      </c>
      <c r="E11" s="795"/>
      <c r="F11" s="710"/>
      <c r="G11" s="700"/>
      <c r="H11" s="225">
        <v>-1</v>
      </c>
      <c r="I11" s="701">
        <v>0</v>
      </c>
      <c r="J11" s="702">
        <f t="shared" si="0"/>
        <v>-1</v>
      </c>
      <c r="K11" s="798"/>
      <c r="L11" s="799"/>
      <c r="M11" s="953"/>
      <c r="N11" s="823"/>
      <c r="O11" s="711">
        <f>O$2</f>
        <v>4</v>
      </c>
      <c r="P11" s="974"/>
      <c r="Q11" s="978"/>
      <c r="R11" s="982">
        <f>O11-J11</f>
        <v>5</v>
      </c>
      <c r="S11" s="59">
        <f t="shared" si="1"/>
        <v>5</v>
      </c>
      <c r="T11" s="59"/>
      <c r="U11" s="50"/>
      <c r="V11" s="50"/>
      <c r="W11" s="50"/>
      <c r="X11" s="50"/>
      <c r="Y11" s="50"/>
      <c r="Z11" s="50"/>
      <c r="AA11" s="50">
        <v>6</v>
      </c>
      <c r="AB11" s="50">
        <f>COUNTIF(L$7:L$64,6)</f>
        <v>12</v>
      </c>
      <c r="AC11" s="50"/>
      <c r="AD11" s="50">
        <f>COUNTIF(N$7:N$40,6)</f>
        <v>2</v>
      </c>
      <c r="AE11" s="50"/>
      <c r="AF11" s="50"/>
      <c r="AG11" s="50"/>
      <c r="AH11" s="50"/>
      <c r="AT11" s="76"/>
      <c r="AU11" s="76"/>
      <c r="BB11" s="76"/>
      <c r="BC11" s="76"/>
      <c r="BD11" s="76"/>
      <c r="BE11" s="76"/>
      <c r="BF11" s="76"/>
      <c r="BG11" s="76"/>
      <c r="BH11" s="76"/>
      <c r="BI11" s="76"/>
      <c r="BJ11" s="76"/>
    </row>
    <row r="12" spans="1:62" x14ac:dyDescent="0.3">
      <c r="A12" s="698" t="s">
        <v>225</v>
      </c>
      <c r="B12" s="68"/>
      <c r="C12" s="721">
        <v>14</v>
      </c>
      <c r="D12" s="736">
        <v>32</v>
      </c>
      <c r="E12" s="795"/>
      <c r="F12" s="710"/>
      <c r="G12" s="700"/>
      <c r="H12" s="225">
        <v>-1</v>
      </c>
      <c r="I12" s="701">
        <v>0</v>
      </c>
      <c r="J12" s="702">
        <f t="shared" si="0"/>
        <v>-1</v>
      </c>
      <c r="K12" s="798"/>
      <c r="L12" s="799"/>
      <c r="M12" s="953"/>
      <c r="N12" s="823"/>
      <c r="O12" s="711">
        <f>O$2</f>
        <v>4</v>
      </c>
      <c r="P12" s="974"/>
      <c r="Q12" s="978"/>
      <c r="R12" s="982">
        <f>O12-J12</f>
        <v>5</v>
      </c>
      <c r="S12" s="59">
        <f t="shared" si="1"/>
        <v>5</v>
      </c>
      <c r="T12" s="994"/>
      <c r="U12" s="50"/>
      <c r="V12" s="50"/>
      <c r="W12" s="50"/>
      <c r="X12" s="50"/>
      <c r="Y12" s="50"/>
      <c r="Z12" s="50"/>
      <c r="AA12" s="50">
        <v>8</v>
      </c>
      <c r="AB12" s="50">
        <f>COUNTIF(L$7:L$64,8)</f>
        <v>5</v>
      </c>
      <c r="AC12" s="50"/>
      <c r="AD12" s="50">
        <f>COUNTIF(N$7:N$40,8)</f>
        <v>1</v>
      </c>
      <c r="AE12" s="50"/>
      <c r="AF12" s="50"/>
      <c r="AG12" s="50"/>
      <c r="AH12" s="50"/>
      <c r="AM12" s="76"/>
      <c r="AN12" s="76"/>
      <c r="AO12" s="76"/>
      <c r="AP12" s="76"/>
      <c r="AQ12" s="76"/>
      <c r="AR12" s="76"/>
      <c r="AS12" s="76"/>
      <c r="AT12" s="76"/>
      <c r="AU12" s="76"/>
      <c r="AV12" s="76"/>
      <c r="AW12" s="76"/>
      <c r="AX12" s="76"/>
      <c r="AY12" s="76"/>
      <c r="AZ12" s="76"/>
      <c r="BA12" s="76"/>
    </row>
    <row r="13" spans="1:62" x14ac:dyDescent="0.3">
      <c r="A13" s="698" t="s">
        <v>213</v>
      </c>
      <c r="B13" s="719">
        <v>1</v>
      </c>
      <c r="C13" s="720">
        <v>51</v>
      </c>
      <c r="D13" s="737">
        <v>19</v>
      </c>
      <c r="E13" s="946">
        <v>15.91</v>
      </c>
      <c r="F13" s="699">
        <f>(E13*F$5)^F$6</f>
        <v>8.9335910207891551</v>
      </c>
      <c r="G13" s="700">
        <f>IF(B13&gt;0.9,-1,IF(B13&lt;0.3,1,0))</f>
        <v>-1</v>
      </c>
      <c r="H13" s="225">
        <v>1</v>
      </c>
      <c r="I13" s="701">
        <v>-1</v>
      </c>
      <c r="J13" s="702">
        <f t="shared" si="0"/>
        <v>-1</v>
      </c>
      <c r="K13" s="965">
        <f>MIN(SUM(F13,J13),10)</f>
        <v>7.9335910207891551</v>
      </c>
      <c r="L13" s="225">
        <f>MAX(MAX(2,ROUND(K13/2,0)*2),4)</f>
        <v>8</v>
      </c>
      <c r="M13" s="706">
        <v>2009</v>
      </c>
      <c r="N13" s="822">
        <f>N$4-M13</f>
        <v>10</v>
      </c>
      <c r="O13" s="221">
        <f>IF(N13=2,-2,MAX(N13-L13,0))</f>
        <v>2</v>
      </c>
      <c r="P13" s="973">
        <v>1</v>
      </c>
      <c r="Q13" s="701"/>
      <c r="R13" s="981">
        <f>MIN(10,IF(L13&lt;=N13,O13+R$4+P13+Q13,O13+P13+Q13))</f>
        <v>5</v>
      </c>
      <c r="S13" s="993">
        <f t="shared" si="1"/>
        <v>5</v>
      </c>
      <c r="T13" s="992"/>
      <c r="U13" s="50"/>
      <c r="V13" s="50"/>
      <c r="W13" s="50"/>
      <c r="X13" s="50"/>
      <c r="Y13" s="50"/>
      <c r="Z13" s="50"/>
      <c r="AA13" s="50">
        <v>10</v>
      </c>
      <c r="AB13" s="50">
        <f>COUNTIF(L$7:L$64,10)</f>
        <v>10</v>
      </c>
      <c r="AC13" s="50"/>
      <c r="AD13" s="50">
        <f>COUNTIF(N$7:N$40,10)</f>
        <v>3</v>
      </c>
      <c r="AE13" s="50"/>
      <c r="AF13" s="50"/>
      <c r="AG13" s="50"/>
      <c r="AH13" s="50"/>
      <c r="AM13" s="76"/>
      <c r="AN13" s="76"/>
      <c r="AO13" s="76"/>
      <c r="AP13" s="76"/>
      <c r="AQ13" s="76"/>
      <c r="AR13" s="76"/>
      <c r="AS13" s="76"/>
      <c r="AT13" s="76"/>
      <c r="AU13" s="76"/>
      <c r="AV13" s="76"/>
      <c r="AW13" s="76"/>
      <c r="AX13" s="76"/>
      <c r="AY13" s="76"/>
      <c r="AZ13" s="76"/>
      <c r="BA13" s="76"/>
    </row>
    <row r="14" spans="1:62" x14ac:dyDescent="0.3">
      <c r="A14" s="698" t="s">
        <v>221</v>
      </c>
      <c r="B14" s="68"/>
      <c r="C14" s="722">
        <v>36</v>
      </c>
      <c r="D14" s="740">
        <v>49</v>
      </c>
      <c r="E14" s="947"/>
      <c r="F14" s="710"/>
      <c r="G14" s="712"/>
      <c r="H14" s="225">
        <v>0</v>
      </c>
      <c r="I14" s="701">
        <v>0</v>
      </c>
      <c r="J14" s="702">
        <f t="shared" si="0"/>
        <v>0</v>
      </c>
      <c r="K14" s="798"/>
      <c r="L14" s="799"/>
      <c r="M14" s="953"/>
      <c r="N14" s="823"/>
      <c r="O14" s="711">
        <f>O$2</f>
        <v>4</v>
      </c>
      <c r="P14" s="974"/>
      <c r="Q14" s="978"/>
      <c r="R14" s="982">
        <f>O14-J14</f>
        <v>4</v>
      </c>
      <c r="S14" s="993">
        <f t="shared" si="1"/>
        <v>8</v>
      </c>
      <c r="T14" s="992"/>
      <c r="U14" s="96"/>
      <c r="V14" s="96"/>
      <c r="W14" s="50"/>
      <c r="X14" s="50"/>
      <c r="Y14" s="50"/>
      <c r="Z14" s="50"/>
      <c r="AA14" s="50"/>
      <c r="AB14" s="50">
        <f>SUM(AB9:AB13)</f>
        <v>33</v>
      </c>
      <c r="AC14" s="50"/>
      <c r="AD14" s="50"/>
      <c r="AE14" s="50"/>
      <c r="AF14" s="50"/>
      <c r="AG14" s="50"/>
      <c r="AH14" s="50"/>
    </row>
    <row r="15" spans="1:62" x14ac:dyDescent="0.3">
      <c r="A15" s="698" t="s">
        <v>222</v>
      </c>
      <c r="B15" s="68"/>
      <c r="C15" s="720">
        <v>41</v>
      </c>
      <c r="D15" s="737">
        <v>16</v>
      </c>
      <c r="E15" s="947"/>
      <c r="F15" s="710"/>
      <c r="G15" s="712"/>
      <c r="H15" s="225">
        <v>1</v>
      </c>
      <c r="I15" s="701">
        <v>-1</v>
      </c>
      <c r="J15" s="702">
        <f t="shared" si="0"/>
        <v>0</v>
      </c>
      <c r="K15" s="798"/>
      <c r="L15" s="799"/>
      <c r="M15" s="953"/>
      <c r="N15" s="823"/>
      <c r="O15" s="711">
        <f>O$2</f>
        <v>4</v>
      </c>
      <c r="P15" s="974"/>
      <c r="Q15" s="978"/>
      <c r="R15" s="982">
        <f>O15-J15</f>
        <v>4</v>
      </c>
      <c r="S15" s="993">
        <f t="shared" si="1"/>
        <v>8</v>
      </c>
      <c r="T15" s="992"/>
      <c r="U15" s="50"/>
      <c r="V15" s="50"/>
      <c r="W15" s="50"/>
      <c r="X15" s="50"/>
      <c r="Y15" s="50"/>
      <c r="Z15" s="50"/>
      <c r="AA15" s="50"/>
      <c r="AB15" s="50"/>
      <c r="AC15" s="50"/>
      <c r="AD15" s="50"/>
      <c r="AE15" s="50"/>
      <c r="AF15" s="50"/>
      <c r="AG15" s="50"/>
      <c r="AH15" s="50"/>
    </row>
    <row r="16" spans="1:62" x14ac:dyDescent="0.3">
      <c r="A16" s="698" t="s">
        <v>191</v>
      </c>
      <c r="B16" s="68"/>
      <c r="C16" s="721">
        <v>17</v>
      </c>
      <c r="D16" s="740">
        <v>46</v>
      </c>
      <c r="E16" s="947"/>
      <c r="F16" s="710"/>
      <c r="G16" s="700"/>
      <c r="H16" s="225">
        <v>-1</v>
      </c>
      <c r="I16" s="701">
        <v>1</v>
      </c>
      <c r="J16" s="702">
        <f t="shared" si="0"/>
        <v>0</v>
      </c>
      <c r="K16" s="798"/>
      <c r="L16" s="799"/>
      <c r="M16" s="953">
        <v>2013</v>
      </c>
      <c r="N16" s="823"/>
      <c r="O16" s="711">
        <f>O$2</f>
        <v>4</v>
      </c>
      <c r="P16" s="974"/>
      <c r="Q16" s="978"/>
      <c r="R16" s="982">
        <f>O16-J16</f>
        <v>4</v>
      </c>
      <c r="S16" s="993">
        <f t="shared" si="1"/>
        <v>8</v>
      </c>
      <c r="T16" s="992"/>
      <c r="U16" s="50"/>
      <c r="V16" s="50"/>
      <c r="W16" s="50"/>
      <c r="X16" s="50"/>
      <c r="Y16" s="50"/>
      <c r="Z16" s="50"/>
      <c r="AA16" s="50"/>
      <c r="AB16" s="50"/>
      <c r="AC16" s="50"/>
      <c r="AD16" s="50"/>
      <c r="AE16" s="50"/>
      <c r="AF16" s="50"/>
      <c r="AG16" s="50"/>
      <c r="AH16" s="50"/>
      <c r="AT16" s="76"/>
      <c r="AU16" s="76"/>
    </row>
    <row r="17" spans="1:62" x14ac:dyDescent="0.3">
      <c r="A17" s="698" t="s">
        <v>8</v>
      </c>
      <c r="B17" s="719">
        <v>0.35</v>
      </c>
      <c r="C17" s="721">
        <v>6</v>
      </c>
      <c r="D17" s="737">
        <v>8</v>
      </c>
      <c r="E17" s="946">
        <v>13.71</v>
      </c>
      <c r="F17" s="699">
        <f>(E17*F$5)^F$6</f>
        <v>8.4423942856282324</v>
      </c>
      <c r="G17" s="700">
        <f>IF(B17&gt;0.9,-1,IF(B17&lt;0.3,1,0))</f>
        <v>0</v>
      </c>
      <c r="H17" s="225">
        <v>-1</v>
      </c>
      <c r="I17" s="701">
        <v>-1</v>
      </c>
      <c r="J17" s="702">
        <f t="shared" si="0"/>
        <v>-2</v>
      </c>
      <c r="K17" s="965">
        <f>MIN(SUM(F17,J17),10)</f>
        <v>6.4423942856282324</v>
      </c>
      <c r="L17" s="225">
        <f>MAX(MAX(2,ROUND(K17/2,0)*2),4)</f>
        <v>6</v>
      </c>
      <c r="M17" s="706">
        <v>2011</v>
      </c>
      <c r="N17" s="822">
        <f>N$4-M17</f>
        <v>8</v>
      </c>
      <c r="O17" s="221">
        <f>IF(N17=2,-2,MAX(N17-L17,0))</f>
        <v>2</v>
      </c>
      <c r="P17" s="973"/>
      <c r="Q17" s="701"/>
      <c r="R17" s="981">
        <f>MIN(10,IF(L17&lt;=N17,O17+R$4+P17+Q17,O17+P17+Q17))</f>
        <v>4</v>
      </c>
      <c r="S17" s="993">
        <f t="shared" si="1"/>
        <v>8</v>
      </c>
      <c r="T17" s="992"/>
      <c r="U17" s="50"/>
      <c r="V17" s="50"/>
      <c r="W17" s="50"/>
      <c r="X17" s="50"/>
      <c r="Y17" s="49"/>
      <c r="Z17" s="49"/>
      <c r="AA17" s="50"/>
      <c r="AB17" s="50"/>
      <c r="AC17" s="50"/>
      <c r="AD17" s="50"/>
      <c r="AE17" s="50"/>
      <c r="AF17" s="50"/>
      <c r="AG17" s="50"/>
      <c r="AH17" s="50"/>
    </row>
    <row r="18" spans="1:62" x14ac:dyDescent="0.3">
      <c r="A18" s="698" t="s">
        <v>231</v>
      </c>
      <c r="B18" s="68"/>
      <c r="C18" s="722">
        <v>20</v>
      </c>
      <c r="D18" s="736">
        <v>22</v>
      </c>
      <c r="E18" s="947"/>
      <c r="F18" s="710"/>
      <c r="G18" s="712"/>
      <c r="H18" s="225">
        <v>0</v>
      </c>
      <c r="I18" s="701">
        <v>0</v>
      </c>
      <c r="J18" s="702">
        <f t="shared" si="0"/>
        <v>0</v>
      </c>
      <c r="K18" s="814"/>
      <c r="L18" s="799"/>
      <c r="M18" s="953"/>
      <c r="N18" s="823"/>
      <c r="O18" s="711">
        <f>O$2</f>
        <v>4</v>
      </c>
      <c r="P18" s="974"/>
      <c r="Q18" s="978"/>
      <c r="R18" s="982">
        <f>O18-J18</f>
        <v>4</v>
      </c>
      <c r="S18" s="993">
        <f t="shared" si="1"/>
        <v>8</v>
      </c>
      <c r="T18" s="992"/>
      <c r="U18" s="50"/>
      <c r="V18" s="50"/>
      <c r="W18" s="50"/>
      <c r="X18" s="50"/>
      <c r="Y18" s="50"/>
      <c r="Z18" s="50"/>
      <c r="AA18" s="50"/>
      <c r="AB18" s="50"/>
      <c r="AC18" s="50"/>
      <c r="AD18" s="50"/>
      <c r="AE18" s="50"/>
      <c r="AF18" s="50"/>
      <c r="AG18" s="50"/>
      <c r="AH18" s="50"/>
      <c r="BB18" s="76"/>
      <c r="BC18" s="76"/>
      <c r="BD18" s="76"/>
      <c r="BE18" s="76"/>
      <c r="BF18" s="76"/>
      <c r="BG18" s="76"/>
      <c r="BH18" s="76"/>
      <c r="BI18" s="76"/>
      <c r="BJ18" s="76"/>
    </row>
    <row r="19" spans="1:62" x14ac:dyDescent="0.3">
      <c r="A19" s="698" t="s">
        <v>244</v>
      </c>
      <c r="B19" s="68"/>
      <c r="C19" s="721">
        <v>12</v>
      </c>
      <c r="D19" s="740">
        <v>49</v>
      </c>
      <c r="E19" s="947"/>
      <c r="F19" s="710"/>
      <c r="G19" s="700"/>
      <c r="H19" s="225">
        <v>-1</v>
      </c>
      <c r="I19" s="701">
        <v>1</v>
      </c>
      <c r="J19" s="702">
        <f t="shared" si="0"/>
        <v>0</v>
      </c>
      <c r="K19" s="798"/>
      <c r="L19" s="799"/>
      <c r="M19" s="953"/>
      <c r="N19" s="823"/>
      <c r="O19" s="711">
        <f>O$2</f>
        <v>4</v>
      </c>
      <c r="P19" s="974"/>
      <c r="Q19" s="978"/>
      <c r="R19" s="982">
        <f>O19-J19</f>
        <v>4</v>
      </c>
      <c r="S19" s="993">
        <f t="shared" si="1"/>
        <v>8</v>
      </c>
      <c r="T19" s="992"/>
      <c r="U19" s="50"/>
      <c r="V19" s="50"/>
      <c r="W19" s="50"/>
      <c r="X19" s="50"/>
      <c r="Y19" s="50"/>
      <c r="Z19" s="50"/>
      <c r="AA19" s="50"/>
      <c r="AB19" s="50"/>
      <c r="AC19" s="50"/>
      <c r="AD19" s="50"/>
      <c r="AE19" s="50"/>
      <c r="AF19" s="50"/>
      <c r="AG19" s="50"/>
      <c r="AH19" s="50"/>
      <c r="AT19" s="76"/>
      <c r="AU19" s="76"/>
    </row>
    <row r="20" spans="1:62" x14ac:dyDescent="0.3">
      <c r="A20" s="698" t="s">
        <v>223</v>
      </c>
      <c r="B20" s="68"/>
      <c r="C20" s="722">
        <v>38</v>
      </c>
      <c r="D20" s="740">
        <v>51</v>
      </c>
      <c r="E20" s="947"/>
      <c r="F20" s="710"/>
      <c r="G20" s="713"/>
      <c r="H20" s="225">
        <v>0</v>
      </c>
      <c r="I20" s="701">
        <v>1</v>
      </c>
      <c r="J20" s="702">
        <f t="shared" si="0"/>
        <v>1</v>
      </c>
      <c r="K20" s="798"/>
      <c r="L20" s="799"/>
      <c r="M20" s="953"/>
      <c r="N20" s="823"/>
      <c r="O20" s="711">
        <f>O$2</f>
        <v>4</v>
      </c>
      <c r="P20" s="974"/>
      <c r="Q20" s="978"/>
      <c r="R20" s="982">
        <f>O20-J20</f>
        <v>3</v>
      </c>
      <c r="S20" s="993">
        <f t="shared" si="1"/>
        <v>14</v>
      </c>
      <c r="T20" s="992"/>
      <c r="U20" s="336"/>
      <c r="V20" s="50"/>
      <c r="W20" s="50"/>
      <c r="X20" s="50"/>
      <c r="Y20" s="50"/>
      <c r="Z20" s="50"/>
      <c r="AA20" s="50"/>
      <c r="AB20" s="50"/>
      <c r="AC20" s="50"/>
      <c r="AD20" s="50"/>
      <c r="AE20" s="50"/>
      <c r="AF20" s="50"/>
      <c r="AG20" s="50"/>
      <c r="AH20" s="50"/>
      <c r="AT20" s="76"/>
      <c r="AU20" s="76"/>
      <c r="BB20" s="76"/>
      <c r="BC20" s="76"/>
      <c r="BD20" s="76"/>
      <c r="BE20" s="76"/>
      <c r="BF20" s="76"/>
      <c r="BG20" s="76"/>
      <c r="BH20" s="76"/>
      <c r="BI20" s="76"/>
      <c r="BJ20" s="76"/>
    </row>
    <row r="21" spans="1:62" x14ac:dyDescent="0.3">
      <c r="A21" s="698" t="s">
        <v>228</v>
      </c>
      <c r="B21" s="68"/>
      <c r="C21" s="722">
        <v>27</v>
      </c>
      <c r="D21" s="740">
        <v>45</v>
      </c>
      <c r="E21" s="947"/>
      <c r="F21" s="710"/>
      <c r="G21" s="712"/>
      <c r="H21" s="225">
        <v>0</v>
      </c>
      <c r="I21" s="701">
        <v>1</v>
      </c>
      <c r="J21" s="702">
        <f t="shared" si="0"/>
        <v>1</v>
      </c>
      <c r="K21" s="798"/>
      <c r="L21" s="799"/>
      <c r="M21" s="953"/>
      <c r="N21" s="823"/>
      <c r="O21" s="711">
        <f>O$2</f>
        <v>4</v>
      </c>
      <c r="P21" s="974"/>
      <c r="Q21" s="978"/>
      <c r="R21" s="982">
        <f>O21-J21</f>
        <v>3</v>
      </c>
      <c r="S21" s="993">
        <f t="shared" si="1"/>
        <v>14</v>
      </c>
      <c r="T21" s="992"/>
      <c r="U21" s="96"/>
      <c r="V21" s="96"/>
      <c r="W21" s="50"/>
      <c r="X21" s="50"/>
      <c r="Y21" s="50"/>
      <c r="Z21" s="50"/>
      <c r="AA21" s="50"/>
      <c r="AB21" s="50"/>
      <c r="AC21" s="50"/>
      <c r="AD21" s="50"/>
      <c r="AE21" s="50"/>
      <c r="AF21" s="50"/>
      <c r="AG21" s="50"/>
      <c r="AH21" s="50"/>
      <c r="AM21" s="76"/>
      <c r="AN21" s="76"/>
      <c r="AO21" s="76"/>
      <c r="AP21" s="76"/>
      <c r="AQ21" s="76"/>
      <c r="AR21" s="76"/>
      <c r="AS21" s="76"/>
      <c r="AT21" s="76"/>
      <c r="AU21" s="76"/>
      <c r="AV21" s="76"/>
      <c r="AW21" s="76"/>
      <c r="AX21" s="76"/>
      <c r="AY21" s="76"/>
      <c r="AZ21" s="76"/>
      <c r="BA21" s="76"/>
    </row>
    <row r="22" spans="1:62" x14ac:dyDescent="0.3">
      <c r="A22" s="698" t="s">
        <v>217</v>
      </c>
      <c r="B22" s="719">
        <v>0.84</v>
      </c>
      <c r="C22" s="720">
        <v>48</v>
      </c>
      <c r="D22" s="736">
        <v>25</v>
      </c>
      <c r="E22" s="946">
        <v>16.8</v>
      </c>
      <c r="F22" s="699">
        <f>(E22*F$5)^F$6</f>
        <v>9.1202958274997812</v>
      </c>
      <c r="G22" s="700">
        <f>IF(B22&gt;0.9,-1,IF(B22&lt;0.3,1,0))</f>
        <v>0</v>
      </c>
      <c r="H22" s="225">
        <v>1</v>
      </c>
      <c r="I22" s="701">
        <v>0</v>
      </c>
      <c r="J22" s="702">
        <f t="shared" si="0"/>
        <v>1</v>
      </c>
      <c r="K22" s="965">
        <f>MIN(SUM(F22,J22),10)</f>
        <v>10</v>
      </c>
      <c r="L22" s="225">
        <f>MAX(MAX(2,ROUND(K22/2,0)*2),4)</f>
        <v>10</v>
      </c>
      <c r="M22" s="706">
        <v>2009</v>
      </c>
      <c r="N22" s="822">
        <f>N$4-M22</f>
        <v>10</v>
      </c>
      <c r="O22" s="221">
        <f>IF(N22=2,-2,MAX(N22-L22,0))</f>
        <v>0</v>
      </c>
      <c r="P22" s="973">
        <v>1</v>
      </c>
      <c r="Q22" s="701"/>
      <c r="R22" s="981">
        <f>MIN(10,IF(L22&lt;=N22,O22+R$4+P22+Q22,O22+P22+Q22))</f>
        <v>3</v>
      </c>
      <c r="S22" s="993">
        <f t="shared" si="1"/>
        <v>14</v>
      </c>
      <c r="T22" s="992"/>
      <c r="U22" s="859"/>
      <c r="V22" s="202" t="s">
        <v>494</v>
      </c>
      <c r="W22" s="202"/>
      <c r="X22" s="202"/>
      <c r="Y22" s="202"/>
      <c r="Z22" s="202"/>
      <c r="AA22" s="50"/>
      <c r="AB22" s="50"/>
      <c r="AC22" s="50"/>
      <c r="AD22" s="50"/>
      <c r="AE22" s="202"/>
      <c r="AF22" s="202"/>
      <c r="AG22" s="202"/>
      <c r="AH22" s="202"/>
      <c r="AI22" s="112"/>
      <c r="AJ22" s="112"/>
      <c r="AK22" s="112"/>
      <c r="AL22" s="112"/>
      <c r="AM22" s="158"/>
      <c r="AN22" s="158"/>
      <c r="AO22" s="158"/>
      <c r="AP22" s="158"/>
      <c r="AQ22" s="158"/>
      <c r="AR22" s="158"/>
      <c r="AS22" s="158"/>
      <c r="AV22" s="158"/>
      <c r="AW22" s="158"/>
      <c r="AX22" s="158"/>
      <c r="AY22" s="158"/>
      <c r="AZ22" s="158"/>
      <c r="BA22" s="158"/>
    </row>
    <row r="23" spans="1:62" x14ac:dyDescent="0.3">
      <c r="A23" s="698" t="s">
        <v>230</v>
      </c>
      <c r="B23" s="68"/>
      <c r="C23" s="720">
        <v>47</v>
      </c>
      <c r="D23" s="736">
        <v>34</v>
      </c>
      <c r="E23" s="947"/>
      <c r="F23" s="710"/>
      <c r="G23" s="712"/>
      <c r="H23" s="225">
        <v>1</v>
      </c>
      <c r="I23" s="701">
        <v>0</v>
      </c>
      <c r="J23" s="702">
        <f t="shared" si="0"/>
        <v>1</v>
      </c>
      <c r="K23" s="798"/>
      <c r="L23" s="799"/>
      <c r="M23" s="953"/>
      <c r="N23" s="823"/>
      <c r="O23" s="711">
        <f>O$2</f>
        <v>4</v>
      </c>
      <c r="P23" s="974"/>
      <c r="Q23" s="978"/>
      <c r="R23" s="982">
        <f>O23-J23</f>
        <v>3</v>
      </c>
      <c r="S23" s="993">
        <f t="shared" si="1"/>
        <v>14</v>
      </c>
      <c r="T23" s="992"/>
      <c r="U23" s="202"/>
      <c r="V23" s="202"/>
      <c r="W23" s="202"/>
      <c r="X23" s="202"/>
      <c r="Y23" s="202"/>
      <c r="Z23" s="202"/>
      <c r="AA23" s="202"/>
      <c r="AB23" s="202"/>
      <c r="AC23" s="202"/>
      <c r="AD23" s="202"/>
      <c r="AE23" s="202"/>
      <c r="AF23" s="202"/>
      <c r="AG23" s="202"/>
      <c r="AH23" s="202"/>
      <c r="AI23" s="112"/>
      <c r="AJ23" s="112"/>
      <c r="AK23" s="112"/>
      <c r="AL23" s="112"/>
      <c r="AM23" s="112"/>
      <c r="AN23" s="112"/>
      <c r="AO23" s="112"/>
      <c r="AP23" s="112"/>
      <c r="AQ23" s="112"/>
      <c r="AR23" s="112"/>
      <c r="AS23" s="112"/>
      <c r="AV23" s="112"/>
      <c r="AW23" s="112"/>
      <c r="AX23" s="112"/>
      <c r="AY23" s="112"/>
      <c r="AZ23" s="112"/>
      <c r="BA23" s="112"/>
      <c r="BB23" s="76"/>
      <c r="BC23" s="76"/>
      <c r="BD23" s="76"/>
      <c r="BE23" s="76"/>
      <c r="BF23" s="76"/>
      <c r="BG23" s="76"/>
      <c r="BH23" s="76"/>
      <c r="BI23" s="76"/>
      <c r="BJ23" s="76"/>
    </row>
    <row r="24" spans="1:62" x14ac:dyDescent="0.3">
      <c r="A24" s="698" t="s">
        <v>236</v>
      </c>
      <c r="B24" s="68"/>
      <c r="C24" s="722">
        <v>37</v>
      </c>
      <c r="D24" s="740">
        <v>40</v>
      </c>
      <c r="E24" s="947"/>
      <c r="F24" s="710"/>
      <c r="G24" s="712"/>
      <c r="H24" s="225">
        <v>0</v>
      </c>
      <c r="I24" s="701">
        <v>1</v>
      </c>
      <c r="J24" s="702">
        <f t="shared" si="0"/>
        <v>1</v>
      </c>
      <c r="K24" s="798"/>
      <c r="L24" s="799"/>
      <c r="M24" s="953"/>
      <c r="N24" s="823"/>
      <c r="O24" s="711">
        <f>O$2</f>
        <v>4</v>
      </c>
      <c r="P24" s="974"/>
      <c r="Q24" s="978"/>
      <c r="R24" s="982">
        <f>O24-J24</f>
        <v>3</v>
      </c>
      <c r="S24" s="993">
        <f t="shared" si="1"/>
        <v>14</v>
      </c>
      <c r="T24" s="992"/>
      <c r="U24" s="50"/>
      <c r="V24" s="50"/>
      <c r="W24" s="50"/>
      <c r="X24" s="50"/>
      <c r="Y24" s="50"/>
      <c r="Z24" s="50"/>
      <c r="AA24" s="50"/>
      <c r="AB24" s="50"/>
      <c r="AC24" s="50"/>
      <c r="AD24" s="50"/>
      <c r="AE24" s="50"/>
      <c r="AF24" s="50"/>
      <c r="AG24" s="50"/>
      <c r="AH24" s="50"/>
      <c r="AM24" s="76"/>
      <c r="AN24" s="76"/>
      <c r="AO24" s="76"/>
      <c r="AP24" s="76"/>
      <c r="AQ24" s="76"/>
      <c r="AR24" s="76"/>
      <c r="AS24" s="76"/>
      <c r="AV24" s="76"/>
      <c r="AW24" s="76"/>
      <c r="AX24" s="76"/>
      <c r="AY24" s="76"/>
      <c r="AZ24" s="76"/>
      <c r="BA24" s="76"/>
      <c r="BB24" s="76"/>
      <c r="BC24" s="76"/>
      <c r="BD24" s="76"/>
      <c r="BE24" s="76"/>
      <c r="BF24" s="76"/>
      <c r="BG24" s="76"/>
      <c r="BH24" s="76"/>
      <c r="BI24" s="76"/>
      <c r="BJ24" s="76"/>
    </row>
    <row r="25" spans="1:62" x14ac:dyDescent="0.3">
      <c r="A25" s="698" t="s">
        <v>239</v>
      </c>
      <c r="B25" s="68"/>
      <c r="C25" s="720">
        <v>52</v>
      </c>
      <c r="D25" s="736">
        <v>37</v>
      </c>
      <c r="E25" s="947"/>
      <c r="F25" s="710"/>
      <c r="G25" s="712"/>
      <c r="H25" s="225">
        <v>1</v>
      </c>
      <c r="I25" s="701">
        <v>0</v>
      </c>
      <c r="J25" s="702">
        <f t="shared" si="0"/>
        <v>1</v>
      </c>
      <c r="K25" s="798"/>
      <c r="L25" s="799"/>
      <c r="M25" s="953"/>
      <c r="N25" s="823"/>
      <c r="O25" s="711">
        <f>O$2</f>
        <v>4</v>
      </c>
      <c r="P25" s="974"/>
      <c r="Q25" s="978"/>
      <c r="R25" s="982">
        <f>O25-J25</f>
        <v>3</v>
      </c>
      <c r="S25" s="993">
        <f t="shared" si="1"/>
        <v>14</v>
      </c>
      <c r="T25" s="992"/>
      <c r="U25" s="336"/>
      <c r="V25" s="50"/>
      <c r="W25" s="50"/>
      <c r="X25" s="50"/>
      <c r="Y25" s="50"/>
      <c r="Z25" s="50"/>
      <c r="AA25" s="50"/>
      <c r="AB25" s="50" t="s">
        <v>341</v>
      </c>
      <c r="AC25" s="96"/>
      <c r="AD25" s="50" t="s">
        <v>341</v>
      </c>
      <c r="AE25" s="50"/>
      <c r="AF25" s="50"/>
      <c r="AG25" s="50"/>
      <c r="AH25" s="50"/>
      <c r="AM25" s="76"/>
      <c r="AN25" s="76"/>
      <c r="AO25" s="76"/>
      <c r="AP25" s="76"/>
      <c r="AQ25" s="76"/>
      <c r="AR25" s="76"/>
      <c r="AS25" s="76"/>
      <c r="AV25" s="76"/>
      <c r="AW25" s="76"/>
      <c r="AX25" s="76"/>
      <c r="AY25" s="76"/>
      <c r="AZ25" s="76"/>
      <c r="BA25" s="76"/>
    </row>
    <row r="26" spans="1:62" x14ac:dyDescent="0.3">
      <c r="A26" s="698" t="s">
        <v>199</v>
      </c>
      <c r="B26" s="719"/>
      <c r="C26" s="720">
        <v>42</v>
      </c>
      <c r="D26" s="736">
        <v>29</v>
      </c>
      <c r="E26" s="946"/>
      <c r="F26" s="699"/>
      <c r="G26" s="700"/>
      <c r="H26" s="225">
        <v>1</v>
      </c>
      <c r="I26" s="701">
        <v>0</v>
      </c>
      <c r="J26" s="702">
        <f t="shared" si="0"/>
        <v>1</v>
      </c>
      <c r="K26" s="965"/>
      <c r="L26" s="225"/>
      <c r="M26" s="706"/>
      <c r="N26" s="822"/>
      <c r="O26" s="711">
        <f>O$2</f>
        <v>4</v>
      </c>
      <c r="P26" s="973"/>
      <c r="Q26" s="701"/>
      <c r="R26" s="982">
        <f>O26-J26</f>
        <v>3</v>
      </c>
      <c r="S26" s="993">
        <f t="shared" si="1"/>
        <v>14</v>
      </c>
      <c r="T26" s="992"/>
      <c r="U26" s="336"/>
      <c r="V26" s="50"/>
      <c r="W26" s="50"/>
      <c r="X26" s="50"/>
      <c r="Y26" s="50"/>
      <c r="Z26" s="50"/>
      <c r="AA26" s="50">
        <v>-2</v>
      </c>
      <c r="AB26" s="50">
        <f>COUNTIF(R$7:R$64,-2)</f>
        <v>2</v>
      </c>
      <c r="AC26" s="96"/>
      <c r="AD26" s="50">
        <f>COUNTIF(U$7:U$64,-2)</f>
        <v>0</v>
      </c>
      <c r="AE26" s="50"/>
      <c r="AF26" s="50"/>
      <c r="AG26" s="50"/>
      <c r="AH26" s="50"/>
      <c r="AM26" s="76"/>
      <c r="AN26" s="76"/>
      <c r="AO26" s="76"/>
      <c r="AP26" s="76"/>
      <c r="AQ26" s="76"/>
      <c r="AR26" s="76"/>
      <c r="AS26" s="76"/>
      <c r="AV26" s="76"/>
      <c r="AW26" s="76"/>
      <c r="AX26" s="76"/>
      <c r="AY26" s="76"/>
      <c r="AZ26" s="76"/>
      <c r="BA26" s="76"/>
      <c r="BB26" s="76"/>
      <c r="BC26" s="76"/>
      <c r="BD26" s="76"/>
      <c r="BE26" s="76"/>
      <c r="BF26" s="76"/>
      <c r="BG26" s="76"/>
      <c r="BH26" s="76"/>
      <c r="BI26" s="76"/>
      <c r="BJ26" s="76"/>
    </row>
    <row r="27" spans="1:62" x14ac:dyDescent="0.3">
      <c r="A27" s="698" t="s">
        <v>241</v>
      </c>
      <c r="B27" s="68"/>
      <c r="C27" s="720">
        <v>50</v>
      </c>
      <c r="D27" s="736">
        <v>30</v>
      </c>
      <c r="E27" s="947"/>
      <c r="F27" s="710"/>
      <c r="G27" s="712"/>
      <c r="H27" s="225">
        <v>1</v>
      </c>
      <c r="I27" s="701">
        <v>0</v>
      </c>
      <c r="J27" s="702">
        <f t="shared" si="0"/>
        <v>1</v>
      </c>
      <c r="K27" s="798"/>
      <c r="L27" s="799"/>
      <c r="M27" s="953"/>
      <c r="N27" s="823"/>
      <c r="O27" s="711">
        <f>O$2</f>
        <v>4</v>
      </c>
      <c r="P27" s="974"/>
      <c r="Q27" s="978"/>
      <c r="R27" s="982">
        <f>O27-J27</f>
        <v>3</v>
      </c>
      <c r="S27" s="993">
        <f t="shared" si="1"/>
        <v>14</v>
      </c>
      <c r="T27" s="992"/>
      <c r="U27" s="336"/>
      <c r="V27" s="50"/>
      <c r="W27" s="50"/>
      <c r="X27" s="50"/>
      <c r="Y27" s="50"/>
      <c r="Z27" s="50"/>
      <c r="AA27" s="50">
        <v>0</v>
      </c>
      <c r="AB27" s="50">
        <f>COUNTIF(R$7:R$64,0)</f>
        <v>9</v>
      </c>
      <c r="AC27" s="96"/>
      <c r="AD27" s="50">
        <f>COUNTIF(U$7:U$64,0)</f>
        <v>0</v>
      </c>
      <c r="AE27" s="50"/>
      <c r="AF27" s="50"/>
      <c r="AG27" s="50"/>
      <c r="AH27" s="50"/>
      <c r="BB27" s="76"/>
      <c r="BC27" s="76"/>
      <c r="BD27" s="76"/>
      <c r="BE27" s="76"/>
      <c r="BF27" s="76"/>
      <c r="BG27" s="76"/>
      <c r="BH27" s="76"/>
      <c r="BI27" s="76"/>
      <c r="BJ27" s="76"/>
    </row>
    <row r="28" spans="1:62" x14ac:dyDescent="0.3">
      <c r="A28" s="698" t="s">
        <v>7</v>
      </c>
      <c r="B28" s="71">
        <v>0.5</v>
      </c>
      <c r="C28" s="721">
        <v>2</v>
      </c>
      <c r="D28" s="737">
        <v>10</v>
      </c>
      <c r="E28" s="946">
        <v>8.0101640407231454</v>
      </c>
      <c r="F28" s="699">
        <f>(E28*F$5)^F$6</f>
        <v>6.8829582331996058</v>
      </c>
      <c r="G28" s="700">
        <f>IF(B28&gt;0.9,-1,IF(B28&lt;0.3,1,0))</f>
        <v>0</v>
      </c>
      <c r="H28" s="225">
        <v>-1</v>
      </c>
      <c r="I28" s="701">
        <v>-1</v>
      </c>
      <c r="J28" s="702">
        <f t="shared" si="0"/>
        <v>-2</v>
      </c>
      <c r="K28" s="727">
        <f>MIN(SUM(F28,J28),10)</f>
        <v>4.8829582331996058</v>
      </c>
      <c r="L28" s="225">
        <f>MAX(MAX(2,ROUND(K28/2,0)*2),4)</f>
        <v>4</v>
      </c>
      <c r="M28" s="953">
        <v>2015</v>
      </c>
      <c r="N28" s="822">
        <f>N$4-M28</f>
        <v>4</v>
      </c>
      <c r="O28" s="221">
        <f>IF(N28=2,-2,MAX(N28-L28,0))</f>
        <v>0</v>
      </c>
      <c r="P28" s="973"/>
      <c r="Q28" s="701"/>
      <c r="R28" s="981">
        <f>MIN(10,IF(L28&lt;=N28,O28+R$4+P28+Q28,O28+P28+Q28))</f>
        <v>2</v>
      </c>
      <c r="S28" s="993">
        <f t="shared" si="1"/>
        <v>22</v>
      </c>
      <c r="T28" s="992"/>
      <c r="U28" s="96"/>
      <c r="V28" s="96"/>
      <c r="W28" s="96"/>
      <c r="X28" s="96"/>
      <c r="Y28" s="96"/>
      <c r="Z28" s="96"/>
      <c r="AA28" s="50">
        <v>2</v>
      </c>
      <c r="AB28" s="50">
        <f>COUNTIF(R$7:R$64,2)</f>
        <v>14</v>
      </c>
      <c r="AC28" s="96"/>
      <c r="AD28" s="50">
        <f>COUNTIF(U$7:U$64,2)</f>
        <v>0</v>
      </c>
      <c r="AE28" s="96"/>
      <c r="AF28" s="96"/>
      <c r="AG28" s="96"/>
      <c r="AH28" s="96"/>
      <c r="AI28" s="76"/>
      <c r="AJ28" s="76"/>
      <c r="AK28" s="76"/>
      <c r="AL28" s="76"/>
      <c r="AT28" s="112"/>
      <c r="AU28" s="112"/>
    </row>
    <row r="29" spans="1:62" x14ac:dyDescent="0.3">
      <c r="A29" s="698" t="s">
        <v>206</v>
      </c>
      <c r="B29" s="719">
        <v>0.8</v>
      </c>
      <c r="C29" s="722">
        <v>24</v>
      </c>
      <c r="D29" s="737">
        <v>18</v>
      </c>
      <c r="E29" s="946">
        <v>7.14</v>
      </c>
      <c r="F29" s="699">
        <f>(E29*F$5)^F$6</f>
        <v>6.5886542646874489</v>
      </c>
      <c r="G29" s="700">
        <f>IF(B29&gt;0.9,-1,IF(B29&lt;0.3,1,0))</f>
        <v>0</v>
      </c>
      <c r="H29" s="225">
        <v>0</v>
      </c>
      <c r="I29" s="701">
        <v>-1</v>
      </c>
      <c r="J29" s="702">
        <f t="shared" si="0"/>
        <v>-1</v>
      </c>
      <c r="K29" s="727">
        <f>MIN(SUM(F29,J29),10)</f>
        <v>5.5886542646874489</v>
      </c>
      <c r="L29" s="225">
        <f>MAX(MAX(2,ROUND(K29/2,0)*2),4)</f>
        <v>6</v>
      </c>
      <c r="M29" s="706">
        <v>2013</v>
      </c>
      <c r="N29" s="822">
        <f>N$4-M29</f>
        <v>6</v>
      </c>
      <c r="O29" s="221">
        <f>IF(N29=2,-2,MAX(N29-L29,0))</f>
        <v>0</v>
      </c>
      <c r="P29" s="973"/>
      <c r="Q29" s="701"/>
      <c r="R29" s="981">
        <f>MIN(10,IF(L29&lt;=N29,O29+R$4+P29+Q29,O29+P29+Q29))</f>
        <v>2</v>
      </c>
      <c r="S29" s="993">
        <f t="shared" si="1"/>
        <v>22</v>
      </c>
      <c r="T29" s="992"/>
      <c r="U29" s="96"/>
      <c r="V29" s="96"/>
      <c r="W29" s="96"/>
      <c r="X29" s="96"/>
      <c r="Y29" s="96"/>
      <c r="Z29" s="96"/>
      <c r="AA29" s="96">
        <v>3</v>
      </c>
      <c r="AB29" s="50">
        <f>COUNTIF(R$7:R$64,3)</f>
        <v>8</v>
      </c>
      <c r="AC29" s="96"/>
      <c r="AD29" s="50">
        <f>COUNTIF(U$7:U$64,3)</f>
        <v>0</v>
      </c>
      <c r="AE29" s="96"/>
      <c r="AF29" s="96"/>
      <c r="AG29" s="96"/>
      <c r="AH29" s="96"/>
      <c r="AI29" s="76"/>
      <c r="AJ29" s="76"/>
      <c r="AK29" s="76"/>
      <c r="AL29" s="76"/>
    </row>
    <row r="30" spans="1:62" x14ac:dyDescent="0.3">
      <c r="A30" s="698" t="s">
        <v>226</v>
      </c>
      <c r="B30" s="68"/>
      <c r="C30" s="720">
        <v>53</v>
      </c>
      <c r="D30" s="740">
        <v>41</v>
      </c>
      <c r="E30" s="947"/>
      <c r="F30" s="710"/>
      <c r="G30" s="712"/>
      <c r="H30" s="225">
        <v>1</v>
      </c>
      <c r="I30" s="701">
        <v>1</v>
      </c>
      <c r="J30" s="702">
        <f t="shared" si="0"/>
        <v>2</v>
      </c>
      <c r="K30" s="798"/>
      <c r="L30" s="799"/>
      <c r="M30" s="953"/>
      <c r="N30" s="823"/>
      <c r="O30" s="711">
        <f t="shared" ref="O30:O35" si="2">O$2</f>
        <v>4</v>
      </c>
      <c r="P30" s="974"/>
      <c r="Q30" s="978"/>
      <c r="R30" s="982">
        <f t="shared" ref="R30:R35" si="3">O30-J30</f>
        <v>2</v>
      </c>
      <c r="S30" s="993">
        <f t="shared" si="1"/>
        <v>22</v>
      </c>
      <c r="T30" s="992"/>
      <c r="U30" s="96"/>
      <c r="V30" s="96"/>
      <c r="W30" s="96"/>
      <c r="X30" s="96"/>
      <c r="Y30" s="96"/>
      <c r="Z30" s="96"/>
      <c r="AA30" s="50">
        <v>4</v>
      </c>
      <c r="AB30" s="50">
        <f>COUNTIF(R$7:R$64,4)</f>
        <v>6</v>
      </c>
      <c r="AC30" s="96"/>
      <c r="AD30" s="50">
        <f>COUNTIF(U$7:U$64,4)</f>
        <v>0</v>
      </c>
      <c r="AE30" s="96"/>
      <c r="AF30" s="96"/>
      <c r="AG30" s="96"/>
      <c r="AH30" s="96"/>
      <c r="AI30" s="76"/>
      <c r="AJ30" s="76"/>
      <c r="AK30" s="76"/>
      <c r="AL30" s="76"/>
      <c r="AM30" s="76"/>
      <c r="AN30" s="76"/>
      <c r="AO30" s="76"/>
      <c r="AP30" s="76"/>
      <c r="AQ30" s="76"/>
      <c r="AR30" s="76"/>
      <c r="AS30" s="76"/>
      <c r="AV30" s="76"/>
      <c r="AW30" s="76"/>
      <c r="AX30" s="76"/>
      <c r="AY30" s="76"/>
      <c r="AZ30" s="76"/>
      <c r="BA30" s="76"/>
    </row>
    <row r="31" spans="1:62" x14ac:dyDescent="0.3">
      <c r="A31" s="698" t="s">
        <v>227</v>
      </c>
      <c r="B31" s="68"/>
      <c r="C31" s="720">
        <v>57</v>
      </c>
      <c r="D31" s="740">
        <v>57</v>
      </c>
      <c r="E31" s="947"/>
      <c r="F31" s="710"/>
      <c r="G31" s="712"/>
      <c r="H31" s="225">
        <v>1</v>
      </c>
      <c r="I31" s="701">
        <v>1</v>
      </c>
      <c r="J31" s="702">
        <f t="shared" si="0"/>
        <v>2</v>
      </c>
      <c r="K31" s="798"/>
      <c r="L31" s="799"/>
      <c r="M31" s="953"/>
      <c r="N31" s="823"/>
      <c r="O31" s="711">
        <f t="shared" si="2"/>
        <v>4</v>
      </c>
      <c r="P31" s="974"/>
      <c r="Q31" s="978"/>
      <c r="R31" s="982">
        <f t="shared" si="3"/>
        <v>2</v>
      </c>
      <c r="S31" s="993">
        <f t="shared" si="1"/>
        <v>22</v>
      </c>
      <c r="T31" s="992"/>
      <c r="U31" s="96"/>
      <c r="V31" s="96"/>
      <c r="W31" s="96"/>
      <c r="X31" s="96"/>
      <c r="Y31" s="96"/>
      <c r="Z31" s="96"/>
      <c r="AA31" s="96">
        <v>5</v>
      </c>
      <c r="AB31" s="50">
        <f>COUNTIF(R$7:R$64,5)</f>
        <v>3</v>
      </c>
      <c r="AC31" s="96"/>
      <c r="AD31" s="50">
        <f>COUNTIF(U$7:U$64,5)</f>
        <v>0</v>
      </c>
      <c r="AE31" s="96"/>
      <c r="AF31" s="96"/>
      <c r="AG31" s="96"/>
      <c r="AH31" s="96"/>
      <c r="AI31" s="76"/>
      <c r="AJ31" s="76"/>
      <c r="AK31" s="76"/>
      <c r="AL31" s="76"/>
    </row>
    <row r="32" spans="1:62" s="112" customFormat="1" x14ac:dyDescent="0.3">
      <c r="A32" s="698" t="s">
        <v>229</v>
      </c>
      <c r="B32" s="68"/>
      <c r="C32" s="720">
        <v>58</v>
      </c>
      <c r="D32" s="740">
        <v>48</v>
      </c>
      <c r="E32" s="947"/>
      <c r="F32" s="710"/>
      <c r="G32" s="712"/>
      <c r="H32" s="225">
        <v>1</v>
      </c>
      <c r="I32" s="701">
        <v>1</v>
      </c>
      <c r="J32" s="702">
        <f t="shared" si="0"/>
        <v>2</v>
      </c>
      <c r="K32" s="798"/>
      <c r="L32" s="799"/>
      <c r="M32" s="953"/>
      <c r="N32" s="823"/>
      <c r="O32" s="711">
        <f t="shared" si="2"/>
        <v>4</v>
      </c>
      <c r="P32" s="974"/>
      <c r="Q32" s="978"/>
      <c r="R32" s="982">
        <f t="shared" si="3"/>
        <v>2</v>
      </c>
      <c r="S32" s="993">
        <f t="shared" si="1"/>
        <v>22</v>
      </c>
      <c r="T32" s="992"/>
      <c r="U32" s="96"/>
      <c r="V32" s="96"/>
      <c r="W32" s="96"/>
      <c r="X32" s="96"/>
      <c r="Y32" s="96"/>
      <c r="Z32" s="96"/>
      <c r="AA32" s="50">
        <v>6</v>
      </c>
      <c r="AB32" s="50">
        <f>COUNTIF(R$7:R$64,6)</f>
        <v>1</v>
      </c>
      <c r="AC32" s="96"/>
      <c r="AD32" s="50">
        <f>COUNTIF(U$7:U$64,6)</f>
        <v>0</v>
      </c>
      <c r="AE32" s="96"/>
      <c r="AF32" s="96"/>
      <c r="AG32" s="96"/>
      <c r="AH32" s="96"/>
      <c r="AI32" s="76"/>
      <c r="AJ32" s="76"/>
      <c r="AK32" s="76"/>
      <c r="AL32" s="76"/>
      <c r="AM32" s="1"/>
      <c r="AN32" s="1"/>
      <c r="AO32" s="1"/>
      <c r="AP32" s="1"/>
      <c r="AQ32" s="1"/>
      <c r="AR32" s="1"/>
      <c r="AS32" s="1"/>
      <c r="AT32" s="1"/>
      <c r="AU32" s="1"/>
      <c r="AV32" s="1"/>
      <c r="AW32" s="1"/>
      <c r="AX32" s="1"/>
      <c r="AY32" s="1"/>
      <c r="AZ32" s="1"/>
      <c r="BA32" s="1"/>
      <c r="BB32" s="1"/>
      <c r="BC32" s="1"/>
      <c r="BD32" s="1"/>
      <c r="BE32" s="1"/>
      <c r="BF32" s="1"/>
      <c r="BG32" s="1"/>
      <c r="BH32" s="1"/>
      <c r="BI32" s="1"/>
      <c r="BJ32" s="1"/>
    </row>
    <row r="33" spans="1:62" s="112" customFormat="1" x14ac:dyDescent="0.3">
      <c r="A33" s="714" t="s">
        <v>28</v>
      </c>
      <c r="B33" s="68"/>
      <c r="C33" s="720">
        <v>49</v>
      </c>
      <c r="D33" s="740">
        <v>58</v>
      </c>
      <c r="E33" s="947"/>
      <c r="F33" s="710"/>
      <c r="G33" s="712"/>
      <c r="H33" s="225">
        <v>1</v>
      </c>
      <c r="I33" s="701">
        <v>1</v>
      </c>
      <c r="J33" s="702">
        <f t="shared" si="0"/>
        <v>2</v>
      </c>
      <c r="K33" s="798"/>
      <c r="L33" s="799"/>
      <c r="M33" s="953"/>
      <c r="N33" s="823"/>
      <c r="O33" s="711">
        <f t="shared" si="2"/>
        <v>4</v>
      </c>
      <c r="P33" s="974"/>
      <c r="Q33" s="978"/>
      <c r="R33" s="982">
        <f t="shared" si="3"/>
        <v>2</v>
      </c>
      <c r="S33" s="993">
        <f t="shared" si="1"/>
        <v>22</v>
      </c>
      <c r="T33" s="992"/>
      <c r="U33" s="96"/>
      <c r="V33" s="96"/>
      <c r="W33" s="96"/>
      <c r="X33" s="96"/>
      <c r="Y33" s="96"/>
      <c r="Z33" s="96"/>
      <c r="AA33" s="96">
        <v>7</v>
      </c>
      <c r="AB33" s="50">
        <f>COUNTIF(R$7:R$64,7)</f>
        <v>0</v>
      </c>
      <c r="AC33" s="96"/>
      <c r="AD33" s="50">
        <f>COUNTIF(U$7:U$64,7)</f>
        <v>0</v>
      </c>
      <c r="AE33" s="96"/>
      <c r="AF33" s="96"/>
      <c r="AG33" s="96"/>
      <c r="AH33" s="96"/>
      <c r="AI33" s="76"/>
      <c r="AJ33" s="76"/>
      <c r="AK33" s="76"/>
      <c r="AL33" s="76"/>
      <c r="AM33" s="76"/>
      <c r="AN33" s="76"/>
      <c r="AO33" s="76"/>
      <c r="AP33" s="76"/>
      <c r="AQ33" s="76"/>
      <c r="AR33" s="76"/>
      <c r="AS33" s="76"/>
      <c r="AT33" s="1"/>
      <c r="AU33" s="1"/>
      <c r="AV33" s="76"/>
      <c r="AW33" s="76"/>
      <c r="AX33" s="76"/>
      <c r="AY33" s="76"/>
      <c r="AZ33" s="76"/>
      <c r="BA33" s="76"/>
    </row>
    <row r="34" spans="1:62" x14ac:dyDescent="0.3">
      <c r="A34" s="698" t="s">
        <v>232</v>
      </c>
      <c r="B34" s="68"/>
      <c r="C34" s="720">
        <v>40</v>
      </c>
      <c r="D34" s="740">
        <v>54</v>
      </c>
      <c r="E34" s="947"/>
      <c r="F34" s="710"/>
      <c r="G34" s="712"/>
      <c r="H34" s="225">
        <v>1</v>
      </c>
      <c r="I34" s="701">
        <v>1</v>
      </c>
      <c r="J34" s="702">
        <f t="shared" si="0"/>
        <v>2</v>
      </c>
      <c r="K34" s="798"/>
      <c r="L34" s="799"/>
      <c r="M34" s="953"/>
      <c r="N34" s="823"/>
      <c r="O34" s="711">
        <f t="shared" si="2"/>
        <v>4</v>
      </c>
      <c r="P34" s="974"/>
      <c r="Q34" s="978"/>
      <c r="R34" s="982">
        <f t="shared" si="3"/>
        <v>2</v>
      </c>
      <c r="S34" s="993">
        <f t="shared" si="1"/>
        <v>22</v>
      </c>
      <c r="T34" s="992"/>
      <c r="U34" s="96"/>
      <c r="V34" s="96"/>
      <c r="W34" s="96"/>
      <c r="X34" s="96"/>
      <c r="Y34" s="96"/>
      <c r="Z34" s="96"/>
      <c r="AA34" s="50">
        <v>8</v>
      </c>
      <c r="AB34" s="50">
        <f>COUNTIF(R$7:R$64,8)</f>
        <v>0</v>
      </c>
      <c r="AC34" s="96"/>
      <c r="AD34" s="50">
        <f>COUNTIF(U$7:U$64,8)</f>
        <v>0</v>
      </c>
      <c r="AE34" s="96"/>
      <c r="AF34" s="96"/>
      <c r="AG34" s="96"/>
      <c r="AH34" s="96"/>
      <c r="AI34" s="76"/>
      <c r="AJ34" s="76"/>
      <c r="AK34" s="76"/>
      <c r="AL34" s="76"/>
      <c r="AM34" s="76"/>
      <c r="AN34" s="76"/>
      <c r="AO34" s="76"/>
      <c r="AP34" s="76"/>
      <c r="AQ34" s="76"/>
      <c r="AR34" s="76"/>
      <c r="AS34" s="76"/>
      <c r="AT34" s="76"/>
      <c r="AU34" s="76"/>
      <c r="AV34" s="76"/>
      <c r="AW34" s="76"/>
      <c r="AX34" s="76"/>
      <c r="AY34" s="76"/>
      <c r="AZ34" s="76"/>
      <c r="BA34" s="76"/>
    </row>
    <row r="35" spans="1:62" x14ac:dyDescent="0.3">
      <c r="A35" s="698" t="s">
        <v>233</v>
      </c>
      <c r="B35" s="68"/>
      <c r="C35" s="720">
        <v>44</v>
      </c>
      <c r="D35" s="740">
        <v>52</v>
      </c>
      <c r="E35" s="947"/>
      <c r="F35" s="710"/>
      <c r="G35" s="712"/>
      <c r="H35" s="225">
        <v>1</v>
      </c>
      <c r="I35" s="701">
        <v>1</v>
      </c>
      <c r="J35" s="702">
        <f t="shared" si="0"/>
        <v>2</v>
      </c>
      <c r="K35" s="798"/>
      <c r="L35" s="799"/>
      <c r="M35" s="953"/>
      <c r="N35" s="823"/>
      <c r="O35" s="711">
        <f t="shared" si="2"/>
        <v>4</v>
      </c>
      <c r="P35" s="974"/>
      <c r="Q35" s="978"/>
      <c r="R35" s="982">
        <f t="shared" si="3"/>
        <v>2</v>
      </c>
      <c r="S35" s="993">
        <f t="shared" si="1"/>
        <v>22</v>
      </c>
      <c r="T35" s="992"/>
      <c r="U35" s="96"/>
      <c r="V35" s="96"/>
      <c r="W35" s="96"/>
      <c r="X35" s="96"/>
      <c r="Y35" s="96"/>
      <c r="Z35" s="96"/>
      <c r="AA35" s="50">
        <v>10</v>
      </c>
      <c r="AB35" s="50">
        <f>COUNTIF(R$7:R$64,10)</f>
        <v>1</v>
      </c>
      <c r="AC35" s="96"/>
      <c r="AD35" s="50">
        <f>COUNTIF(U$7:U$64,10)</f>
        <v>0</v>
      </c>
      <c r="AE35" s="96"/>
      <c r="AF35" s="96"/>
      <c r="AG35" s="96"/>
      <c r="AH35" s="96"/>
      <c r="AI35" s="76"/>
      <c r="AJ35" s="76"/>
      <c r="AK35" s="76"/>
      <c r="AL35" s="76"/>
      <c r="AT35" s="76"/>
      <c r="AU35" s="76"/>
      <c r="BB35" s="112"/>
      <c r="BC35" s="112"/>
      <c r="BD35" s="112"/>
      <c r="BE35" s="112"/>
      <c r="BF35" s="112"/>
      <c r="BG35" s="112"/>
      <c r="BH35" s="112"/>
      <c r="BI35" s="112"/>
      <c r="BJ35" s="112"/>
    </row>
    <row r="36" spans="1:62" x14ac:dyDescent="0.3">
      <c r="A36" s="698" t="s">
        <v>207</v>
      </c>
      <c r="B36" s="719">
        <v>0.8</v>
      </c>
      <c r="C36" s="722">
        <v>29</v>
      </c>
      <c r="D36" s="736">
        <v>23</v>
      </c>
      <c r="E36" s="946">
        <v>7.63</v>
      </c>
      <c r="F36" s="699">
        <f>(E36*F$5)^F$6</f>
        <v>6.7569502726705437</v>
      </c>
      <c r="G36" s="700">
        <f>IF(B36&gt;0.9,-1,IF(B36&lt;0.3,1,0))</f>
        <v>0</v>
      </c>
      <c r="H36" s="225">
        <v>0</v>
      </c>
      <c r="I36" s="701">
        <v>0</v>
      </c>
      <c r="J36" s="702">
        <f t="shared" si="0"/>
        <v>0</v>
      </c>
      <c r="K36" s="727">
        <f>MIN(SUM(F36,J36),10)</f>
        <v>6.7569502726705437</v>
      </c>
      <c r="L36" s="225">
        <f>MAX(MAX(2,ROUND(K36/2,0)*2),4)</f>
        <v>6</v>
      </c>
      <c r="M36" s="706">
        <v>2013</v>
      </c>
      <c r="N36" s="822">
        <f>N$4-M36</f>
        <v>6</v>
      </c>
      <c r="O36" s="221">
        <f>IF(N36=2,-2,MAX(N36-L36,0))</f>
        <v>0</v>
      </c>
      <c r="P36" s="973"/>
      <c r="Q36" s="701"/>
      <c r="R36" s="981">
        <f>MIN(10,IF(L36&lt;=N36,O36+R$4+P36+Q36,O36+P36+Q36))</f>
        <v>2</v>
      </c>
      <c r="S36" s="993">
        <f t="shared" si="1"/>
        <v>22</v>
      </c>
      <c r="T36" s="992"/>
      <c r="U36" s="96"/>
      <c r="V36" s="96"/>
      <c r="W36" s="96"/>
      <c r="X36" s="96"/>
      <c r="Y36" s="96"/>
      <c r="Z36" s="96"/>
      <c r="AA36" s="96"/>
      <c r="AB36" s="96"/>
      <c r="AC36" s="96"/>
      <c r="AD36" s="96"/>
      <c r="AE36" s="96"/>
      <c r="AF36" s="96"/>
      <c r="AG36" s="96"/>
      <c r="AH36" s="96"/>
      <c r="AI36" s="76"/>
      <c r="AJ36" s="76"/>
      <c r="AK36" s="76"/>
      <c r="AL36" s="76"/>
      <c r="AT36" s="76"/>
      <c r="AU36" s="76"/>
    </row>
    <row r="37" spans="1:62" x14ac:dyDescent="0.3">
      <c r="A37" s="698" t="s">
        <v>234</v>
      </c>
      <c r="B37" s="68"/>
      <c r="C37" s="720">
        <v>43</v>
      </c>
      <c r="D37" s="740">
        <v>55</v>
      </c>
      <c r="E37" s="947"/>
      <c r="F37" s="710"/>
      <c r="G37" s="712"/>
      <c r="H37" s="225">
        <v>1</v>
      </c>
      <c r="I37" s="701">
        <v>1</v>
      </c>
      <c r="J37" s="702">
        <f t="shared" si="0"/>
        <v>2</v>
      </c>
      <c r="K37" s="798"/>
      <c r="L37" s="799"/>
      <c r="M37" s="953"/>
      <c r="N37" s="823"/>
      <c r="O37" s="711">
        <f>O$2</f>
        <v>4</v>
      </c>
      <c r="P37" s="974"/>
      <c r="Q37" s="978"/>
      <c r="R37" s="982">
        <f>O37-J37</f>
        <v>2</v>
      </c>
      <c r="S37" s="993">
        <f t="shared" si="1"/>
        <v>22</v>
      </c>
      <c r="T37" s="992"/>
      <c r="U37" s="96"/>
      <c r="V37" s="96"/>
      <c r="W37" s="96"/>
      <c r="X37" s="96"/>
      <c r="Y37" s="96"/>
      <c r="Z37" s="96"/>
      <c r="AA37" s="96"/>
      <c r="AB37" s="96"/>
      <c r="AC37" s="96"/>
      <c r="AD37" s="96"/>
      <c r="AE37" s="96"/>
      <c r="AF37" s="96"/>
      <c r="AG37" s="96"/>
      <c r="AH37" s="96"/>
      <c r="AI37" s="76"/>
      <c r="AJ37" s="76"/>
      <c r="AK37" s="76"/>
      <c r="AL37" s="76"/>
      <c r="AM37" s="76"/>
      <c r="AN37" s="76"/>
      <c r="AO37" s="76"/>
      <c r="AP37" s="76"/>
      <c r="AQ37" s="76"/>
      <c r="AR37" s="76"/>
      <c r="AS37" s="76"/>
      <c r="AV37" s="76"/>
      <c r="AW37" s="76"/>
      <c r="AX37" s="76"/>
      <c r="AY37" s="76"/>
      <c r="AZ37" s="76"/>
      <c r="BA37" s="76"/>
    </row>
    <row r="38" spans="1:62" x14ac:dyDescent="0.3">
      <c r="A38" s="698" t="s">
        <v>185</v>
      </c>
      <c r="B38" s="719">
        <v>0.95</v>
      </c>
      <c r="C38" s="721">
        <v>1</v>
      </c>
      <c r="D38" s="737">
        <v>2</v>
      </c>
      <c r="E38" s="948">
        <v>9.7349999999999994</v>
      </c>
      <c r="F38" s="699">
        <f>(E38*F$5)^F$6</f>
        <v>7.4124036557667949</v>
      </c>
      <c r="G38" s="700">
        <f>IF(B38&gt;0.9,-1,IF(B38&lt;0.3,1,0))</f>
        <v>-1</v>
      </c>
      <c r="H38" s="225">
        <v>-1</v>
      </c>
      <c r="I38" s="701">
        <v>-1</v>
      </c>
      <c r="J38" s="702">
        <f t="shared" si="0"/>
        <v>-3</v>
      </c>
      <c r="K38" s="727">
        <f>MIN(SUM(F38,J38),10)</f>
        <v>4.4124036557667949</v>
      </c>
      <c r="L38" s="225">
        <f>MAX(MAX(2,ROUND(K38/2,0)*2),4)</f>
        <v>4</v>
      </c>
      <c r="M38" s="953">
        <v>2015</v>
      </c>
      <c r="N38" s="822">
        <f>N$4-M38</f>
        <v>4</v>
      </c>
      <c r="O38" s="221">
        <f>IF(N38=2,-2,MAX(N38-L38,0))</f>
        <v>0</v>
      </c>
      <c r="P38" s="973"/>
      <c r="Q38" s="701"/>
      <c r="R38" s="981">
        <f>MIN(10,IF(L38&lt;=N38,O38+R$4+P38+Q38,O38+P38+Q38))</f>
        <v>2</v>
      </c>
      <c r="S38" s="993">
        <f t="shared" si="1"/>
        <v>22</v>
      </c>
      <c r="T38" s="992"/>
      <c r="U38" s="96"/>
      <c r="V38" s="96"/>
      <c r="W38" s="96"/>
      <c r="X38" s="96"/>
      <c r="Y38" s="96"/>
      <c r="Z38" s="96"/>
      <c r="AA38" s="50"/>
      <c r="AB38" s="50"/>
      <c r="AC38" s="50"/>
      <c r="AD38" s="50"/>
      <c r="AE38" s="96"/>
      <c r="AF38" s="96"/>
      <c r="AG38" s="96"/>
      <c r="AH38" s="96"/>
      <c r="AI38" s="76"/>
      <c r="AJ38" s="76"/>
      <c r="AK38" s="76"/>
      <c r="AL38" s="76"/>
    </row>
    <row r="39" spans="1:62" x14ac:dyDescent="0.3">
      <c r="A39" s="698" t="s">
        <v>238</v>
      </c>
      <c r="B39" s="68"/>
      <c r="C39" s="720">
        <v>45</v>
      </c>
      <c r="D39" s="740">
        <v>56</v>
      </c>
      <c r="E39" s="947"/>
      <c r="F39" s="710"/>
      <c r="G39" s="712"/>
      <c r="H39" s="225">
        <v>1</v>
      </c>
      <c r="I39" s="701">
        <v>1</v>
      </c>
      <c r="J39" s="702">
        <f t="shared" ref="J39:J64" si="4">SUM(G39:I39)</f>
        <v>2</v>
      </c>
      <c r="K39" s="798"/>
      <c r="L39" s="799"/>
      <c r="M39" s="953"/>
      <c r="N39" s="823"/>
      <c r="O39" s="711">
        <f>O$2</f>
        <v>4</v>
      </c>
      <c r="P39" s="974"/>
      <c r="Q39" s="978"/>
      <c r="R39" s="982">
        <f>O39-J39</f>
        <v>2</v>
      </c>
      <c r="S39" s="993">
        <f t="shared" ref="S39:S64" si="5">RANK(R39,R$7:R$64,0)</f>
        <v>22</v>
      </c>
      <c r="T39" s="992"/>
      <c r="U39" s="96"/>
      <c r="V39" s="96"/>
      <c r="W39" s="96"/>
      <c r="X39" s="96"/>
      <c r="Y39" s="96"/>
      <c r="Z39" s="96"/>
      <c r="AA39" s="50"/>
      <c r="AB39" s="50"/>
      <c r="AC39" s="50"/>
      <c r="AD39" s="50"/>
      <c r="AE39" s="96"/>
      <c r="AF39" s="96"/>
      <c r="AG39" s="96"/>
      <c r="AH39" s="96"/>
      <c r="AI39" s="76"/>
      <c r="AJ39" s="76"/>
      <c r="AK39" s="76"/>
      <c r="AL39" s="76"/>
      <c r="AT39" s="158"/>
      <c r="AU39" s="158"/>
    </row>
    <row r="40" spans="1:62" x14ac:dyDescent="0.3">
      <c r="A40" s="698" t="s">
        <v>240</v>
      </c>
      <c r="B40" s="68"/>
      <c r="C40" s="720">
        <v>55</v>
      </c>
      <c r="D40" s="740">
        <v>47</v>
      </c>
      <c r="E40" s="947"/>
      <c r="F40" s="710"/>
      <c r="G40" s="712"/>
      <c r="H40" s="225">
        <v>1</v>
      </c>
      <c r="I40" s="701">
        <v>1</v>
      </c>
      <c r="J40" s="702">
        <f t="shared" si="4"/>
        <v>2</v>
      </c>
      <c r="K40" s="798"/>
      <c r="L40" s="799"/>
      <c r="M40" s="953"/>
      <c r="N40" s="823"/>
      <c r="O40" s="711">
        <f>O$2</f>
        <v>4</v>
      </c>
      <c r="P40" s="974"/>
      <c r="Q40" s="978"/>
      <c r="R40" s="982">
        <f>O40-J40</f>
        <v>2</v>
      </c>
      <c r="S40" s="993">
        <f t="shared" si="5"/>
        <v>22</v>
      </c>
      <c r="T40" s="992"/>
      <c r="U40" s="96"/>
      <c r="V40" s="96"/>
      <c r="W40" s="96"/>
      <c r="X40" s="96"/>
      <c r="Y40" s="96"/>
      <c r="Z40" s="96"/>
      <c r="AA40" s="50"/>
      <c r="AB40" s="50"/>
      <c r="AC40" s="50"/>
      <c r="AD40" s="50"/>
      <c r="AE40" s="96"/>
      <c r="AF40" s="96"/>
      <c r="AG40" s="96"/>
      <c r="AH40" s="96"/>
      <c r="AI40" s="76"/>
      <c r="AJ40" s="76"/>
      <c r="AK40" s="76"/>
      <c r="AL40" s="76"/>
    </row>
    <row r="41" spans="1:62" s="76" customFormat="1" x14ac:dyDescent="0.3">
      <c r="A41" s="698" t="s">
        <v>243</v>
      </c>
      <c r="B41" s="68"/>
      <c r="C41" s="720">
        <v>39</v>
      </c>
      <c r="D41" s="740">
        <v>53</v>
      </c>
      <c r="E41" s="947"/>
      <c r="F41" s="710"/>
      <c r="G41" s="712"/>
      <c r="H41" s="225">
        <v>1</v>
      </c>
      <c r="I41" s="701">
        <v>1</v>
      </c>
      <c r="J41" s="702">
        <f t="shared" si="4"/>
        <v>2</v>
      </c>
      <c r="K41" s="798"/>
      <c r="L41" s="799"/>
      <c r="M41" s="953"/>
      <c r="N41" s="823"/>
      <c r="O41" s="711">
        <f>O$2</f>
        <v>4</v>
      </c>
      <c r="P41" s="974"/>
      <c r="Q41" s="978"/>
      <c r="R41" s="982">
        <f>O41-J41</f>
        <v>2</v>
      </c>
      <c r="S41" s="993">
        <f t="shared" si="5"/>
        <v>22</v>
      </c>
      <c r="T41" s="992"/>
      <c r="U41" s="50"/>
      <c r="V41" s="50"/>
      <c r="W41" s="50"/>
      <c r="X41" s="50"/>
      <c r="Y41" s="50"/>
      <c r="Z41" s="50"/>
      <c r="AA41" s="96"/>
      <c r="AB41" s="96"/>
      <c r="AC41" s="96"/>
      <c r="AD41" s="96"/>
      <c r="AE41" s="50"/>
      <c r="AF41" s="50"/>
      <c r="AG41" s="50"/>
      <c r="AH41" s="50"/>
      <c r="AI41" s="1"/>
      <c r="AJ41" s="1"/>
      <c r="AK41" s="1"/>
      <c r="AL41" s="1"/>
      <c r="AM41" s="1"/>
      <c r="AN41" s="1"/>
      <c r="AO41" s="1"/>
      <c r="AP41" s="1"/>
      <c r="AQ41" s="1"/>
      <c r="AR41" s="1"/>
      <c r="AS41" s="1"/>
      <c r="AT41" s="1"/>
      <c r="AU41" s="1"/>
      <c r="AV41" s="1"/>
      <c r="AW41" s="1"/>
      <c r="AX41" s="1"/>
      <c r="AY41" s="1"/>
      <c r="AZ41" s="1"/>
      <c r="BA41" s="1"/>
    </row>
    <row r="42" spans="1:62" s="76" customFormat="1" x14ac:dyDescent="0.3">
      <c r="A42" s="698" t="s">
        <v>201</v>
      </c>
      <c r="B42" s="719">
        <v>0.4</v>
      </c>
      <c r="C42" s="721">
        <v>5</v>
      </c>
      <c r="D42" s="737">
        <v>12</v>
      </c>
      <c r="E42" s="946">
        <v>6.9</v>
      </c>
      <c r="F42" s="699">
        <f t="shared" ref="F42:F64" si="6">(E42*F$5)^F$6</f>
        <v>6.5036034509442366</v>
      </c>
      <c r="G42" s="700">
        <f t="shared" ref="G42:G64" si="7">IF(B42&gt;0.9,-1,IF(B42&lt;0.3,1,0))</f>
        <v>0</v>
      </c>
      <c r="H42" s="225">
        <v>-1</v>
      </c>
      <c r="I42" s="701">
        <v>-1</v>
      </c>
      <c r="J42" s="702">
        <f t="shared" si="4"/>
        <v>-2</v>
      </c>
      <c r="K42" s="727">
        <f t="shared" ref="K42:K64" si="8">MIN(SUM(F42,J42),10)</f>
        <v>4.5036034509442366</v>
      </c>
      <c r="L42" s="225">
        <f t="shared" ref="L42:L64" si="9">MAX(MAX(2,ROUND(K42/2,0)*2),4)</f>
        <v>4</v>
      </c>
      <c r="M42" s="953">
        <v>2015</v>
      </c>
      <c r="N42" s="822">
        <f t="shared" ref="N42:N64" si="10">N$4-M42</f>
        <v>4</v>
      </c>
      <c r="O42" s="221">
        <f t="shared" ref="O42:O64" si="11">IF(N42=2,-2,MAX(N42-L42,0))</f>
        <v>0</v>
      </c>
      <c r="P42" s="973"/>
      <c r="Q42" s="701">
        <f>IF(N42&lt;6,-1,0)</f>
        <v>-1</v>
      </c>
      <c r="R42" s="981">
        <f t="shared" ref="R42:R64" si="12">MIN(10,IF(L42&lt;=N42,O42+R$4+P42+Q42,O42+P42+Q42))</f>
        <v>1</v>
      </c>
      <c r="S42" s="993">
        <f t="shared" si="5"/>
        <v>36</v>
      </c>
      <c r="T42" s="995" t="s">
        <v>535</v>
      </c>
      <c r="U42" s="50"/>
      <c r="V42" s="50"/>
      <c r="W42" s="50"/>
      <c r="X42" s="50"/>
      <c r="Y42" s="50"/>
      <c r="Z42" s="50"/>
      <c r="AA42" s="96"/>
      <c r="AB42" s="96"/>
      <c r="AC42" s="96"/>
      <c r="AD42" s="96"/>
      <c r="AE42" s="50"/>
      <c r="AF42" s="50"/>
      <c r="AG42" s="50"/>
      <c r="AH42" s="50"/>
      <c r="AI42" s="1"/>
      <c r="AJ42" s="1"/>
      <c r="AK42" s="1"/>
      <c r="AL42" s="1"/>
      <c r="BB42" s="1"/>
      <c r="BC42" s="1"/>
      <c r="BD42" s="1"/>
      <c r="BE42" s="1"/>
      <c r="BF42" s="1"/>
      <c r="BG42" s="1"/>
      <c r="BH42" s="1"/>
      <c r="BI42" s="1"/>
      <c r="BJ42" s="1"/>
    </row>
    <row r="43" spans="1:62" s="76" customFormat="1" x14ac:dyDescent="0.3">
      <c r="A43" s="698" t="s">
        <v>219</v>
      </c>
      <c r="B43" s="719">
        <v>0.5</v>
      </c>
      <c r="C43" s="720">
        <v>54</v>
      </c>
      <c r="D43" s="740">
        <v>50</v>
      </c>
      <c r="E43" s="946">
        <v>31.13</v>
      </c>
      <c r="F43" s="699">
        <f t="shared" si="6"/>
        <v>11.529207728995789</v>
      </c>
      <c r="G43" s="700">
        <f t="shared" si="7"/>
        <v>0</v>
      </c>
      <c r="H43" s="225">
        <v>1</v>
      </c>
      <c r="I43" s="701">
        <v>1</v>
      </c>
      <c r="J43" s="702">
        <f t="shared" si="4"/>
        <v>2</v>
      </c>
      <c r="K43" s="727">
        <f t="shared" si="8"/>
        <v>10</v>
      </c>
      <c r="L43" s="225">
        <f t="shared" si="9"/>
        <v>10</v>
      </c>
      <c r="M43" s="706">
        <v>2013</v>
      </c>
      <c r="N43" s="822">
        <f t="shared" si="10"/>
        <v>6</v>
      </c>
      <c r="O43" s="221">
        <f t="shared" si="11"/>
        <v>0</v>
      </c>
      <c r="P43" s="973"/>
      <c r="Q43" s="701"/>
      <c r="R43" s="981">
        <f t="shared" si="12"/>
        <v>0</v>
      </c>
      <c r="S43" s="993">
        <f t="shared" si="5"/>
        <v>37</v>
      </c>
      <c r="T43" s="992"/>
      <c r="U43" s="50"/>
      <c r="V43" s="50"/>
      <c r="W43" s="50"/>
      <c r="X43" s="50"/>
      <c r="Y43" s="50"/>
      <c r="Z43" s="50"/>
      <c r="AA43" s="96"/>
      <c r="AB43" s="96"/>
      <c r="AC43" s="96"/>
      <c r="AD43" s="96"/>
      <c r="AE43" s="50"/>
      <c r="AF43" s="50"/>
      <c r="AG43" s="50"/>
      <c r="AH43" s="50"/>
      <c r="AI43" s="1"/>
      <c r="AJ43" s="1"/>
      <c r="AK43" s="1"/>
      <c r="AL43" s="1"/>
      <c r="AM43" s="1"/>
      <c r="AN43" s="1"/>
      <c r="AO43" s="1"/>
      <c r="AP43" s="1"/>
      <c r="AQ43" s="1"/>
      <c r="AR43" s="1"/>
      <c r="AS43" s="1"/>
      <c r="AT43" s="1"/>
      <c r="AU43" s="1"/>
      <c r="AV43" s="1"/>
      <c r="AW43" s="1"/>
      <c r="AX43" s="1"/>
      <c r="AY43" s="1"/>
      <c r="AZ43" s="1"/>
      <c r="BA43" s="1"/>
    </row>
    <row r="44" spans="1:62" s="76" customFormat="1" x14ac:dyDescent="0.3">
      <c r="A44" s="698" t="s">
        <v>202</v>
      </c>
      <c r="B44" s="719">
        <v>1</v>
      </c>
      <c r="C44" s="722">
        <v>22</v>
      </c>
      <c r="D44" s="737">
        <v>9</v>
      </c>
      <c r="E44" s="946">
        <v>9.1489999999999991</v>
      </c>
      <c r="F44" s="699">
        <f t="shared" si="6"/>
        <v>7.23958008752893</v>
      </c>
      <c r="G44" s="700">
        <f t="shared" si="7"/>
        <v>-1</v>
      </c>
      <c r="H44" s="225">
        <v>0</v>
      </c>
      <c r="I44" s="701">
        <v>-1</v>
      </c>
      <c r="J44" s="702">
        <f t="shared" si="4"/>
        <v>-2</v>
      </c>
      <c r="K44" s="727">
        <f t="shared" si="8"/>
        <v>5.23958008752893</v>
      </c>
      <c r="L44" s="225">
        <f t="shared" si="9"/>
        <v>6</v>
      </c>
      <c r="M44" s="953">
        <v>2015</v>
      </c>
      <c r="N44" s="822">
        <f t="shared" si="10"/>
        <v>4</v>
      </c>
      <c r="O44" s="221">
        <f t="shared" si="11"/>
        <v>0</v>
      </c>
      <c r="P44" s="973"/>
      <c r="Q44" s="701"/>
      <c r="R44" s="981">
        <f t="shared" si="12"/>
        <v>0</v>
      </c>
      <c r="S44" s="993">
        <f t="shared" si="5"/>
        <v>37</v>
      </c>
      <c r="T44" s="992"/>
      <c r="U44" s="50"/>
      <c r="V44" s="50"/>
      <c r="W44" s="50"/>
      <c r="X44" s="50"/>
      <c r="Y44" s="50"/>
      <c r="Z44" s="50"/>
      <c r="AA44" s="96"/>
      <c r="AB44" s="96"/>
      <c r="AC44" s="96"/>
      <c r="AD44" s="96"/>
      <c r="AE44" s="50"/>
      <c r="AF44" s="50"/>
      <c r="AG44" s="50"/>
      <c r="AH44" s="50"/>
      <c r="AI44" s="1"/>
      <c r="AJ44" s="1"/>
      <c r="AK44" s="1"/>
      <c r="AL44" s="1"/>
      <c r="AM44" s="1"/>
      <c r="AN44" s="1"/>
      <c r="AO44" s="1"/>
      <c r="AP44" s="1"/>
      <c r="AQ44" s="1"/>
      <c r="AR44" s="1"/>
      <c r="AS44" s="1"/>
      <c r="AV44" s="1"/>
      <c r="AW44" s="1"/>
      <c r="AX44" s="1"/>
      <c r="AY44" s="1"/>
      <c r="AZ44" s="1"/>
      <c r="BA44" s="1"/>
    </row>
    <row r="45" spans="1:62" s="76" customFormat="1" x14ac:dyDescent="0.3">
      <c r="A45" s="698" t="s">
        <v>212</v>
      </c>
      <c r="B45" s="719">
        <v>0.5</v>
      </c>
      <c r="C45" s="722">
        <v>25</v>
      </c>
      <c r="D45" s="736">
        <v>35</v>
      </c>
      <c r="E45" s="949">
        <v>19.345702808070904</v>
      </c>
      <c r="F45" s="699">
        <f t="shared" si="6"/>
        <v>9.6226239242107461</v>
      </c>
      <c r="G45" s="700">
        <f t="shared" si="7"/>
        <v>0</v>
      </c>
      <c r="H45" s="225">
        <v>0</v>
      </c>
      <c r="I45" s="701">
        <v>0</v>
      </c>
      <c r="J45" s="702">
        <f t="shared" si="4"/>
        <v>0</v>
      </c>
      <c r="K45" s="727">
        <f t="shared" si="8"/>
        <v>9.6226239242107461</v>
      </c>
      <c r="L45" s="225">
        <f t="shared" si="9"/>
        <v>10</v>
      </c>
      <c r="M45" s="953">
        <v>2015</v>
      </c>
      <c r="N45" s="822">
        <f t="shared" si="10"/>
        <v>4</v>
      </c>
      <c r="O45" s="221">
        <f t="shared" si="11"/>
        <v>0</v>
      </c>
      <c r="P45" s="973"/>
      <c r="Q45" s="701"/>
      <c r="R45" s="981">
        <f t="shared" si="12"/>
        <v>0</v>
      </c>
      <c r="S45" s="993">
        <f t="shared" si="5"/>
        <v>37</v>
      </c>
      <c r="T45" s="992"/>
      <c r="U45" s="50"/>
      <c r="V45" s="50"/>
      <c r="W45" s="50"/>
      <c r="X45" s="50"/>
      <c r="Y45" s="50"/>
      <c r="Z45" s="50"/>
      <c r="AA45" s="96"/>
      <c r="AB45" s="96"/>
      <c r="AC45" s="96"/>
      <c r="AD45" s="96"/>
      <c r="AE45" s="50"/>
      <c r="AF45" s="50"/>
      <c r="AG45" s="50"/>
      <c r="AH45" s="50"/>
      <c r="AI45" s="1"/>
      <c r="AJ45" s="1"/>
      <c r="AK45" s="1"/>
      <c r="AL45" s="1"/>
      <c r="AM45" s="1"/>
      <c r="AN45" s="1"/>
      <c r="AO45" s="1"/>
      <c r="AP45" s="1"/>
      <c r="AQ45" s="1"/>
      <c r="AR45" s="1"/>
      <c r="AS45" s="1"/>
      <c r="AV45" s="1"/>
      <c r="AW45" s="1"/>
      <c r="AX45" s="1"/>
      <c r="AY45" s="1"/>
      <c r="AZ45" s="1"/>
      <c r="BA45" s="1"/>
    </row>
    <row r="46" spans="1:62" s="76" customFormat="1" x14ac:dyDescent="0.3">
      <c r="A46" s="698" t="s">
        <v>216</v>
      </c>
      <c r="B46" s="719">
        <v>0.7</v>
      </c>
      <c r="C46" s="720">
        <v>46</v>
      </c>
      <c r="D46" s="740">
        <v>42</v>
      </c>
      <c r="E46" s="946">
        <v>19.216000000000001</v>
      </c>
      <c r="F46" s="699">
        <f t="shared" si="6"/>
        <v>9.5980572171383685</v>
      </c>
      <c r="G46" s="700">
        <f t="shared" si="7"/>
        <v>0</v>
      </c>
      <c r="H46" s="225">
        <v>1</v>
      </c>
      <c r="I46" s="701">
        <v>1</v>
      </c>
      <c r="J46" s="702">
        <f t="shared" si="4"/>
        <v>2</v>
      </c>
      <c r="K46" s="727">
        <f t="shared" si="8"/>
        <v>10</v>
      </c>
      <c r="L46" s="225">
        <f t="shared" si="9"/>
        <v>10</v>
      </c>
      <c r="M46" s="706">
        <v>2011</v>
      </c>
      <c r="N46" s="822">
        <f t="shared" si="10"/>
        <v>8</v>
      </c>
      <c r="O46" s="221">
        <f t="shared" si="11"/>
        <v>0</v>
      </c>
      <c r="P46" s="973"/>
      <c r="Q46" s="701"/>
      <c r="R46" s="981">
        <f t="shared" si="12"/>
        <v>0</v>
      </c>
      <c r="S46" s="993">
        <f t="shared" si="5"/>
        <v>37</v>
      </c>
      <c r="T46" s="992"/>
      <c r="U46" s="50"/>
      <c r="V46" s="50"/>
      <c r="W46" s="50"/>
      <c r="X46" s="50"/>
      <c r="Y46" s="49"/>
      <c r="Z46" s="49"/>
      <c r="AA46" s="96"/>
      <c r="AB46" s="96"/>
      <c r="AC46" s="96"/>
      <c r="AD46" s="96"/>
      <c r="AE46" s="50"/>
      <c r="AF46" s="50"/>
      <c r="AG46" s="50"/>
      <c r="AH46" s="50"/>
      <c r="AI46" s="1"/>
      <c r="AJ46" s="1"/>
      <c r="AK46" s="1"/>
      <c r="AL46" s="1"/>
      <c r="AT46" s="1"/>
      <c r="AU46" s="1"/>
    </row>
    <row r="47" spans="1:62" s="76" customFormat="1" x14ac:dyDescent="0.3">
      <c r="A47" s="698" t="s">
        <v>179</v>
      </c>
      <c r="B47" s="719">
        <v>0.6</v>
      </c>
      <c r="C47" s="722">
        <v>30</v>
      </c>
      <c r="D47" s="737">
        <v>17</v>
      </c>
      <c r="E47" s="946">
        <v>15.27</v>
      </c>
      <c r="F47" s="699">
        <f t="shared" si="6"/>
        <v>8.7952913925753915</v>
      </c>
      <c r="G47" s="700">
        <f t="shared" si="7"/>
        <v>0</v>
      </c>
      <c r="H47" s="225">
        <v>0</v>
      </c>
      <c r="I47" s="221">
        <v>-1</v>
      </c>
      <c r="J47" s="702">
        <f t="shared" si="4"/>
        <v>-1</v>
      </c>
      <c r="K47" s="727">
        <f t="shared" si="8"/>
        <v>7.7952913925753915</v>
      </c>
      <c r="L47" s="225">
        <f t="shared" si="9"/>
        <v>8</v>
      </c>
      <c r="M47" s="706">
        <v>2013</v>
      </c>
      <c r="N47" s="822">
        <f t="shared" si="10"/>
        <v>6</v>
      </c>
      <c r="O47" s="221">
        <f t="shared" si="11"/>
        <v>0</v>
      </c>
      <c r="P47" s="973"/>
      <c r="Q47" s="701"/>
      <c r="R47" s="981">
        <f t="shared" si="12"/>
        <v>0</v>
      </c>
      <c r="S47" s="993">
        <f t="shared" si="5"/>
        <v>37</v>
      </c>
      <c r="T47" s="992"/>
      <c r="U47" s="50"/>
      <c r="V47" s="50"/>
      <c r="W47" s="50"/>
      <c r="X47" s="50"/>
      <c r="Y47" s="50"/>
      <c r="Z47" s="50"/>
      <c r="AA47" s="96"/>
      <c r="AB47" s="96"/>
      <c r="AC47" s="96"/>
      <c r="AD47" s="96"/>
      <c r="AE47" s="50"/>
      <c r="AF47" s="50"/>
      <c r="AG47" s="50"/>
      <c r="AH47" s="50"/>
      <c r="AI47" s="1"/>
      <c r="AJ47" s="1"/>
      <c r="AK47" s="1"/>
      <c r="AL47" s="1"/>
      <c r="AT47" s="1"/>
      <c r="AU47" s="1"/>
    </row>
    <row r="48" spans="1:62" s="76" customFormat="1" x14ac:dyDescent="0.3">
      <c r="A48" s="698" t="s">
        <v>220</v>
      </c>
      <c r="B48" s="719">
        <v>0.4</v>
      </c>
      <c r="C48" s="722">
        <v>33</v>
      </c>
      <c r="D48" s="740">
        <v>43</v>
      </c>
      <c r="E48" s="946">
        <v>32.51</v>
      </c>
      <c r="F48" s="699">
        <f t="shared" si="6"/>
        <v>11.720815961227053</v>
      </c>
      <c r="G48" s="700">
        <f t="shared" si="7"/>
        <v>0</v>
      </c>
      <c r="H48" s="225">
        <v>0</v>
      </c>
      <c r="I48" s="701">
        <v>1</v>
      </c>
      <c r="J48" s="702">
        <f t="shared" si="4"/>
        <v>1</v>
      </c>
      <c r="K48" s="727">
        <f t="shared" si="8"/>
        <v>10</v>
      </c>
      <c r="L48" s="225">
        <f t="shared" si="9"/>
        <v>10</v>
      </c>
      <c r="M48" s="706">
        <v>2013</v>
      </c>
      <c r="N48" s="822">
        <f t="shared" si="10"/>
        <v>6</v>
      </c>
      <c r="O48" s="221">
        <f t="shared" si="11"/>
        <v>0</v>
      </c>
      <c r="P48" s="973"/>
      <c r="Q48" s="701"/>
      <c r="R48" s="981">
        <f t="shared" si="12"/>
        <v>0</v>
      </c>
      <c r="S48" s="993">
        <f t="shared" si="5"/>
        <v>37</v>
      </c>
      <c r="T48" s="992"/>
      <c r="U48" s="96"/>
      <c r="V48" s="96"/>
      <c r="W48" s="50"/>
      <c r="X48" s="50"/>
      <c r="Y48" s="50"/>
      <c r="Z48" s="50"/>
      <c r="AA48" s="96"/>
      <c r="AB48" s="96"/>
      <c r="AC48" s="96"/>
      <c r="AD48" s="96"/>
      <c r="AE48" s="50"/>
      <c r="AF48" s="50"/>
      <c r="AG48" s="50"/>
      <c r="AH48" s="50"/>
      <c r="AI48" s="1"/>
      <c r="AJ48" s="1"/>
      <c r="AK48" s="1"/>
      <c r="AL48" s="1"/>
      <c r="AM48" s="1"/>
      <c r="AN48" s="1"/>
      <c r="AO48" s="1"/>
      <c r="AP48" s="1"/>
      <c r="AQ48" s="1"/>
      <c r="AR48" s="1"/>
      <c r="AS48" s="1"/>
      <c r="AT48" s="1"/>
      <c r="AU48" s="1"/>
      <c r="AV48" s="1"/>
      <c r="AW48" s="1"/>
      <c r="AX48" s="1"/>
      <c r="AY48" s="1"/>
      <c r="AZ48" s="1"/>
      <c r="BA48" s="1"/>
    </row>
    <row r="49" spans="1:62" s="76" customFormat="1" x14ac:dyDescent="0.3">
      <c r="A49" s="704" t="s">
        <v>215</v>
      </c>
      <c r="B49" s="719">
        <v>0.8</v>
      </c>
      <c r="C49" s="725">
        <v>56</v>
      </c>
      <c r="D49" s="738">
        <v>38</v>
      </c>
      <c r="E49" s="946">
        <v>13.32</v>
      </c>
      <c r="F49" s="705">
        <f t="shared" si="6"/>
        <v>8.3503177889310205</v>
      </c>
      <c r="G49" s="224">
        <f t="shared" si="7"/>
        <v>0</v>
      </c>
      <c r="H49" s="706">
        <v>1</v>
      </c>
      <c r="I49" s="707">
        <v>0</v>
      </c>
      <c r="J49" s="708">
        <f t="shared" si="4"/>
        <v>1</v>
      </c>
      <c r="K49" s="728">
        <f t="shared" si="8"/>
        <v>9.3503177889310205</v>
      </c>
      <c r="L49" s="706">
        <f t="shared" si="9"/>
        <v>10</v>
      </c>
      <c r="M49" s="706">
        <v>2013</v>
      </c>
      <c r="N49" s="824">
        <f t="shared" si="10"/>
        <v>6</v>
      </c>
      <c r="O49" s="709">
        <f t="shared" si="11"/>
        <v>0</v>
      </c>
      <c r="P49" s="975"/>
      <c r="Q49" s="707"/>
      <c r="R49" s="981">
        <f t="shared" si="12"/>
        <v>0</v>
      </c>
      <c r="S49" s="993">
        <f t="shared" si="5"/>
        <v>37</v>
      </c>
      <c r="T49" s="992"/>
      <c r="U49" s="50"/>
      <c r="V49" s="50"/>
      <c r="W49" s="50"/>
      <c r="X49" s="50"/>
      <c r="Y49" s="49"/>
      <c r="Z49" s="49"/>
      <c r="AA49" s="96"/>
      <c r="AB49" s="96"/>
      <c r="AC49" s="96"/>
      <c r="AD49" s="96"/>
      <c r="AE49" s="50"/>
      <c r="AF49" s="50"/>
      <c r="AG49" s="50"/>
      <c r="AH49" s="50"/>
      <c r="AI49" s="1"/>
      <c r="AJ49" s="1"/>
      <c r="AK49" s="1"/>
      <c r="AL49" s="1"/>
      <c r="AT49" s="1"/>
      <c r="AU49" s="1"/>
    </row>
    <row r="50" spans="1:62" s="76" customFormat="1" x14ac:dyDescent="0.3">
      <c r="A50" s="698" t="s">
        <v>180</v>
      </c>
      <c r="B50" s="719">
        <v>0.5</v>
      </c>
      <c r="C50" s="721">
        <v>19</v>
      </c>
      <c r="D50" s="737">
        <v>5</v>
      </c>
      <c r="E50" s="946">
        <v>25.4</v>
      </c>
      <c r="F50" s="699">
        <f t="shared" si="6"/>
        <v>10.671567375563921</v>
      </c>
      <c r="G50" s="700">
        <f t="shared" si="7"/>
        <v>0</v>
      </c>
      <c r="H50" s="225">
        <v>-1</v>
      </c>
      <c r="I50" s="701">
        <v>-1</v>
      </c>
      <c r="J50" s="702">
        <f t="shared" si="4"/>
        <v>-2</v>
      </c>
      <c r="K50" s="727">
        <f t="shared" si="8"/>
        <v>8.6715673755639209</v>
      </c>
      <c r="L50" s="225">
        <f t="shared" si="9"/>
        <v>8</v>
      </c>
      <c r="M50" s="706">
        <v>2013</v>
      </c>
      <c r="N50" s="822">
        <f t="shared" si="10"/>
        <v>6</v>
      </c>
      <c r="O50" s="221">
        <f t="shared" si="11"/>
        <v>0</v>
      </c>
      <c r="P50" s="973"/>
      <c r="Q50" s="701"/>
      <c r="R50" s="981">
        <f t="shared" si="12"/>
        <v>0</v>
      </c>
      <c r="S50" s="993">
        <f t="shared" si="5"/>
        <v>37</v>
      </c>
      <c r="T50" s="992"/>
      <c r="U50" s="336"/>
      <c r="V50" s="50"/>
      <c r="W50" s="50"/>
      <c r="X50" s="50"/>
      <c r="Y50" s="50"/>
      <c r="Z50" s="50"/>
      <c r="AA50" s="96"/>
      <c r="AB50" s="96"/>
      <c r="AC50" s="96"/>
      <c r="AD50" s="96"/>
      <c r="AE50" s="50"/>
      <c r="AF50" s="50"/>
      <c r="AG50" s="50"/>
      <c r="AH50" s="50"/>
      <c r="AI50" s="1"/>
      <c r="AJ50" s="1"/>
      <c r="AK50" s="1"/>
      <c r="AL50" s="1"/>
      <c r="AM50" s="1"/>
      <c r="AN50" s="1"/>
      <c r="AO50" s="1"/>
      <c r="AP50" s="1"/>
      <c r="AQ50" s="1"/>
      <c r="AR50" s="1"/>
      <c r="AS50" s="1"/>
      <c r="AV50" s="1"/>
      <c r="AW50" s="1"/>
      <c r="AX50" s="1"/>
      <c r="AY50" s="1"/>
      <c r="AZ50" s="1"/>
      <c r="BA50" s="1"/>
    </row>
    <row r="51" spans="1:62" x14ac:dyDescent="0.3">
      <c r="A51" s="704" t="s">
        <v>49</v>
      </c>
      <c r="B51" s="719">
        <v>0.2</v>
      </c>
      <c r="C51" s="723">
        <v>32</v>
      </c>
      <c r="D51" s="739">
        <v>1</v>
      </c>
      <c r="E51" s="946">
        <v>24.39</v>
      </c>
      <c r="F51" s="705">
        <f t="shared" si="6"/>
        <v>10.508285955717879</v>
      </c>
      <c r="G51" s="224">
        <f t="shared" si="7"/>
        <v>1</v>
      </c>
      <c r="H51" s="706">
        <v>0</v>
      </c>
      <c r="I51" s="707">
        <v>-1</v>
      </c>
      <c r="J51" s="708">
        <f t="shared" si="4"/>
        <v>0</v>
      </c>
      <c r="K51" s="728">
        <f t="shared" si="8"/>
        <v>10</v>
      </c>
      <c r="L51" s="706">
        <f t="shared" si="9"/>
        <v>10</v>
      </c>
      <c r="M51" s="706">
        <v>2011</v>
      </c>
      <c r="N51" s="824">
        <f t="shared" si="10"/>
        <v>8</v>
      </c>
      <c r="O51" s="709">
        <f t="shared" si="11"/>
        <v>0</v>
      </c>
      <c r="P51" s="975"/>
      <c r="Q51" s="707"/>
      <c r="R51" s="981">
        <f t="shared" si="12"/>
        <v>0</v>
      </c>
      <c r="S51" s="993">
        <f t="shared" si="5"/>
        <v>37</v>
      </c>
      <c r="T51" s="992"/>
      <c r="U51" s="50"/>
      <c r="V51" s="50"/>
      <c r="W51" s="50"/>
      <c r="X51" s="50"/>
      <c r="Y51" s="50"/>
      <c r="Z51" s="50"/>
      <c r="AA51" s="50"/>
      <c r="AB51" s="50"/>
      <c r="AC51" s="50"/>
      <c r="AD51" s="50"/>
      <c r="AE51" s="50"/>
      <c r="AF51" s="50"/>
      <c r="AG51" s="50"/>
      <c r="AH51" s="50"/>
    </row>
    <row r="52" spans="1:62" s="76" customFormat="1" x14ac:dyDescent="0.3">
      <c r="A52" s="698" t="s">
        <v>205</v>
      </c>
      <c r="B52" s="719">
        <v>0.5</v>
      </c>
      <c r="C52" s="721">
        <v>11</v>
      </c>
      <c r="D52" s="736">
        <v>27</v>
      </c>
      <c r="E52" s="946">
        <v>10.148</v>
      </c>
      <c r="F52" s="699">
        <f t="shared" si="6"/>
        <v>7.5303640541710823</v>
      </c>
      <c r="G52" s="700">
        <f t="shared" si="7"/>
        <v>0</v>
      </c>
      <c r="H52" s="225">
        <v>-1</v>
      </c>
      <c r="I52" s="701">
        <v>0</v>
      </c>
      <c r="J52" s="702">
        <f t="shared" si="4"/>
        <v>-1</v>
      </c>
      <c r="K52" s="727">
        <f t="shared" si="8"/>
        <v>6.5303640541710823</v>
      </c>
      <c r="L52" s="225">
        <f t="shared" si="9"/>
        <v>6</v>
      </c>
      <c r="M52" s="953">
        <v>2015</v>
      </c>
      <c r="N52" s="822">
        <f t="shared" si="10"/>
        <v>4</v>
      </c>
      <c r="O52" s="221">
        <f t="shared" si="11"/>
        <v>0</v>
      </c>
      <c r="P52" s="973"/>
      <c r="Q52" s="701">
        <f>IF(N52&lt;6,-1,0)</f>
        <v>-1</v>
      </c>
      <c r="R52" s="981">
        <f t="shared" si="12"/>
        <v>-1</v>
      </c>
      <c r="S52" s="993">
        <f t="shared" si="5"/>
        <v>46</v>
      </c>
      <c r="T52" s="995" t="s">
        <v>535</v>
      </c>
      <c r="U52" s="50"/>
      <c r="V52" s="50"/>
      <c r="W52" s="50"/>
      <c r="X52" s="50"/>
      <c r="Y52" s="50"/>
      <c r="Z52" s="50"/>
      <c r="AA52" s="96"/>
      <c r="AB52" s="96"/>
      <c r="AC52" s="96"/>
      <c r="AD52" s="96"/>
      <c r="AE52" s="50"/>
      <c r="AF52" s="50"/>
      <c r="AG52" s="50"/>
      <c r="AH52" s="50"/>
      <c r="AI52" s="1"/>
      <c r="AJ52" s="1"/>
      <c r="AK52" s="1"/>
      <c r="AL52" s="1"/>
      <c r="AT52" s="1"/>
      <c r="AU52" s="1"/>
    </row>
    <row r="53" spans="1:62" s="76" customFormat="1" x14ac:dyDescent="0.3">
      <c r="A53" s="698" t="s">
        <v>198</v>
      </c>
      <c r="B53" s="719">
        <v>0.65</v>
      </c>
      <c r="C53" s="722">
        <v>26</v>
      </c>
      <c r="D53" s="736">
        <v>39</v>
      </c>
      <c r="E53" s="946">
        <v>4.25</v>
      </c>
      <c r="F53" s="699">
        <f t="shared" si="6"/>
        <v>5.4097748654134667</v>
      </c>
      <c r="G53" s="700">
        <f t="shared" si="7"/>
        <v>0</v>
      </c>
      <c r="H53" s="225">
        <v>0</v>
      </c>
      <c r="I53" s="701">
        <v>0</v>
      </c>
      <c r="J53" s="702">
        <f t="shared" si="4"/>
        <v>0</v>
      </c>
      <c r="K53" s="727">
        <f t="shared" si="8"/>
        <v>5.4097748654134667</v>
      </c>
      <c r="L53" s="225">
        <f t="shared" si="9"/>
        <v>6</v>
      </c>
      <c r="M53" s="953">
        <v>2015</v>
      </c>
      <c r="N53" s="822">
        <f t="shared" si="10"/>
        <v>4</v>
      </c>
      <c r="O53" s="221">
        <f t="shared" si="11"/>
        <v>0</v>
      </c>
      <c r="P53" s="973"/>
      <c r="Q53" s="701">
        <f>IF(N53&lt;6,-1,0)</f>
        <v>-1</v>
      </c>
      <c r="R53" s="981">
        <f t="shared" si="12"/>
        <v>-1</v>
      </c>
      <c r="S53" s="993">
        <f t="shared" si="5"/>
        <v>46</v>
      </c>
      <c r="T53" s="995" t="s">
        <v>535</v>
      </c>
      <c r="U53" s="50"/>
      <c r="V53" s="50"/>
      <c r="W53" s="50"/>
      <c r="X53" s="50"/>
      <c r="Y53" s="50"/>
      <c r="Z53" s="50"/>
      <c r="AA53" s="96"/>
      <c r="AB53" s="96"/>
      <c r="AC53" s="96"/>
      <c r="AD53" s="96"/>
      <c r="AE53" s="50"/>
      <c r="AF53" s="50"/>
      <c r="AG53" s="50"/>
      <c r="AH53" s="50"/>
      <c r="AI53" s="1"/>
      <c r="AJ53" s="1"/>
      <c r="AK53" s="1"/>
      <c r="AL53" s="1"/>
      <c r="AM53" s="1"/>
      <c r="AN53" s="1"/>
      <c r="AO53" s="1"/>
      <c r="AP53" s="1"/>
      <c r="AQ53" s="1"/>
      <c r="AR53" s="1"/>
      <c r="AS53" s="1"/>
      <c r="AV53" s="1"/>
      <c r="AW53" s="1"/>
      <c r="AX53" s="1"/>
      <c r="AY53" s="1"/>
      <c r="AZ53" s="1"/>
      <c r="BA53" s="1"/>
      <c r="BB53" s="1"/>
      <c r="BC53" s="1"/>
      <c r="BD53" s="1"/>
      <c r="BE53" s="1"/>
      <c r="BF53" s="1"/>
      <c r="BG53" s="1"/>
      <c r="BH53" s="1"/>
      <c r="BI53" s="1"/>
      <c r="BJ53" s="1"/>
    </row>
    <row r="54" spans="1:62" x14ac:dyDescent="0.3">
      <c r="A54" s="698" t="s">
        <v>211</v>
      </c>
      <c r="B54" s="724">
        <v>0.6</v>
      </c>
      <c r="C54" s="721">
        <v>13</v>
      </c>
      <c r="D54" s="737">
        <v>13</v>
      </c>
      <c r="E54" s="946">
        <v>13.282083745856321</v>
      </c>
      <c r="F54" s="699">
        <f t="shared" si="6"/>
        <v>8.3412773095787713</v>
      </c>
      <c r="G54" s="700">
        <f t="shared" si="7"/>
        <v>0</v>
      </c>
      <c r="H54" s="225">
        <v>-1</v>
      </c>
      <c r="I54" s="701">
        <v>-1</v>
      </c>
      <c r="J54" s="702">
        <f t="shared" si="4"/>
        <v>-2</v>
      </c>
      <c r="K54" s="727">
        <f t="shared" si="8"/>
        <v>6.3412773095787713</v>
      </c>
      <c r="L54" s="225">
        <f t="shared" si="9"/>
        <v>6</v>
      </c>
      <c r="M54" s="953">
        <v>2015</v>
      </c>
      <c r="N54" s="822">
        <f t="shared" si="10"/>
        <v>4</v>
      </c>
      <c r="O54" s="221">
        <f t="shared" si="11"/>
        <v>0</v>
      </c>
      <c r="P54" s="973"/>
      <c r="Q54" s="701">
        <f>IF(N54&lt;6,-1,0)</f>
        <v>-1</v>
      </c>
      <c r="R54" s="981">
        <f t="shared" si="12"/>
        <v>-1</v>
      </c>
      <c r="S54" s="993">
        <f t="shared" si="5"/>
        <v>46</v>
      </c>
      <c r="T54" s="995" t="s">
        <v>535</v>
      </c>
      <c r="U54" s="96"/>
      <c r="V54" s="96"/>
      <c r="W54" s="96"/>
      <c r="X54" s="96"/>
      <c r="Y54" s="96"/>
      <c r="Z54" s="96"/>
      <c r="AA54" s="96"/>
      <c r="AB54" s="96"/>
      <c r="AC54" s="96"/>
      <c r="AD54" s="96"/>
      <c r="AE54" s="96"/>
      <c r="AF54" s="96"/>
      <c r="AG54" s="96"/>
      <c r="AH54" s="96"/>
      <c r="AI54" s="76"/>
      <c r="AJ54" s="76"/>
      <c r="AK54" s="76"/>
      <c r="AL54" s="76"/>
    </row>
    <row r="55" spans="1:62" x14ac:dyDescent="0.3">
      <c r="A55" s="698" t="s">
        <v>209</v>
      </c>
      <c r="B55" s="719">
        <v>0.8</v>
      </c>
      <c r="C55" s="722">
        <v>31</v>
      </c>
      <c r="D55" s="737">
        <v>3</v>
      </c>
      <c r="E55" s="946">
        <v>8.0500000000000007</v>
      </c>
      <c r="F55" s="699">
        <f t="shared" si="6"/>
        <v>6.8959456965081376</v>
      </c>
      <c r="G55" s="700">
        <f t="shared" si="7"/>
        <v>0</v>
      </c>
      <c r="H55" s="225">
        <v>0</v>
      </c>
      <c r="I55" s="701">
        <v>-1</v>
      </c>
      <c r="J55" s="702">
        <f t="shared" si="4"/>
        <v>-1</v>
      </c>
      <c r="K55" s="727">
        <f t="shared" si="8"/>
        <v>5.8959456965081376</v>
      </c>
      <c r="L55" s="225">
        <f t="shared" si="9"/>
        <v>6</v>
      </c>
      <c r="M55" s="706">
        <v>2017</v>
      </c>
      <c r="N55" s="822">
        <f t="shared" si="10"/>
        <v>2</v>
      </c>
      <c r="O55" s="221">
        <f t="shared" si="11"/>
        <v>-2</v>
      </c>
      <c r="P55" s="973"/>
      <c r="Q55" s="701"/>
      <c r="R55" s="981">
        <f t="shared" si="12"/>
        <v>-2</v>
      </c>
      <c r="S55" s="993">
        <f t="shared" si="5"/>
        <v>49</v>
      </c>
      <c r="T55" s="992"/>
      <c r="U55" s="96"/>
      <c r="V55" s="96"/>
      <c r="W55" s="96"/>
      <c r="X55" s="96"/>
      <c r="Y55" s="96"/>
      <c r="Z55" s="96"/>
      <c r="AA55" s="50"/>
      <c r="AB55" s="50"/>
      <c r="AC55" s="50"/>
      <c r="AD55" s="50"/>
      <c r="AE55" s="96"/>
      <c r="AF55" s="96"/>
      <c r="AG55" s="96"/>
      <c r="AH55" s="96"/>
      <c r="AI55" s="76"/>
      <c r="AJ55" s="76"/>
      <c r="AK55" s="76"/>
      <c r="AL55" s="76"/>
      <c r="AM55" s="76"/>
      <c r="AN55" s="76"/>
      <c r="AO55" s="76"/>
      <c r="AP55" s="76"/>
      <c r="AQ55" s="76"/>
      <c r="AR55" s="76"/>
      <c r="AS55" s="76"/>
      <c r="AV55" s="76"/>
      <c r="AW55" s="76"/>
      <c r="AX55" s="76"/>
      <c r="AY55" s="76"/>
      <c r="AZ55" s="76"/>
      <c r="BA55" s="76"/>
    </row>
    <row r="56" spans="1:62" s="76" customFormat="1" x14ac:dyDescent="0.3">
      <c r="A56" s="704" t="s">
        <v>46</v>
      </c>
      <c r="B56" s="719">
        <v>0.7</v>
      </c>
      <c r="C56" s="723">
        <v>35</v>
      </c>
      <c r="D56" s="738">
        <v>26</v>
      </c>
      <c r="E56" s="946">
        <v>16.32</v>
      </c>
      <c r="F56" s="705">
        <f t="shared" si="6"/>
        <v>9.020384645351939</v>
      </c>
      <c r="G56" s="224">
        <f t="shared" si="7"/>
        <v>0</v>
      </c>
      <c r="H56" s="706">
        <v>0</v>
      </c>
      <c r="I56" s="707">
        <v>0</v>
      </c>
      <c r="J56" s="708">
        <f t="shared" si="4"/>
        <v>0</v>
      </c>
      <c r="K56" s="728">
        <f t="shared" si="8"/>
        <v>9.020384645351939</v>
      </c>
      <c r="L56" s="706">
        <f t="shared" si="9"/>
        <v>10</v>
      </c>
      <c r="M56" s="706">
        <v>2017</v>
      </c>
      <c r="N56" s="824">
        <f t="shared" si="10"/>
        <v>2</v>
      </c>
      <c r="O56" s="709">
        <f t="shared" si="11"/>
        <v>-2</v>
      </c>
      <c r="P56" s="975"/>
      <c r="Q56" s="707"/>
      <c r="R56" s="981">
        <f t="shared" si="12"/>
        <v>-2</v>
      </c>
      <c r="S56" s="993">
        <f t="shared" si="5"/>
        <v>49</v>
      </c>
      <c r="T56" s="992"/>
      <c r="U56" s="96"/>
      <c r="V56" s="96"/>
      <c r="W56" s="96"/>
      <c r="X56" s="96"/>
      <c r="Y56" s="96"/>
      <c r="Z56" s="96"/>
      <c r="AA56" s="50"/>
      <c r="AB56" s="50"/>
      <c r="AC56" s="50"/>
      <c r="AD56" s="50"/>
      <c r="AE56" s="96"/>
      <c r="AF56" s="96"/>
      <c r="AG56" s="96"/>
      <c r="AH56" s="96"/>
      <c r="AT56" s="1"/>
      <c r="AU56" s="1"/>
      <c r="BB56" s="1"/>
      <c r="BC56" s="1"/>
      <c r="BD56" s="1"/>
      <c r="BE56" s="1"/>
      <c r="BF56" s="1"/>
      <c r="BG56" s="1"/>
      <c r="BH56" s="1"/>
      <c r="BI56" s="1"/>
      <c r="BJ56" s="1"/>
    </row>
    <row r="57" spans="1:62" s="76" customFormat="1" x14ac:dyDescent="0.3">
      <c r="A57" s="698" t="s">
        <v>218</v>
      </c>
      <c r="B57" s="719">
        <v>0.5</v>
      </c>
      <c r="C57" s="722">
        <v>34</v>
      </c>
      <c r="D57" s="740">
        <v>44</v>
      </c>
      <c r="E57" s="946">
        <v>30.184000000000001</v>
      </c>
      <c r="F57" s="699">
        <f t="shared" si="6"/>
        <v>11.394796654215606</v>
      </c>
      <c r="G57" s="700">
        <f t="shared" si="7"/>
        <v>0</v>
      </c>
      <c r="H57" s="225">
        <v>0</v>
      </c>
      <c r="I57" s="701">
        <v>1</v>
      </c>
      <c r="J57" s="702">
        <f t="shared" si="4"/>
        <v>1</v>
      </c>
      <c r="K57" s="727">
        <f t="shared" si="8"/>
        <v>10</v>
      </c>
      <c r="L57" s="225">
        <f t="shared" si="9"/>
        <v>10</v>
      </c>
      <c r="M57" s="706">
        <v>2017</v>
      </c>
      <c r="N57" s="822">
        <f t="shared" si="10"/>
        <v>2</v>
      </c>
      <c r="O57" s="221">
        <f t="shared" si="11"/>
        <v>-2</v>
      </c>
      <c r="P57" s="973"/>
      <c r="Q57" s="701">
        <f t="shared" ref="Q57:Q64" si="13">IF(N57&lt;6,-1,0)</f>
        <v>-1</v>
      </c>
      <c r="R57" s="981">
        <f t="shared" si="12"/>
        <v>-3</v>
      </c>
      <c r="S57" s="993">
        <f t="shared" si="5"/>
        <v>51</v>
      </c>
      <c r="T57" s="995" t="s">
        <v>535</v>
      </c>
      <c r="U57" s="96"/>
      <c r="V57" s="96"/>
      <c r="W57" s="96"/>
      <c r="X57" s="96"/>
      <c r="Y57" s="96"/>
      <c r="Z57" s="96"/>
      <c r="AA57" s="50"/>
      <c r="AB57" s="50"/>
      <c r="AC57" s="50"/>
      <c r="AD57" s="50"/>
      <c r="AE57" s="96"/>
      <c r="AF57" s="96"/>
      <c r="AG57" s="96"/>
      <c r="AH57" s="96"/>
      <c r="AM57" s="1"/>
      <c r="AN57" s="1"/>
      <c r="AO57" s="1"/>
      <c r="AP57" s="1"/>
      <c r="AQ57" s="1"/>
      <c r="AR57" s="1"/>
      <c r="AS57" s="1"/>
      <c r="AV57" s="1"/>
      <c r="AW57" s="1"/>
      <c r="AX57" s="1"/>
      <c r="AY57" s="1"/>
      <c r="AZ57" s="1"/>
      <c r="BA57" s="1"/>
      <c r="BB57" s="1"/>
      <c r="BC57" s="1"/>
      <c r="BD57" s="1"/>
      <c r="BE57" s="1"/>
      <c r="BF57" s="1"/>
      <c r="BG57" s="1"/>
      <c r="BH57" s="1"/>
      <c r="BI57" s="1"/>
      <c r="BJ57" s="1"/>
    </row>
    <row r="58" spans="1:62" s="76" customFormat="1" x14ac:dyDescent="0.3">
      <c r="A58" s="698" t="s">
        <v>204</v>
      </c>
      <c r="B58" s="719">
        <v>0.5</v>
      </c>
      <c r="C58" s="722">
        <v>23</v>
      </c>
      <c r="D58" s="736">
        <v>28</v>
      </c>
      <c r="E58" s="946">
        <v>10.57</v>
      </c>
      <c r="F58" s="699">
        <f t="shared" si="6"/>
        <v>7.6478593710668585</v>
      </c>
      <c r="G58" s="700">
        <f t="shared" si="7"/>
        <v>0</v>
      </c>
      <c r="H58" s="225">
        <v>0</v>
      </c>
      <c r="I58" s="701">
        <v>0</v>
      </c>
      <c r="J58" s="702">
        <f t="shared" si="4"/>
        <v>0</v>
      </c>
      <c r="K58" s="727">
        <f t="shared" si="8"/>
        <v>7.6478593710668585</v>
      </c>
      <c r="L58" s="225">
        <f t="shared" si="9"/>
        <v>8</v>
      </c>
      <c r="M58" s="706">
        <v>2017</v>
      </c>
      <c r="N58" s="822">
        <f t="shared" si="10"/>
        <v>2</v>
      </c>
      <c r="O58" s="221">
        <f t="shared" si="11"/>
        <v>-2</v>
      </c>
      <c r="P58" s="973"/>
      <c r="Q58" s="701">
        <f t="shared" si="13"/>
        <v>-1</v>
      </c>
      <c r="R58" s="981">
        <f t="shared" si="12"/>
        <v>-3</v>
      </c>
      <c r="S58" s="993">
        <f t="shared" si="5"/>
        <v>51</v>
      </c>
      <c r="T58" s="995" t="s">
        <v>535</v>
      </c>
      <c r="U58" s="96"/>
      <c r="V58" s="96"/>
      <c r="W58" s="96"/>
      <c r="X58" s="96"/>
      <c r="Y58" s="96"/>
      <c r="Z58" s="96"/>
      <c r="AA58" s="50"/>
      <c r="AB58" s="50"/>
      <c r="AC58" s="50"/>
      <c r="AD58" s="50"/>
      <c r="AE58" s="96"/>
      <c r="AF58" s="96"/>
      <c r="AG58" s="96"/>
      <c r="AH58" s="96"/>
      <c r="AM58" s="1"/>
      <c r="AN58" s="1"/>
      <c r="AO58" s="1"/>
      <c r="AP58" s="1"/>
      <c r="AQ58" s="1"/>
      <c r="AR58" s="1"/>
      <c r="AS58" s="1"/>
      <c r="AV58" s="1"/>
      <c r="AW58" s="1"/>
      <c r="AX58" s="1"/>
      <c r="AY58" s="1"/>
      <c r="AZ58" s="1"/>
      <c r="BA58" s="1"/>
      <c r="BB58" s="1"/>
      <c r="BC58" s="1"/>
      <c r="BD58" s="1"/>
      <c r="BE58" s="1"/>
      <c r="BF58" s="1"/>
      <c r="BG58" s="1"/>
      <c r="BH58" s="1"/>
      <c r="BI58" s="1"/>
      <c r="BJ58" s="1"/>
    </row>
    <row r="59" spans="1:62" s="76" customFormat="1" x14ac:dyDescent="0.3">
      <c r="A59" s="698" t="s">
        <v>184</v>
      </c>
      <c r="B59" s="719">
        <v>1</v>
      </c>
      <c r="C59" s="721">
        <v>8</v>
      </c>
      <c r="D59" s="737">
        <v>11</v>
      </c>
      <c r="E59" s="946">
        <v>2.97</v>
      </c>
      <c r="F59" s="710">
        <f t="shared" si="6"/>
        <v>4.7210527076906148</v>
      </c>
      <c r="G59" s="700">
        <f t="shared" si="7"/>
        <v>-1</v>
      </c>
      <c r="H59" s="225">
        <v>-1</v>
      </c>
      <c r="I59" s="701">
        <v>-1</v>
      </c>
      <c r="J59" s="702">
        <f t="shared" si="4"/>
        <v>-3</v>
      </c>
      <c r="K59" s="727">
        <f t="shared" si="8"/>
        <v>1.7210527076906148</v>
      </c>
      <c r="L59" s="225">
        <f t="shared" si="9"/>
        <v>4</v>
      </c>
      <c r="M59" s="953">
        <v>2017</v>
      </c>
      <c r="N59" s="822">
        <f t="shared" si="10"/>
        <v>2</v>
      </c>
      <c r="O59" s="221">
        <f t="shared" si="11"/>
        <v>-2</v>
      </c>
      <c r="P59" s="973"/>
      <c r="Q59" s="701">
        <f t="shared" si="13"/>
        <v>-1</v>
      </c>
      <c r="R59" s="981">
        <f t="shared" si="12"/>
        <v>-3</v>
      </c>
      <c r="S59" s="993">
        <f t="shared" si="5"/>
        <v>51</v>
      </c>
      <c r="T59" s="995" t="s">
        <v>535</v>
      </c>
      <c r="U59" s="96"/>
      <c r="V59" s="96"/>
      <c r="W59" s="96"/>
      <c r="X59" s="96"/>
      <c r="Y59" s="96"/>
      <c r="Z59" s="96"/>
      <c r="AA59" s="96"/>
      <c r="AB59" s="96"/>
      <c r="AC59" s="96"/>
      <c r="AD59" s="96"/>
      <c r="AE59" s="96"/>
      <c r="AF59" s="96"/>
      <c r="AG59" s="96"/>
      <c r="AH59" s="96"/>
      <c r="AM59" s="1"/>
      <c r="AN59" s="1"/>
      <c r="AO59" s="1"/>
      <c r="AP59" s="1"/>
      <c r="AQ59" s="1"/>
      <c r="AR59" s="1"/>
      <c r="AS59" s="1"/>
      <c r="AT59" s="1"/>
      <c r="AU59" s="1"/>
      <c r="AV59" s="1"/>
      <c r="AW59" s="1"/>
      <c r="AX59" s="1"/>
      <c r="AY59" s="1"/>
      <c r="AZ59" s="1"/>
      <c r="BA59" s="1"/>
      <c r="BB59" s="1"/>
      <c r="BC59" s="1"/>
      <c r="BD59" s="1"/>
      <c r="BE59" s="1"/>
      <c r="BF59" s="1"/>
      <c r="BG59" s="1"/>
      <c r="BH59" s="1"/>
      <c r="BI59" s="1"/>
      <c r="BJ59" s="1"/>
    </row>
    <row r="60" spans="1:62" x14ac:dyDescent="0.3">
      <c r="A60" s="698" t="s">
        <v>76</v>
      </c>
      <c r="B60" s="719">
        <v>0.6</v>
      </c>
      <c r="C60" s="722">
        <v>21</v>
      </c>
      <c r="D60" s="737">
        <v>14</v>
      </c>
      <c r="E60" s="946">
        <v>8.2409999999999997</v>
      </c>
      <c r="F60" s="699">
        <f t="shared" si="6"/>
        <v>6.9576690270675234</v>
      </c>
      <c r="G60" s="700">
        <f t="shared" si="7"/>
        <v>0</v>
      </c>
      <c r="H60" s="225">
        <v>0</v>
      </c>
      <c r="I60" s="701">
        <v>-1</v>
      </c>
      <c r="J60" s="702">
        <f t="shared" si="4"/>
        <v>-1</v>
      </c>
      <c r="K60" s="727">
        <f t="shared" si="8"/>
        <v>5.9576690270675234</v>
      </c>
      <c r="L60" s="225">
        <f t="shared" si="9"/>
        <v>6</v>
      </c>
      <c r="M60" s="706">
        <v>2017</v>
      </c>
      <c r="N60" s="822">
        <f t="shared" si="10"/>
        <v>2</v>
      </c>
      <c r="O60" s="221">
        <f t="shared" si="11"/>
        <v>-2</v>
      </c>
      <c r="P60" s="973"/>
      <c r="Q60" s="701">
        <f t="shared" si="13"/>
        <v>-1</v>
      </c>
      <c r="R60" s="981">
        <f t="shared" si="12"/>
        <v>-3</v>
      </c>
      <c r="S60" s="993">
        <f t="shared" si="5"/>
        <v>51</v>
      </c>
      <c r="T60" s="995" t="s">
        <v>535</v>
      </c>
      <c r="U60" s="96"/>
      <c r="V60" s="96"/>
      <c r="W60" s="96"/>
      <c r="X60" s="96"/>
      <c r="Y60" s="96"/>
      <c r="Z60" s="96"/>
      <c r="AA60" s="96"/>
      <c r="AB60" s="96"/>
      <c r="AC60" s="96"/>
      <c r="AD60" s="96"/>
      <c r="AE60" s="96"/>
      <c r="AF60" s="96"/>
      <c r="AG60" s="96"/>
      <c r="AH60" s="96"/>
      <c r="AI60" s="76"/>
      <c r="AJ60" s="76"/>
      <c r="AK60" s="76"/>
      <c r="AL60" s="76"/>
    </row>
    <row r="61" spans="1:62" s="76" customFormat="1" x14ac:dyDescent="0.3">
      <c r="A61" s="698" t="s">
        <v>38</v>
      </c>
      <c r="B61" s="719">
        <v>0.75</v>
      </c>
      <c r="C61" s="722">
        <v>28</v>
      </c>
      <c r="D61" s="736">
        <v>31</v>
      </c>
      <c r="E61" s="946">
        <v>9.3610000000000007</v>
      </c>
      <c r="F61" s="699">
        <f t="shared" si="6"/>
        <v>7.3028747387080593</v>
      </c>
      <c r="G61" s="700">
        <f t="shared" si="7"/>
        <v>0</v>
      </c>
      <c r="H61" s="225">
        <v>0</v>
      </c>
      <c r="I61" s="701">
        <v>0</v>
      </c>
      <c r="J61" s="702">
        <f t="shared" si="4"/>
        <v>0</v>
      </c>
      <c r="K61" s="727">
        <f t="shared" si="8"/>
        <v>7.3028747387080593</v>
      </c>
      <c r="L61" s="225">
        <f t="shared" si="9"/>
        <v>8</v>
      </c>
      <c r="M61" s="953">
        <v>2017</v>
      </c>
      <c r="N61" s="822">
        <f t="shared" si="10"/>
        <v>2</v>
      </c>
      <c r="O61" s="221">
        <f t="shared" si="11"/>
        <v>-2</v>
      </c>
      <c r="P61" s="973"/>
      <c r="Q61" s="701">
        <f t="shared" si="13"/>
        <v>-1</v>
      </c>
      <c r="R61" s="981">
        <f t="shared" si="12"/>
        <v>-3</v>
      </c>
      <c r="S61" s="993">
        <f t="shared" si="5"/>
        <v>51</v>
      </c>
      <c r="T61" s="995" t="s">
        <v>535</v>
      </c>
      <c r="U61" s="96"/>
      <c r="V61" s="96"/>
      <c r="W61" s="96"/>
      <c r="X61" s="96"/>
      <c r="Y61" s="96"/>
      <c r="Z61" s="96"/>
      <c r="AA61" s="96"/>
      <c r="AB61" s="96"/>
      <c r="AC61" s="96"/>
      <c r="AD61" s="96"/>
      <c r="AE61" s="96"/>
      <c r="AF61" s="96"/>
      <c r="AG61" s="96"/>
      <c r="AH61" s="96"/>
      <c r="AT61" s="1"/>
      <c r="AU61" s="1"/>
      <c r="BB61" s="1"/>
      <c r="BC61" s="1"/>
      <c r="BD61" s="1"/>
      <c r="BE61" s="1"/>
      <c r="BF61" s="1"/>
      <c r="BG61" s="1"/>
      <c r="BH61" s="1"/>
      <c r="BI61" s="1"/>
      <c r="BJ61" s="1"/>
    </row>
    <row r="62" spans="1:62" s="76" customFormat="1" x14ac:dyDescent="0.3">
      <c r="A62" s="698" t="s">
        <v>182</v>
      </c>
      <c r="B62" s="719">
        <v>0.5</v>
      </c>
      <c r="C62" s="721">
        <v>3</v>
      </c>
      <c r="D62" s="737">
        <v>4</v>
      </c>
      <c r="E62" s="946">
        <v>5</v>
      </c>
      <c r="F62" s="699">
        <f t="shared" si="6"/>
        <v>5.7543993733715713</v>
      </c>
      <c r="G62" s="700">
        <f t="shared" si="7"/>
        <v>0</v>
      </c>
      <c r="H62" s="225">
        <v>-1</v>
      </c>
      <c r="I62" s="701">
        <v>-1</v>
      </c>
      <c r="J62" s="702">
        <f t="shared" si="4"/>
        <v>-2</v>
      </c>
      <c r="K62" s="727">
        <f t="shared" si="8"/>
        <v>3.7543993733715713</v>
      </c>
      <c r="L62" s="225">
        <f t="shared" si="9"/>
        <v>4</v>
      </c>
      <c r="M62" s="706">
        <v>2017</v>
      </c>
      <c r="N62" s="822">
        <f t="shared" si="10"/>
        <v>2</v>
      </c>
      <c r="O62" s="221">
        <f t="shared" si="11"/>
        <v>-2</v>
      </c>
      <c r="P62" s="973"/>
      <c r="Q62" s="701">
        <f t="shared" si="13"/>
        <v>-1</v>
      </c>
      <c r="R62" s="981">
        <f t="shared" si="12"/>
        <v>-3</v>
      </c>
      <c r="S62" s="993">
        <f t="shared" si="5"/>
        <v>51</v>
      </c>
      <c r="T62" s="995" t="s">
        <v>535</v>
      </c>
      <c r="U62" s="96"/>
      <c r="V62" s="96"/>
      <c r="W62" s="96"/>
      <c r="X62" s="96"/>
      <c r="Y62" s="96"/>
      <c r="Z62" s="96"/>
      <c r="AA62" s="96"/>
      <c r="AB62" s="96"/>
      <c r="AC62" s="96"/>
      <c r="AD62" s="96"/>
      <c r="AE62" s="96"/>
      <c r="AF62" s="96"/>
      <c r="AG62" s="96"/>
      <c r="AH62" s="96"/>
      <c r="AM62" s="1"/>
      <c r="AN62" s="1"/>
      <c r="AO62" s="1"/>
      <c r="AP62" s="1"/>
      <c r="AQ62" s="1"/>
      <c r="AR62" s="1"/>
      <c r="AS62" s="1"/>
      <c r="AT62" s="1"/>
      <c r="AU62" s="1"/>
      <c r="AV62" s="1"/>
      <c r="AW62" s="1"/>
      <c r="AX62" s="1"/>
      <c r="AY62" s="1"/>
      <c r="AZ62" s="1"/>
      <c r="BA62" s="1"/>
      <c r="BB62" s="1"/>
      <c r="BC62" s="1"/>
      <c r="BD62" s="1"/>
      <c r="BE62" s="1"/>
      <c r="BF62" s="1"/>
      <c r="BG62" s="1"/>
      <c r="BH62" s="1"/>
      <c r="BI62" s="1"/>
      <c r="BJ62" s="1"/>
    </row>
    <row r="63" spans="1:62" x14ac:dyDescent="0.3">
      <c r="A63" s="704" t="s">
        <v>214</v>
      </c>
      <c r="B63" s="719">
        <v>0.5</v>
      </c>
      <c r="C63" s="726">
        <v>10</v>
      </c>
      <c r="D63" s="738">
        <v>24</v>
      </c>
      <c r="E63" s="946">
        <v>21.788933750000002</v>
      </c>
      <c r="F63" s="705">
        <f t="shared" si="6"/>
        <v>10.067486829874124</v>
      </c>
      <c r="G63" s="224">
        <f t="shared" si="7"/>
        <v>0</v>
      </c>
      <c r="H63" s="706">
        <v>-1</v>
      </c>
      <c r="I63" s="707">
        <v>0</v>
      </c>
      <c r="J63" s="708">
        <f t="shared" si="4"/>
        <v>-1</v>
      </c>
      <c r="K63" s="728">
        <f t="shared" si="8"/>
        <v>9.0674868298741238</v>
      </c>
      <c r="L63" s="706">
        <f t="shared" si="9"/>
        <v>10</v>
      </c>
      <c r="M63" s="706">
        <v>2017</v>
      </c>
      <c r="N63" s="824">
        <f t="shared" si="10"/>
        <v>2</v>
      </c>
      <c r="O63" s="709">
        <f t="shared" si="11"/>
        <v>-2</v>
      </c>
      <c r="P63" s="975"/>
      <c r="Q63" s="707">
        <f t="shared" si="13"/>
        <v>-1</v>
      </c>
      <c r="R63" s="981">
        <f t="shared" si="12"/>
        <v>-3</v>
      </c>
      <c r="S63" s="993">
        <f t="shared" si="5"/>
        <v>51</v>
      </c>
      <c r="T63" s="995" t="s">
        <v>535</v>
      </c>
      <c r="U63" s="96"/>
      <c r="V63" s="96"/>
      <c r="W63" s="96"/>
      <c r="X63" s="96"/>
      <c r="Y63" s="96"/>
      <c r="Z63" s="96"/>
      <c r="AA63" s="96"/>
      <c r="AB63" s="96"/>
      <c r="AC63" s="96"/>
      <c r="AD63" s="96"/>
      <c r="AE63" s="96"/>
      <c r="AF63" s="96"/>
      <c r="AG63" s="96"/>
      <c r="AH63" s="96"/>
      <c r="AI63" s="76"/>
      <c r="AJ63" s="76"/>
      <c r="AK63" s="76"/>
      <c r="AL63" s="76"/>
    </row>
    <row r="64" spans="1:62" s="76" customFormat="1" ht="19.5" thickBot="1" x14ac:dyDescent="0.35">
      <c r="A64" s="752" t="s">
        <v>208</v>
      </c>
      <c r="B64" s="792">
        <v>0.3783224896363811</v>
      </c>
      <c r="C64" s="793">
        <v>4</v>
      </c>
      <c r="D64" s="794">
        <v>6</v>
      </c>
      <c r="E64" s="950">
        <v>14.12</v>
      </c>
      <c r="F64" s="796">
        <f t="shared" si="6"/>
        <v>8.5374580574003947</v>
      </c>
      <c r="G64" s="797">
        <f t="shared" si="7"/>
        <v>0</v>
      </c>
      <c r="H64" s="228">
        <v>-1</v>
      </c>
      <c r="I64" s="716">
        <v>-1</v>
      </c>
      <c r="J64" s="717">
        <f t="shared" si="4"/>
        <v>-2</v>
      </c>
      <c r="K64" s="815">
        <f t="shared" si="8"/>
        <v>6.5374580574003947</v>
      </c>
      <c r="L64" s="228">
        <f t="shared" si="9"/>
        <v>6</v>
      </c>
      <c r="M64" s="954">
        <v>2017</v>
      </c>
      <c r="N64" s="825">
        <f t="shared" si="10"/>
        <v>2</v>
      </c>
      <c r="O64" s="800">
        <f t="shared" si="11"/>
        <v>-2</v>
      </c>
      <c r="P64" s="976"/>
      <c r="Q64" s="716">
        <f t="shared" si="13"/>
        <v>-1</v>
      </c>
      <c r="R64" s="983">
        <f t="shared" si="12"/>
        <v>-3</v>
      </c>
      <c r="S64" s="993">
        <f t="shared" si="5"/>
        <v>51</v>
      </c>
      <c r="T64" s="995" t="s">
        <v>535</v>
      </c>
      <c r="U64" s="96"/>
      <c r="V64" s="96"/>
      <c r="W64" s="96"/>
      <c r="X64" s="96"/>
      <c r="Y64" s="96"/>
      <c r="Z64" s="96"/>
      <c r="AA64" s="96"/>
      <c r="AB64" s="96"/>
      <c r="AC64" s="96"/>
      <c r="AD64" s="96"/>
      <c r="AE64" s="96"/>
      <c r="AF64" s="96"/>
      <c r="AG64" s="96"/>
      <c r="AH64" s="96"/>
      <c r="AM64" s="1"/>
      <c r="AN64" s="1"/>
      <c r="AO64" s="1"/>
      <c r="AP64" s="1"/>
      <c r="AQ64" s="1"/>
      <c r="AR64" s="1"/>
      <c r="AS64" s="1"/>
      <c r="AT64" s="1"/>
      <c r="AU64" s="1"/>
      <c r="AV64" s="1"/>
      <c r="AW64" s="1"/>
      <c r="AX64" s="1"/>
      <c r="AY64" s="1"/>
      <c r="AZ64" s="1"/>
      <c r="BA64" s="1"/>
      <c r="BB64" s="1"/>
      <c r="BC64" s="1"/>
      <c r="BD64" s="1"/>
      <c r="BE64" s="1"/>
      <c r="BF64" s="1"/>
      <c r="BG64" s="1"/>
      <c r="BH64" s="1"/>
      <c r="BI64" s="1"/>
      <c r="BJ64" s="1"/>
    </row>
    <row r="65" spans="1:38" s="76" customFormat="1" x14ac:dyDescent="0.3">
      <c r="A65" s="137"/>
      <c r="B65" s="96"/>
      <c r="C65" s="177"/>
      <c r="D65" s="96"/>
      <c r="E65" s="1073"/>
      <c r="F65" s="1043"/>
      <c r="G65" s="177"/>
      <c r="H65" s="177"/>
      <c r="I65" s="96"/>
      <c r="J65" s="96"/>
      <c r="K65" s="137"/>
      <c r="L65" s="177"/>
      <c r="M65" s="204"/>
      <c r="N65" s="96"/>
      <c r="O65" s="96"/>
      <c r="P65" s="96"/>
      <c r="Q65" s="96"/>
      <c r="R65" s="289"/>
      <c r="S65" s="289"/>
      <c r="T65" s="289"/>
      <c r="U65" s="289"/>
      <c r="V65" s="96"/>
      <c r="W65" s="96"/>
      <c r="X65" s="96"/>
      <c r="Y65" s="96"/>
      <c r="Z65" s="96"/>
      <c r="AA65" s="96"/>
      <c r="AB65" s="96"/>
      <c r="AC65" s="96"/>
      <c r="AD65" s="96"/>
      <c r="AE65" s="96"/>
      <c r="AF65" s="96"/>
      <c r="AG65" s="96"/>
      <c r="AH65" s="96"/>
      <c r="AI65" s="14"/>
      <c r="AJ65" s="14"/>
      <c r="AK65" s="14"/>
      <c r="AL65" s="14"/>
    </row>
    <row r="66" spans="1:38" s="76" customFormat="1" x14ac:dyDescent="0.3">
      <c r="A66" s="137"/>
      <c r="B66" s="96"/>
      <c r="C66" s="177"/>
      <c r="D66" s="96"/>
      <c r="E66" s="1073"/>
      <c r="F66" s="1043"/>
      <c r="G66" s="177"/>
      <c r="H66" s="177"/>
      <c r="I66" s="96"/>
      <c r="J66" s="96"/>
      <c r="K66" s="137"/>
      <c r="L66" s="177"/>
      <c r="M66" s="204"/>
      <c r="N66" s="96"/>
      <c r="O66" s="96"/>
      <c r="P66" s="96"/>
      <c r="Q66" s="96"/>
      <c r="R66" s="289"/>
      <c r="S66" s="289"/>
      <c r="T66" s="289"/>
      <c r="U66" s="289"/>
      <c r="V66" s="96"/>
      <c r="W66" s="96"/>
      <c r="X66" s="96"/>
      <c r="Y66" s="96"/>
      <c r="Z66" s="96"/>
      <c r="AA66" s="96"/>
      <c r="AB66" s="96"/>
      <c r="AC66" s="96"/>
      <c r="AD66" s="96"/>
      <c r="AE66" s="96"/>
      <c r="AF66" s="96"/>
      <c r="AG66" s="96"/>
      <c r="AH66" s="96"/>
      <c r="AI66" s="14"/>
      <c r="AJ66" s="14"/>
      <c r="AK66" s="14"/>
      <c r="AL66" s="14"/>
    </row>
    <row r="67" spans="1:38" s="76" customFormat="1" x14ac:dyDescent="0.3">
      <c r="A67" s="137"/>
      <c r="B67" s="96"/>
      <c r="C67" s="177"/>
      <c r="D67" s="96"/>
      <c r="E67" s="1073"/>
      <c r="F67" s="1043"/>
      <c r="G67" s="177"/>
      <c r="H67" s="177"/>
      <c r="I67" s="96"/>
      <c r="J67" s="96"/>
      <c r="K67" s="137"/>
      <c r="L67" s="177"/>
      <c r="M67" s="204"/>
      <c r="N67" s="96"/>
      <c r="O67" s="96"/>
      <c r="P67" s="96"/>
      <c r="Q67" s="96"/>
      <c r="R67" s="289"/>
      <c r="S67" s="289"/>
      <c r="T67" s="289"/>
      <c r="U67" s="289"/>
      <c r="V67" s="96"/>
      <c r="W67" s="96"/>
      <c r="X67" s="96"/>
      <c r="Y67" s="96"/>
      <c r="Z67" s="96"/>
      <c r="AA67" s="96"/>
      <c r="AB67" s="96"/>
      <c r="AC67" s="96"/>
      <c r="AD67" s="96"/>
      <c r="AE67" s="96"/>
      <c r="AF67" s="96"/>
      <c r="AG67" s="96"/>
      <c r="AH67" s="96"/>
      <c r="AI67" s="14"/>
      <c r="AJ67" s="14"/>
      <c r="AK67" s="14"/>
      <c r="AL67" s="14"/>
    </row>
    <row r="68" spans="1:38" x14ac:dyDescent="0.3">
      <c r="A68" s="747"/>
      <c r="B68" s="50"/>
      <c r="C68" s="49"/>
      <c r="D68" s="336"/>
      <c r="E68" s="749"/>
      <c r="F68" s="743"/>
      <c r="G68" s="49"/>
      <c r="H68" s="49"/>
      <c r="I68" s="50"/>
      <c r="J68" s="50"/>
      <c r="K68" s="747"/>
      <c r="L68" s="49"/>
      <c r="M68" s="951"/>
      <c r="N68" s="50"/>
      <c r="O68" s="50"/>
      <c r="P68" s="50"/>
      <c r="Q68" s="50"/>
      <c r="R68" s="336"/>
      <c r="S68" s="336"/>
      <c r="T68" s="336"/>
      <c r="U68" s="336"/>
      <c r="V68" s="50"/>
      <c r="W68" s="50"/>
      <c r="X68" s="50"/>
      <c r="Y68" s="50"/>
      <c r="Z68" s="50"/>
      <c r="AA68" s="50"/>
      <c r="AB68" s="50"/>
      <c r="AC68" s="50"/>
      <c r="AD68" s="50"/>
      <c r="AE68" s="50"/>
      <c r="AF68" s="50"/>
      <c r="AG68" s="50"/>
      <c r="AH68" s="50"/>
    </row>
    <row r="69" spans="1:38" x14ac:dyDescent="0.3">
      <c r="A69" s="747"/>
      <c r="B69" s="50"/>
      <c r="C69" s="49"/>
      <c r="D69" s="336"/>
      <c r="E69" s="749"/>
      <c r="F69" s="743"/>
      <c r="G69" s="49"/>
      <c r="H69" s="49"/>
      <c r="I69" s="50"/>
      <c r="J69" s="50"/>
      <c r="K69" s="747"/>
      <c r="L69" s="49"/>
      <c r="M69" s="951"/>
      <c r="N69" s="50"/>
      <c r="O69" s="50"/>
      <c r="P69" s="50"/>
      <c r="Q69" s="50"/>
      <c r="R69" s="336"/>
      <c r="S69" s="336"/>
      <c r="T69" s="336"/>
      <c r="U69" s="336"/>
      <c r="V69" s="50"/>
      <c r="W69" s="50"/>
      <c r="X69" s="50"/>
      <c r="Y69" s="50"/>
      <c r="Z69" s="50"/>
      <c r="AA69" s="50"/>
      <c r="AB69" s="50"/>
      <c r="AC69" s="50"/>
      <c r="AD69" s="50"/>
      <c r="AE69" s="50"/>
      <c r="AF69" s="50"/>
      <c r="AG69" s="50"/>
      <c r="AH69" s="50"/>
    </row>
    <row r="70" spans="1:38" x14ac:dyDescent="0.3">
      <c r="A70" s="747"/>
      <c r="B70" s="50"/>
      <c r="C70" s="49"/>
      <c r="D70" s="336"/>
      <c r="E70" s="749"/>
      <c r="F70" s="743"/>
      <c r="G70" s="49"/>
      <c r="H70" s="49"/>
      <c r="I70" s="50"/>
      <c r="J70" s="50"/>
      <c r="K70" s="747"/>
      <c r="L70" s="49"/>
      <c r="M70" s="951"/>
      <c r="N70" s="50"/>
      <c r="O70" s="50"/>
      <c r="P70" s="50"/>
      <c r="Q70" s="50"/>
      <c r="R70" s="336"/>
      <c r="S70" s="336"/>
      <c r="T70" s="336"/>
      <c r="U70" s="336"/>
      <c r="V70" s="50"/>
      <c r="W70" s="50"/>
      <c r="X70" s="50"/>
      <c r="Y70" s="50"/>
      <c r="Z70" s="50"/>
      <c r="AA70" s="50"/>
      <c r="AB70" s="50"/>
      <c r="AC70" s="50"/>
      <c r="AD70" s="50"/>
      <c r="AE70" s="50"/>
      <c r="AF70" s="50"/>
      <c r="AG70" s="50"/>
      <c r="AH70" s="50"/>
    </row>
    <row r="71" spans="1:38" x14ac:dyDescent="0.3">
      <c r="A71" s="747"/>
      <c r="B71" s="50"/>
      <c r="C71" s="49"/>
      <c r="D71" s="336"/>
      <c r="E71" s="749"/>
      <c r="F71" s="743"/>
      <c r="G71" s="49"/>
      <c r="H71" s="49"/>
      <c r="I71" s="50"/>
      <c r="J71" s="50"/>
      <c r="K71" s="747"/>
      <c r="L71" s="49"/>
      <c r="M71" s="951"/>
      <c r="N71" s="50"/>
      <c r="O71" s="50"/>
      <c r="P71" s="50"/>
      <c r="Q71" s="50"/>
      <c r="R71" s="336"/>
      <c r="S71" s="336"/>
      <c r="T71" s="336"/>
      <c r="U71" s="336"/>
      <c r="V71" s="50"/>
      <c r="W71" s="50"/>
      <c r="X71" s="50"/>
      <c r="Y71" s="50"/>
      <c r="Z71" s="50"/>
      <c r="AA71" s="50"/>
      <c r="AB71" s="50"/>
      <c r="AC71" s="50"/>
      <c r="AD71" s="50"/>
      <c r="AE71" s="50"/>
      <c r="AF71" s="50"/>
      <c r="AG71" s="50"/>
      <c r="AH71" s="50"/>
    </row>
    <row r="72" spans="1:38" x14ac:dyDescent="0.3">
      <c r="A72" s="747"/>
      <c r="B72" s="50"/>
      <c r="C72" s="49"/>
      <c r="D72" s="336"/>
      <c r="E72" s="749"/>
      <c r="F72" s="743"/>
      <c r="G72" s="49"/>
      <c r="H72" s="49"/>
      <c r="I72" s="50"/>
      <c r="J72" s="50"/>
      <c r="K72" s="747"/>
      <c r="L72" s="49"/>
      <c r="M72" s="951"/>
      <c r="N72" s="50"/>
      <c r="O72" s="50"/>
      <c r="P72" s="50"/>
      <c r="Q72" s="50"/>
      <c r="R72" s="336"/>
      <c r="S72" s="336"/>
      <c r="T72" s="336"/>
      <c r="U72" s="336"/>
      <c r="V72" s="50"/>
      <c r="W72" s="50"/>
      <c r="X72" s="50"/>
      <c r="Y72" s="50"/>
      <c r="Z72" s="50"/>
      <c r="AA72" s="50"/>
      <c r="AB72" s="50"/>
      <c r="AC72" s="50"/>
      <c r="AD72" s="50"/>
      <c r="AE72" s="50"/>
      <c r="AF72" s="50"/>
      <c r="AG72" s="50"/>
      <c r="AH72" s="50"/>
    </row>
    <row r="73" spans="1:38" x14ac:dyDescent="0.3">
      <c r="A73" s="747"/>
      <c r="B73" s="50"/>
      <c r="C73" s="49"/>
      <c r="D73" s="336"/>
      <c r="E73" s="749"/>
      <c r="F73" s="743"/>
      <c r="G73" s="49"/>
      <c r="H73" s="49"/>
      <c r="I73" s="50"/>
      <c r="J73" s="50"/>
      <c r="K73" s="747"/>
      <c r="L73" s="49"/>
      <c r="M73" s="951"/>
      <c r="N73" s="50"/>
      <c r="O73" s="50"/>
      <c r="P73" s="50"/>
      <c r="Q73" s="50"/>
      <c r="R73" s="336"/>
      <c r="S73" s="336"/>
      <c r="T73" s="336"/>
      <c r="U73" s="336"/>
      <c r="V73" s="50"/>
      <c r="W73" s="50"/>
      <c r="X73" s="50"/>
      <c r="Y73" s="50"/>
      <c r="Z73" s="50"/>
      <c r="AA73" s="50"/>
      <c r="AB73" s="50"/>
      <c r="AC73" s="50"/>
      <c r="AD73" s="50"/>
      <c r="AE73" s="50"/>
      <c r="AF73" s="50"/>
      <c r="AG73" s="50"/>
      <c r="AH73" s="50"/>
    </row>
  </sheetData>
  <sortState ref="A7:T64">
    <sortCondition ref="S7:S64"/>
  </sortState>
  <conditionalFormatting sqref="S7:S64">
    <cfRule type="colorScale" priority="1">
      <colorScale>
        <cfvo type="min"/>
        <cfvo type="percentile" val="50"/>
        <cfvo type="max"/>
        <color rgb="FF6AC281"/>
        <color rgb="FFFFEB84"/>
        <color rgb="FFF97B7E"/>
      </colorScale>
    </cfRule>
  </conditionalFormatting>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283"/>
  <sheetViews>
    <sheetView topLeftCell="A240" zoomScale="115" zoomScaleNormal="115" zoomScaleSheetLayoutView="145" workbookViewId="0">
      <selection activeCell="R256" sqref="R256"/>
    </sheetView>
  </sheetViews>
  <sheetFormatPr defaultRowHeight="15" x14ac:dyDescent="0.25"/>
  <cols>
    <col min="5" max="5" width="9.140625" style="35"/>
    <col min="7" max="7" width="7.28515625" style="35" customWidth="1"/>
    <col min="10" max="10" width="11.28515625" customWidth="1"/>
    <col min="14" max="14" width="7.7109375" customWidth="1"/>
  </cols>
  <sheetData>
    <row r="1" spans="1:10" x14ac:dyDescent="0.25">
      <c r="A1" t="s">
        <v>354</v>
      </c>
    </row>
    <row r="2" spans="1:10" x14ac:dyDescent="0.25">
      <c r="A2" s="258" t="s">
        <v>355</v>
      </c>
    </row>
    <row r="3" spans="1:10" x14ac:dyDescent="0.25">
      <c r="A3" s="258" t="s">
        <v>356</v>
      </c>
    </row>
    <row r="5" spans="1:10" x14ac:dyDescent="0.25">
      <c r="A5" s="133" t="s">
        <v>19</v>
      </c>
      <c r="B5" s="36"/>
      <c r="C5" s="36"/>
      <c r="D5" s="36"/>
      <c r="E5" s="255"/>
      <c r="F5" s="133" t="s">
        <v>343</v>
      </c>
      <c r="G5" s="247"/>
      <c r="H5" s="133"/>
      <c r="I5" s="133"/>
      <c r="J5" s="133"/>
    </row>
    <row r="6" spans="1:10" x14ac:dyDescent="0.25">
      <c r="E6" s="159"/>
    </row>
    <row r="7" spans="1:10" x14ac:dyDescent="0.25">
      <c r="E7" s="159"/>
    </row>
    <row r="8" spans="1:10" x14ac:dyDescent="0.25">
      <c r="E8" s="159"/>
    </row>
    <row r="9" spans="1:10" x14ac:dyDescent="0.25">
      <c r="E9" s="159"/>
    </row>
    <row r="10" spans="1:10" x14ac:dyDescent="0.25">
      <c r="E10" s="159"/>
    </row>
    <row r="11" spans="1:10" x14ac:dyDescent="0.25">
      <c r="E11" s="159"/>
    </row>
    <row r="12" spans="1:10" x14ac:dyDescent="0.25">
      <c r="E12" s="159"/>
    </row>
    <row r="13" spans="1:10" x14ac:dyDescent="0.25">
      <c r="E13" s="159"/>
    </row>
    <row r="14" spans="1:10" x14ac:dyDescent="0.25">
      <c r="E14" s="159"/>
    </row>
    <row r="15" spans="1:10" x14ac:dyDescent="0.25">
      <c r="E15" s="159"/>
    </row>
    <row r="16" spans="1:10" x14ac:dyDescent="0.25">
      <c r="E16" s="159"/>
    </row>
    <row r="17" spans="1:10" x14ac:dyDescent="0.25">
      <c r="E17" s="159"/>
    </row>
    <row r="18" spans="1:10" x14ac:dyDescent="0.25">
      <c r="A18" s="133" t="s">
        <v>222</v>
      </c>
      <c r="B18" s="36"/>
      <c r="C18" s="36"/>
      <c r="D18" s="36"/>
      <c r="E18" s="256"/>
      <c r="F18" s="133" t="s">
        <v>344</v>
      </c>
      <c r="G18" s="247"/>
      <c r="H18" s="133"/>
      <c r="I18" s="133"/>
      <c r="J18" s="133"/>
    </row>
    <row r="19" spans="1:10" x14ac:dyDescent="0.25">
      <c r="E19" s="159"/>
    </row>
    <row r="20" spans="1:10" x14ac:dyDescent="0.25">
      <c r="E20" s="159"/>
    </row>
    <row r="21" spans="1:10" x14ac:dyDescent="0.25">
      <c r="E21" s="159"/>
    </row>
    <row r="22" spans="1:10" x14ac:dyDescent="0.25">
      <c r="E22" s="159"/>
    </row>
    <row r="23" spans="1:10" x14ac:dyDescent="0.25">
      <c r="E23" s="159"/>
    </row>
    <row r="24" spans="1:10" x14ac:dyDescent="0.25">
      <c r="E24" s="159"/>
    </row>
    <row r="25" spans="1:10" x14ac:dyDescent="0.25">
      <c r="E25" s="159"/>
    </row>
    <row r="26" spans="1:10" x14ac:dyDescent="0.25">
      <c r="E26" s="159"/>
    </row>
    <row r="27" spans="1:10" x14ac:dyDescent="0.25">
      <c r="E27" s="159"/>
    </row>
    <row r="28" spans="1:10" x14ac:dyDescent="0.25">
      <c r="E28" s="159"/>
    </row>
    <row r="29" spans="1:10" x14ac:dyDescent="0.25">
      <c r="E29" s="159"/>
    </row>
    <row r="30" spans="1:10" x14ac:dyDescent="0.25">
      <c r="E30" s="159"/>
    </row>
    <row r="31" spans="1:10" x14ac:dyDescent="0.25">
      <c r="A31" s="133" t="s">
        <v>62</v>
      </c>
      <c r="B31" s="36"/>
      <c r="C31" s="36"/>
      <c r="D31" s="36"/>
      <c r="E31" s="256"/>
      <c r="F31" s="133" t="s">
        <v>8</v>
      </c>
      <c r="G31" s="247"/>
      <c r="H31" s="133"/>
      <c r="I31" s="133"/>
      <c r="J31" s="133"/>
    </row>
    <row r="32" spans="1:10" x14ac:dyDescent="0.25">
      <c r="E32" s="159"/>
    </row>
    <row r="33" spans="5:7" x14ac:dyDescent="0.25">
      <c r="E33" s="159"/>
    </row>
    <row r="34" spans="5:7" x14ac:dyDescent="0.25">
      <c r="E34" s="159"/>
      <c r="G34"/>
    </row>
    <row r="35" spans="5:7" x14ac:dyDescent="0.25">
      <c r="E35" s="159"/>
      <c r="G35"/>
    </row>
    <row r="36" spans="5:7" x14ac:dyDescent="0.25">
      <c r="E36" s="159"/>
      <c r="G36"/>
    </row>
    <row r="37" spans="5:7" x14ac:dyDescent="0.25">
      <c r="E37" s="159"/>
      <c r="G37"/>
    </row>
    <row r="38" spans="5:7" x14ac:dyDescent="0.25">
      <c r="E38" s="159"/>
      <c r="G38"/>
    </row>
    <row r="39" spans="5:7" x14ac:dyDescent="0.25">
      <c r="E39" s="159"/>
      <c r="G39"/>
    </row>
    <row r="40" spans="5:7" x14ac:dyDescent="0.25">
      <c r="E40" s="159"/>
      <c r="G40"/>
    </row>
    <row r="41" spans="5:7" x14ac:dyDescent="0.25">
      <c r="E41" s="159"/>
      <c r="G41"/>
    </row>
    <row r="42" spans="5:7" x14ac:dyDescent="0.25">
      <c r="G42"/>
    </row>
    <row r="43" spans="5:7" x14ac:dyDescent="0.25">
      <c r="G43"/>
    </row>
    <row r="44" spans="5:7" x14ac:dyDescent="0.25">
      <c r="G44"/>
    </row>
    <row r="45" spans="5:7" x14ac:dyDescent="0.25">
      <c r="G45"/>
    </row>
    <row r="46" spans="5:7" x14ac:dyDescent="0.25">
      <c r="G46"/>
    </row>
    <row r="47" spans="5:7" x14ac:dyDescent="0.25">
      <c r="G47"/>
    </row>
    <row r="48" spans="5:7" x14ac:dyDescent="0.25">
      <c r="G48"/>
    </row>
    <row r="49" spans="1:10" x14ac:dyDescent="0.25">
      <c r="G49"/>
    </row>
    <row r="50" spans="1:10" x14ac:dyDescent="0.25">
      <c r="A50" t="s">
        <v>354</v>
      </c>
    </row>
    <row r="51" spans="1:10" x14ac:dyDescent="0.25">
      <c r="A51" s="258" t="s">
        <v>355</v>
      </c>
    </row>
    <row r="52" spans="1:10" x14ac:dyDescent="0.25">
      <c r="A52" s="258" t="s">
        <v>357</v>
      </c>
    </row>
    <row r="54" spans="1:10" x14ac:dyDescent="0.25">
      <c r="A54" s="133" t="s">
        <v>44</v>
      </c>
      <c r="B54" s="133"/>
      <c r="C54" s="133"/>
      <c r="D54" s="133"/>
      <c r="E54" s="247"/>
      <c r="F54" s="133" t="s">
        <v>227</v>
      </c>
      <c r="G54" s="255"/>
      <c r="H54" s="36"/>
      <c r="I54" s="36"/>
      <c r="J54" s="36"/>
    </row>
    <row r="55" spans="1:10" x14ac:dyDescent="0.25">
      <c r="E55" s="159"/>
    </row>
    <row r="56" spans="1:10" x14ac:dyDescent="0.25">
      <c r="E56" s="159"/>
    </row>
    <row r="57" spans="1:10" x14ac:dyDescent="0.25">
      <c r="E57" s="159"/>
    </row>
    <row r="58" spans="1:10" x14ac:dyDescent="0.25">
      <c r="E58" s="159"/>
    </row>
    <row r="59" spans="1:10" x14ac:dyDescent="0.25">
      <c r="E59" s="159"/>
    </row>
    <row r="60" spans="1:10" x14ac:dyDescent="0.25">
      <c r="E60" s="159"/>
    </row>
    <row r="61" spans="1:10" x14ac:dyDescent="0.25">
      <c r="E61" s="159"/>
    </row>
    <row r="62" spans="1:10" x14ac:dyDescent="0.25">
      <c r="E62" s="159"/>
    </row>
    <row r="63" spans="1:10" x14ac:dyDescent="0.25">
      <c r="E63" s="159"/>
    </row>
    <row r="64" spans="1:10" x14ac:dyDescent="0.25">
      <c r="E64" s="159"/>
    </row>
    <row r="65" spans="1:10" x14ac:dyDescent="0.25">
      <c r="E65" s="159"/>
    </row>
    <row r="66" spans="1:10" x14ac:dyDescent="0.25">
      <c r="E66" s="159"/>
    </row>
    <row r="67" spans="1:10" x14ac:dyDescent="0.25">
      <c r="A67" s="133" t="s">
        <v>217</v>
      </c>
      <c r="B67" s="133"/>
      <c r="C67" s="133"/>
      <c r="D67" s="133"/>
      <c r="E67" s="257"/>
      <c r="F67" s="133" t="s">
        <v>345</v>
      </c>
      <c r="G67" s="255"/>
      <c r="H67" s="36"/>
      <c r="I67" s="36"/>
      <c r="J67" s="36"/>
    </row>
    <row r="68" spans="1:10" x14ac:dyDescent="0.25">
      <c r="E68" s="159"/>
    </row>
    <row r="69" spans="1:10" x14ac:dyDescent="0.25">
      <c r="E69" s="159"/>
    </row>
    <row r="70" spans="1:10" x14ac:dyDescent="0.25">
      <c r="E70" s="159"/>
    </row>
    <row r="71" spans="1:10" x14ac:dyDescent="0.25">
      <c r="E71" s="159"/>
    </row>
    <row r="72" spans="1:10" x14ac:dyDescent="0.25">
      <c r="E72" s="159"/>
    </row>
    <row r="73" spans="1:10" x14ac:dyDescent="0.25">
      <c r="E73" s="159"/>
    </row>
    <row r="74" spans="1:10" x14ac:dyDescent="0.25">
      <c r="E74" s="159"/>
    </row>
    <row r="75" spans="1:10" x14ac:dyDescent="0.25">
      <c r="E75" s="159"/>
    </row>
    <row r="76" spans="1:10" x14ac:dyDescent="0.25">
      <c r="E76" s="159"/>
    </row>
    <row r="77" spans="1:10" x14ac:dyDescent="0.25">
      <c r="E77" s="159"/>
    </row>
    <row r="78" spans="1:10" x14ac:dyDescent="0.25">
      <c r="E78" s="159"/>
    </row>
    <row r="79" spans="1:10" x14ac:dyDescent="0.25">
      <c r="E79" s="159"/>
    </row>
    <row r="80" spans="1:10" x14ac:dyDescent="0.25">
      <c r="A80" s="133" t="s">
        <v>346</v>
      </c>
      <c r="B80" s="133"/>
      <c r="C80" s="133"/>
      <c r="D80" s="133"/>
      <c r="E80" s="257"/>
      <c r="F80" s="133" t="s">
        <v>347</v>
      </c>
      <c r="G80" s="255"/>
      <c r="H80" s="36"/>
      <c r="I80" s="36"/>
      <c r="J80" s="36"/>
    </row>
    <row r="81" spans="5:7" x14ac:dyDescent="0.25">
      <c r="E81" s="159"/>
    </row>
    <row r="82" spans="5:7" x14ac:dyDescent="0.25">
      <c r="E82" s="159"/>
      <c r="G82"/>
    </row>
    <row r="83" spans="5:7" x14ac:dyDescent="0.25">
      <c r="E83" s="159"/>
      <c r="G83"/>
    </row>
    <row r="84" spans="5:7" x14ac:dyDescent="0.25">
      <c r="E84" s="159"/>
      <c r="G84"/>
    </row>
    <row r="85" spans="5:7" x14ac:dyDescent="0.25">
      <c r="E85" s="159"/>
      <c r="G85"/>
    </row>
    <row r="86" spans="5:7" x14ac:dyDescent="0.25">
      <c r="E86" s="159"/>
      <c r="G86"/>
    </row>
    <row r="87" spans="5:7" x14ac:dyDescent="0.25">
      <c r="E87" s="159"/>
      <c r="G87"/>
    </row>
    <row r="88" spans="5:7" x14ac:dyDescent="0.25">
      <c r="E88" s="159"/>
      <c r="G88"/>
    </row>
    <row r="89" spans="5:7" x14ac:dyDescent="0.25">
      <c r="E89" s="159"/>
      <c r="G89"/>
    </row>
    <row r="90" spans="5:7" x14ac:dyDescent="0.25">
      <c r="E90" s="159"/>
      <c r="G90"/>
    </row>
    <row r="91" spans="5:7" x14ac:dyDescent="0.25">
      <c r="G91"/>
    </row>
    <row r="92" spans="5:7" x14ac:dyDescent="0.25">
      <c r="G92"/>
    </row>
    <row r="93" spans="5:7" x14ac:dyDescent="0.25">
      <c r="G93"/>
    </row>
    <row r="94" spans="5:7" x14ac:dyDescent="0.25">
      <c r="G94"/>
    </row>
    <row r="95" spans="5:7" x14ac:dyDescent="0.25">
      <c r="G95"/>
    </row>
    <row r="96" spans="5:7" x14ac:dyDescent="0.25">
      <c r="G96"/>
    </row>
    <row r="97" spans="1:10" x14ac:dyDescent="0.25">
      <c r="G97"/>
    </row>
    <row r="99" spans="1:10" x14ac:dyDescent="0.25">
      <c r="A99" t="s">
        <v>354</v>
      </c>
    </row>
    <row r="100" spans="1:10" x14ac:dyDescent="0.25">
      <c r="A100" s="258" t="s">
        <v>355</v>
      </c>
    </row>
    <row r="101" spans="1:10" x14ac:dyDescent="0.25">
      <c r="A101" s="258" t="s">
        <v>357</v>
      </c>
    </row>
    <row r="103" spans="1:10" x14ac:dyDescent="0.25">
      <c r="A103" s="133" t="s">
        <v>181</v>
      </c>
      <c r="B103" s="133"/>
      <c r="C103" s="133"/>
      <c r="D103" s="133"/>
      <c r="E103" s="247"/>
      <c r="F103" s="133" t="s">
        <v>210</v>
      </c>
      <c r="G103" s="255"/>
      <c r="H103" s="36"/>
      <c r="I103" s="36"/>
      <c r="J103" s="36"/>
    </row>
    <row r="104" spans="1:10" x14ac:dyDescent="0.25">
      <c r="E104" s="159"/>
    </row>
    <row r="105" spans="1:10" x14ac:dyDescent="0.25">
      <c r="E105" s="159"/>
    </row>
    <row r="106" spans="1:10" x14ac:dyDescent="0.25">
      <c r="E106" s="159"/>
    </row>
    <row r="107" spans="1:10" x14ac:dyDescent="0.25">
      <c r="E107" s="159"/>
    </row>
    <row r="108" spans="1:10" x14ac:dyDescent="0.25">
      <c r="E108" s="159"/>
    </row>
    <row r="109" spans="1:10" x14ac:dyDescent="0.25">
      <c r="E109" s="159"/>
    </row>
    <row r="110" spans="1:10" x14ac:dyDescent="0.25">
      <c r="E110" s="159"/>
    </row>
    <row r="111" spans="1:10" x14ac:dyDescent="0.25">
      <c r="E111" s="159"/>
    </row>
    <row r="112" spans="1:10" x14ac:dyDescent="0.25">
      <c r="E112" s="159"/>
    </row>
    <row r="113" spans="1:10" x14ac:dyDescent="0.25">
      <c r="E113" s="159"/>
    </row>
    <row r="114" spans="1:10" x14ac:dyDescent="0.25">
      <c r="E114" s="159"/>
    </row>
    <row r="115" spans="1:10" x14ac:dyDescent="0.25">
      <c r="E115" s="159"/>
    </row>
    <row r="116" spans="1:10" x14ac:dyDescent="0.25">
      <c r="A116" s="133" t="s">
        <v>179</v>
      </c>
      <c r="B116" s="133"/>
      <c r="C116" s="133"/>
      <c r="D116" s="133"/>
      <c r="E116" s="257"/>
      <c r="F116" s="133" t="s">
        <v>46</v>
      </c>
      <c r="G116" s="133"/>
      <c r="H116" s="133"/>
      <c r="I116" s="133"/>
      <c r="J116" s="36"/>
    </row>
    <row r="117" spans="1:10" x14ac:dyDescent="0.25">
      <c r="E117" s="159"/>
    </row>
    <row r="118" spans="1:10" x14ac:dyDescent="0.25">
      <c r="E118" s="159"/>
    </row>
    <row r="119" spans="1:10" x14ac:dyDescent="0.25">
      <c r="E119" s="159"/>
    </row>
    <row r="120" spans="1:10" x14ac:dyDescent="0.25">
      <c r="E120" s="159"/>
    </row>
    <row r="121" spans="1:10" x14ac:dyDescent="0.25">
      <c r="E121" s="159"/>
    </row>
    <row r="122" spans="1:10" x14ac:dyDescent="0.25">
      <c r="E122" s="159"/>
    </row>
    <row r="123" spans="1:10" x14ac:dyDescent="0.25">
      <c r="E123" s="159"/>
    </row>
    <row r="124" spans="1:10" x14ac:dyDescent="0.25">
      <c r="E124" s="159"/>
    </row>
    <row r="125" spans="1:10" x14ac:dyDescent="0.25">
      <c r="E125" s="159"/>
    </row>
    <row r="126" spans="1:10" x14ac:dyDescent="0.25">
      <c r="E126" s="159"/>
    </row>
    <row r="127" spans="1:10" x14ac:dyDescent="0.25">
      <c r="E127" s="159"/>
    </row>
    <row r="128" spans="1:10" x14ac:dyDescent="0.25">
      <c r="E128" s="159"/>
    </row>
    <row r="129" spans="1:10" x14ac:dyDescent="0.25">
      <c r="A129" s="133" t="s">
        <v>189</v>
      </c>
      <c r="B129" s="247"/>
      <c r="C129" s="133"/>
      <c r="D129" s="133"/>
      <c r="E129" s="257"/>
      <c r="F129" s="133" t="s">
        <v>231</v>
      </c>
      <c r="G129" s="247"/>
      <c r="H129" s="133"/>
      <c r="I129" s="133"/>
      <c r="J129" s="133"/>
    </row>
    <row r="130" spans="1:10" x14ac:dyDescent="0.25">
      <c r="E130" s="159"/>
    </row>
    <row r="131" spans="1:10" x14ac:dyDescent="0.25">
      <c r="E131" s="159"/>
    </row>
    <row r="132" spans="1:10" x14ac:dyDescent="0.25">
      <c r="E132" s="159"/>
    </row>
    <row r="133" spans="1:10" x14ac:dyDescent="0.25">
      <c r="E133" s="159"/>
    </row>
    <row r="134" spans="1:10" x14ac:dyDescent="0.25">
      <c r="E134" s="159"/>
    </row>
    <row r="135" spans="1:10" x14ac:dyDescent="0.25">
      <c r="E135" s="159"/>
    </row>
    <row r="136" spans="1:10" x14ac:dyDescent="0.25">
      <c r="E136" s="159"/>
    </row>
    <row r="137" spans="1:10" x14ac:dyDescent="0.25">
      <c r="E137" s="159"/>
    </row>
    <row r="138" spans="1:10" x14ac:dyDescent="0.25">
      <c r="E138" s="159"/>
    </row>
    <row r="139" spans="1:10" x14ac:dyDescent="0.25">
      <c r="E139" s="159"/>
    </row>
    <row r="148" spans="1:10" x14ac:dyDescent="0.25">
      <c r="A148" t="s">
        <v>354</v>
      </c>
    </row>
    <row r="149" spans="1:10" x14ac:dyDescent="0.25">
      <c r="A149" s="258" t="s">
        <v>355</v>
      </c>
    </row>
    <row r="150" spans="1:10" x14ac:dyDescent="0.25">
      <c r="A150" s="258" t="s">
        <v>357</v>
      </c>
    </row>
    <row r="152" spans="1:10" x14ac:dyDescent="0.25">
      <c r="A152" s="133" t="s">
        <v>233</v>
      </c>
      <c r="B152" s="133"/>
      <c r="C152" s="133"/>
      <c r="D152" s="133"/>
      <c r="E152" s="247"/>
      <c r="F152" s="133" t="s">
        <v>348</v>
      </c>
      <c r="G152" s="247"/>
      <c r="H152" s="133"/>
      <c r="I152" s="133"/>
      <c r="J152" s="133"/>
    </row>
    <row r="153" spans="1:10" x14ac:dyDescent="0.25">
      <c r="E153" s="159"/>
    </row>
    <row r="154" spans="1:10" x14ac:dyDescent="0.25">
      <c r="E154" s="159"/>
    </row>
    <row r="155" spans="1:10" x14ac:dyDescent="0.25">
      <c r="E155" s="159"/>
    </row>
    <row r="156" spans="1:10" x14ac:dyDescent="0.25">
      <c r="E156" s="159"/>
    </row>
    <row r="157" spans="1:10" x14ac:dyDescent="0.25">
      <c r="E157" s="159"/>
    </row>
    <row r="158" spans="1:10" x14ac:dyDescent="0.25">
      <c r="E158" s="159"/>
    </row>
    <row r="159" spans="1:10" x14ac:dyDescent="0.25">
      <c r="E159" s="159"/>
    </row>
    <row r="160" spans="1:10" x14ac:dyDescent="0.25">
      <c r="E160" s="159"/>
    </row>
    <row r="161" spans="1:10" x14ac:dyDescent="0.25">
      <c r="E161" s="159"/>
    </row>
    <row r="162" spans="1:10" x14ac:dyDescent="0.25">
      <c r="E162" s="159"/>
    </row>
    <row r="163" spans="1:10" x14ac:dyDescent="0.25">
      <c r="E163" s="159"/>
    </row>
    <row r="164" spans="1:10" x14ac:dyDescent="0.25">
      <c r="E164" s="159"/>
    </row>
    <row r="165" spans="1:10" x14ac:dyDescent="0.25">
      <c r="A165" s="133" t="s">
        <v>235</v>
      </c>
      <c r="B165" s="133"/>
      <c r="C165" s="133"/>
      <c r="D165" s="133"/>
      <c r="E165" s="257"/>
      <c r="F165" s="133" t="s">
        <v>349</v>
      </c>
      <c r="G165" s="247"/>
      <c r="H165" s="133"/>
      <c r="I165" s="133"/>
      <c r="J165" s="133"/>
    </row>
    <row r="166" spans="1:10" x14ac:dyDescent="0.25">
      <c r="E166" s="159"/>
    </row>
    <row r="167" spans="1:10" x14ac:dyDescent="0.25">
      <c r="E167" s="159"/>
    </row>
    <row r="168" spans="1:10" x14ac:dyDescent="0.25">
      <c r="E168" s="159"/>
    </row>
    <row r="169" spans="1:10" x14ac:dyDescent="0.25">
      <c r="E169" s="159"/>
    </row>
    <row r="170" spans="1:10" x14ac:dyDescent="0.25">
      <c r="E170" s="159"/>
    </row>
    <row r="171" spans="1:10" x14ac:dyDescent="0.25">
      <c r="E171" s="159"/>
    </row>
    <row r="172" spans="1:10" x14ac:dyDescent="0.25">
      <c r="E172" s="159"/>
    </row>
    <row r="173" spans="1:10" x14ac:dyDescent="0.25">
      <c r="E173" s="159"/>
    </row>
    <row r="174" spans="1:10" x14ac:dyDescent="0.25">
      <c r="E174" s="159"/>
    </row>
    <row r="175" spans="1:10" x14ac:dyDescent="0.25">
      <c r="E175" s="159"/>
    </row>
    <row r="176" spans="1:10" x14ac:dyDescent="0.25">
      <c r="E176" s="159"/>
    </row>
    <row r="177" spans="1:10" x14ac:dyDescent="0.25">
      <c r="E177" s="159"/>
    </row>
    <row r="178" spans="1:10" x14ac:dyDescent="0.25">
      <c r="A178" s="133" t="s">
        <v>237</v>
      </c>
      <c r="B178" s="133"/>
      <c r="C178" s="133"/>
      <c r="D178" s="133"/>
      <c r="E178" s="257"/>
      <c r="F178" s="133" t="s">
        <v>350</v>
      </c>
      <c r="G178" s="247"/>
      <c r="H178" s="133"/>
      <c r="I178" s="133"/>
      <c r="J178" s="133"/>
    </row>
    <row r="179" spans="1:10" x14ac:dyDescent="0.25">
      <c r="E179" s="159"/>
    </row>
    <row r="180" spans="1:10" x14ac:dyDescent="0.25">
      <c r="E180" s="159"/>
    </row>
    <row r="181" spans="1:10" x14ac:dyDescent="0.25">
      <c r="E181" s="159"/>
    </row>
    <row r="182" spans="1:10" x14ac:dyDescent="0.25">
      <c r="E182" s="159"/>
    </row>
    <row r="183" spans="1:10" x14ac:dyDescent="0.25">
      <c r="E183" s="159"/>
    </row>
    <row r="184" spans="1:10" x14ac:dyDescent="0.25">
      <c r="E184" s="159"/>
    </row>
    <row r="185" spans="1:10" x14ac:dyDescent="0.25">
      <c r="E185" s="159"/>
    </row>
    <row r="186" spans="1:10" x14ac:dyDescent="0.25">
      <c r="E186" s="159"/>
    </row>
    <row r="187" spans="1:10" x14ac:dyDescent="0.25">
      <c r="E187" s="159"/>
    </row>
    <row r="188" spans="1:10" x14ac:dyDescent="0.25">
      <c r="E188" s="159"/>
    </row>
    <row r="197" spans="1:10" x14ac:dyDescent="0.25">
      <c r="A197" t="s">
        <v>354</v>
      </c>
    </row>
    <row r="198" spans="1:10" x14ac:dyDescent="0.25">
      <c r="A198" s="258" t="s">
        <v>355</v>
      </c>
    </row>
    <row r="199" spans="1:10" x14ac:dyDescent="0.25">
      <c r="A199" s="258" t="s">
        <v>357</v>
      </c>
    </row>
    <row r="201" spans="1:10" x14ac:dyDescent="0.25">
      <c r="A201" s="133" t="s">
        <v>78</v>
      </c>
      <c r="B201" s="133"/>
      <c r="C201" s="133"/>
      <c r="D201" s="133"/>
      <c r="E201" s="247"/>
      <c r="F201" s="133" t="s">
        <v>342</v>
      </c>
      <c r="G201" s="247"/>
      <c r="H201" s="133"/>
      <c r="I201" s="133"/>
      <c r="J201" s="133"/>
    </row>
    <row r="202" spans="1:10" x14ac:dyDescent="0.25">
      <c r="E202" s="159"/>
    </row>
    <row r="203" spans="1:10" x14ac:dyDescent="0.25">
      <c r="E203" s="159"/>
    </row>
    <row r="204" spans="1:10" x14ac:dyDescent="0.25">
      <c r="E204" s="159"/>
    </row>
    <row r="205" spans="1:10" x14ac:dyDescent="0.25">
      <c r="E205" s="159"/>
    </row>
    <row r="206" spans="1:10" x14ac:dyDescent="0.25">
      <c r="E206" s="159"/>
    </row>
    <row r="207" spans="1:10" x14ac:dyDescent="0.25">
      <c r="E207" s="159"/>
    </row>
    <row r="208" spans="1:10" x14ac:dyDescent="0.25">
      <c r="E208" s="159"/>
    </row>
    <row r="209" spans="1:10" x14ac:dyDescent="0.25">
      <c r="E209" s="159"/>
    </row>
    <row r="210" spans="1:10" x14ac:dyDescent="0.25">
      <c r="E210" s="159"/>
    </row>
    <row r="211" spans="1:10" x14ac:dyDescent="0.25">
      <c r="E211" s="159"/>
    </row>
    <row r="212" spans="1:10" x14ac:dyDescent="0.25">
      <c r="E212" s="159"/>
    </row>
    <row r="213" spans="1:10" x14ac:dyDescent="0.25">
      <c r="E213" s="159"/>
    </row>
    <row r="214" spans="1:10" x14ac:dyDescent="0.25">
      <c r="A214" s="133" t="s">
        <v>351</v>
      </c>
      <c r="B214" s="133"/>
      <c r="C214" s="133"/>
      <c r="D214" s="133"/>
      <c r="E214" s="257"/>
      <c r="F214" s="133" t="s">
        <v>242</v>
      </c>
      <c r="G214" s="247"/>
      <c r="H214" s="133"/>
      <c r="I214" s="133"/>
      <c r="J214" s="133"/>
    </row>
    <row r="215" spans="1:10" x14ac:dyDescent="0.25">
      <c r="E215" s="159"/>
    </row>
    <row r="216" spans="1:10" x14ac:dyDescent="0.25">
      <c r="E216" s="159"/>
    </row>
    <row r="217" spans="1:10" x14ac:dyDescent="0.25">
      <c r="E217" s="159"/>
    </row>
    <row r="218" spans="1:10" x14ac:dyDescent="0.25">
      <c r="E218" s="159"/>
    </row>
    <row r="219" spans="1:10" x14ac:dyDescent="0.25">
      <c r="E219" s="159"/>
    </row>
    <row r="220" spans="1:10" x14ac:dyDescent="0.25">
      <c r="E220" s="159"/>
    </row>
    <row r="221" spans="1:10" x14ac:dyDescent="0.25">
      <c r="E221" s="159"/>
    </row>
    <row r="222" spans="1:10" x14ac:dyDescent="0.25">
      <c r="E222" s="159"/>
    </row>
    <row r="223" spans="1:10" x14ac:dyDescent="0.25">
      <c r="E223" s="159"/>
    </row>
    <row r="224" spans="1:10" x14ac:dyDescent="0.25">
      <c r="E224" s="159"/>
    </row>
    <row r="225" spans="1:10" x14ac:dyDescent="0.25">
      <c r="E225" s="159"/>
    </row>
    <row r="226" spans="1:10" x14ac:dyDescent="0.25">
      <c r="E226" s="159"/>
    </row>
    <row r="227" spans="1:10" x14ac:dyDescent="0.25">
      <c r="A227" s="133" t="s">
        <v>352</v>
      </c>
      <c r="B227" s="133"/>
      <c r="C227" s="133"/>
      <c r="D227" s="133"/>
      <c r="E227" s="257"/>
      <c r="F227" s="133" t="s">
        <v>353</v>
      </c>
      <c r="G227" s="247"/>
      <c r="H227" s="133"/>
      <c r="I227" s="133"/>
      <c r="J227" s="133"/>
    </row>
    <row r="228" spans="1:10" x14ac:dyDescent="0.25">
      <c r="E228" s="159"/>
    </row>
    <row r="229" spans="1:10" x14ac:dyDescent="0.25">
      <c r="E229" s="159"/>
    </row>
    <row r="230" spans="1:10" x14ac:dyDescent="0.25">
      <c r="E230" s="159"/>
    </row>
    <row r="231" spans="1:10" x14ac:dyDescent="0.25">
      <c r="E231" s="159"/>
    </row>
    <row r="232" spans="1:10" x14ac:dyDescent="0.25">
      <c r="E232" s="159"/>
    </row>
    <row r="233" spans="1:10" x14ac:dyDescent="0.25">
      <c r="E233" s="159"/>
    </row>
    <row r="234" spans="1:10" x14ac:dyDescent="0.25">
      <c r="E234" s="159"/>
    </row>
    <row r="235" spans="1:10" x14ac:dyDescent="0.25">
      <c r="E235" s="159"/>
    </row>
    <row r="236" spans="1:10" x14ac:dyDescent="0.25">
      <c r="E236" s="159"/>
    </row>
    <row r="237" spans="1:10" x14ac:dyDescent="0.25">
      <c r="E237" s="159"/>
    </row>
    <row r="246" spans="1:10" x14ac:dyDescent="0.25">
      <c r="A246" s="133" t="s">
        <v>178</v>
      </c>
      <c r="B246" s="133"/>
      <c r="C246" s="133"/>
      <c r="D246" s="133"/>
      <c r="E246" s="247"/>
      <c r="F246" s="133" t="s">
        <v>10</v>
      </c>
      <c r="G246" s="255"/>
      <c r="H246" s="36"/>
      <c r="I246" s="36"/>
      <c r="J246" s="36"/>
    </row>
    <row r="257" spans="1:10" x14ac:dyDescent="0.25">
      <c r="A257" s="36" t="s">
        <v>670</v>
      </c>
      <c r="B257" s="36"/>
      <c r="C257" s="36"/>
      <c r="D257" s="36"/>
      <c r="E257" s="255"/>
    </row>
    <row r="263" spans="1:10" x14ac:dyDescent="0.25">
      <c r="A263" t="s">
        <v>364</v>
      </c>
    </row>
    <row r="266" spans="1:10" x14ac:dyDescent="0.25">
      <c r="A266" s="29"/>
      <c r="B266" s="29"/>
      <c r="C266" s="29"/>
      <c r="D266" s="259" t="s">
        <v>358</v>
      </c>
      <c r="E266" s="257"/>
      <c r="F266" s="29"/>
      <c r="G266" s="260"/>
      <c r="H266" s="29"/>
      <c r="I266" s="261" t="s">
        <v>358</v>
      </c>
      <c r="J266" s="242"/>
    </row>
    <row r="267" spans="1:10" x14ac:dyDescent="0.25">
      <c r="A267" s="29"/>
      <c r="B267" s="29"/>
      <c r="C267" s="29"/>
      <c r="D267" s="262" t="s">
        <v>359</v>
      </c>
      <c r="E267" s="248"/>
      <c r="F267" s="29"/>
      <c r="G267" s="260"/>
      <c r="H267" s="29"/>
      <c r="I267" s="263" t="s">
        <v>359</v>
      </c>
      <c r="J267" s="264"/>
    </row>
    <row r="268" spans="1:10" ht="15.75" thickBot="1" x14ac:dyDescent="0.3">
      <c r="A268" s="265" t="s">
        <v>4</v>
      </c>
      <c r="B268" s="265"/>
      <c r="C268" s="265"/>
      <c r="D268" s="266" t="s">
        <v>360</v>
      </c>
      <c r="E268" s="267" t="s">
        <v>361</v>
      </c>
      <c r="F268" s="265" t="s">
        <v>4</v>
      </c>
      <c r="G268" s="265"/>
      <c r="H268" s="265"/>
      <c r="I268" s="268" t="s">
        <v>360</v>
      </c>
      <c r="J268" s="252" t="s">
        <v>361</v>
      </c>
    </row>
    <row r="269" spans="1:10" s="46" customFormat="1" x14ac:dyDescent="0.25">
      <c r="A269" s="269" t="s">
        <v>19</v>
      </c>
      <c r="B269" s="269"/>
      <c r="C269" s="269"/>
      <c r="D269" s="270">
        <v>0.04</v>
      </c>
      <c r="E269" s="271">
        <v>0.1</v>
      </c>
      <c r="F269" s="269" t="s">
        <v>343</v>
      </c>
      <c r="G269" s="272"/>
      <c r="H269" s="272"/>
      <c r="I269" s="273">
        <v>-0.02</v>
      </c>
      <c r="J269" s="274">
        <v>3.0000000000000001E-3</v>
      </c>
    </row>
    <row r="270" spans="1:10" s="46" customFormat="1" x14ac:dyDescent="0.25">
      <c r="A270" s="275" t="s">
        <v>222</v>
      </c>
      <c r="B270" s="275"/>
      <c r="C270" s="275"/>
      <c r="D270" s="196">
        <v>0.05</v>
      </c>
      <c r="E270" s="276"/>
      <c r="F270" s="275" t="s">
        <v>344</v>
      </c>
      <c r="G270" s="277"/>
      <c r="H270" s="277"/>
      <c r="I270" s="278">
        <v>0.06</v>
      </c>
      <c r="J270" s="279">
        <v>0.2</v>
      </c>
    </row>
    <row r="271" spans="1:10" s="46" customFormat="1" x14ac:dyDescent="0.25">
      <c r="A271" s="275" t="s">
        <v>62</v>
      </c>
      <c r="B271" s="275"/>
      <c r="C271" s="275"/>
      <c r="D271" s="196">
        <v>7.0000000000000007E-2</v>
      </c>
      <c r="E271" s="276"/>
      <c r="F271" s="275" t="s">
        <v>8</v>
      </c>
      <c r="G271" s="277"/>
      <c r="H271" s="277"/>
      <c r="I271" s="280">
        <v>-0.01</v>
      </c>
      <c r="J271" s="281">
        <v>-0.04</v>
      </c>
    </row>
    <row r="272" spans="1:10" s="46" customFormat="1" x14ac:dyDescent="0.25">
      <c r="A272" s="275" t="s">
        <v>44</v>
      </c>
      <c r="B272" s="275"/>
      <c r="C272" s="275"/>
      <c r="D272" s="196">
        <v>0.15</v>
      </c>
      <c r="E272" s="276"/>
      <c r="F272" s="275" t="s">
        <v>227</v>
      </c>
      <c r="G272" s="282"/>
      <c r="H272" s="282"/>
      <c r="I272" s="280">
        <v>0.13</v>
      </c>
      <c r="J272" s="279"/>
    </row>
    <row r="273" spans="1:10" s="46" customFormat="1" x14ac:dyDescent="0.25">
      <c r="A273" s="275" t="s">
        <v>217</v>
      </c>
      <c r="B273" s="275"/>
      <c r="C273" s="275"/>
      <c r="D273" s="196">
        <v>0.01</v>
      </c>
      <c r="E273" s="276">
        <v>0.03</v>
      </c>
      <c r="F273" s="275" t="s">
        <v>362</v>
      </c>
      <c r="G273" s="282"/>
      <c r="H273" s="282"/>
      <c r="I273" s="280">
        <v>-0.11</v>
      </c>
      <c r="J273" s="279">
        <v>0.03</v>
      </c>
    </row>
    <row r="274" spans="1:10" s="46" customFormat="1" x14ac:dyDescent="0.25">
      <c r="A274" s="275" t="s">
        <v>346</v>
      </c>
      <c r="B274" s="275"/>
      <c r="C274" s="275"/>
      <c r="D274" s="196">
        <v>7.0000000000000007E-2</v>
      </c>
      <c r="E274" s="276"/>
      <c r="F274" s="275" t="s">
        <v>363</v>
      </c>
      <c r="G274" s="282"/>
      <c r="H274" s="282"/>
      <c r="I274" s="278">
        <v>2.7E-2</v>
      </c>
      <c r="J274" s="279">
        <v>5.1999999999999998E-2</v>
      </c>
    </row>
    <row r="275" spans="1:10" s="46" customFormat="1" x14ac:dyDescent="0.25">
      <c r="A275" s="275" t="s">
        <v>181</v>
      </c>
      <c r="B275" s="275"/>
      <c r="C275" s="275"/>
      <c r="D275" s="196">
        <v>0.01</v>
      </c>
      <c r="E275" s="276">
        <v>0.02</v>
      </c>
      <c r="F275" s="275" t="s">
        <v>210</v>
      </c>
      <c r="G275" s="282"/>
      <c r="H275" s="282"/>
      <c r="I275" s="278">
        <v>0.01</v>
      </c>
      <c r="J275" s="281">
        <v>-0.01</v>
      </c>
    </row>
    <row r="276" spans="1:10" s="46" customFormat="1" x14ac:dyDescent="0.25">
      <c r="A276" s="275" t="s">
        <v>179</v>
      </c>
      <c r="B276" s="275"/>
      <c r="C276" s="275"/>
      <c r="D276" s="283">
        <v>-5.0000000000000001E-4</v>
      </c>
      <c r="E276" s="284">
        <v>2E-3</v>
      </c>
      <c r="F276" s="275" t="s">
        <v>46</v>
      </c>
      <c r="G276" s="277"/>
      <c r="H276" s="277"/>
      <c r="I276" s="280">
        <v>-0.03</v>
      </c>
      <c r="J276" s="279">
        <v>1.7999999999999999E-2</v>
      </c>
    </row>
    <row r="277" spans="1:10" s="46" customFormat="1" x14ac:dyDescent="0.25">
      <c r="A277" s="275" t="s">
        <v>189</v>
      </c>
      <c r="B277" s="275"/>
      <c r="C277" s="275"/>
      <c r="D277" s="196">
        <v>6.5000000000000002E-2</v>
      </c>
      <c r="E277" s="276"/>
      <c r="F277" s="275" t="s">
        <v>231</v>
      </c>
      <c r="G277" s="277"/>
      <c r="H277" s="277"/>
      <c r="I277" s="278">
        <v>2.1999999999999999E-2</v>
      </c>
      <c r="J277" s="279"/>
    </row>
    <row r="278" spans="1:10" s="46" customFormat="1" x14ac:dyDescent="0.25">
      <c r="A278" s="275" t="s">
        <v>233</v>
      </c>
      <c r="B278" s="275"/>
      <c r="C278" s="275"/>
      <c r="D278" s="285">
        <v>-1.6E-2</v>
      </c>
      <c r="E278" s="276"/>
      <c r="F278" s="275" t="s">
        <v>348</v>
      </c>
      <c r="G278" s="277"/>
      <c r="H278" s="277"/>
      <c r="I278" s="278">
        <v>0.10299999999999999</v>
      </c>
      <c r="J278" s="279"/>
    </row>
    <row r="279" spans="1:10" s="46" customFormat="1" x14ac:dyDescent="0.25">
      <c r="A279" s="275" t="s">
        <v>235</v>
      </c>
      <c r="B279" s="275"/>
      <c r="C279" s="275"/>
      <c r="D279" s="286">
        <v>1E-3</v>
      </c>
      <c r="E279" s="276"/>
      <c r="F279" s="275" t="s">
        <v>349</v>
      </c>
      <c r="G279" s="277"/>
      <c r="H279" s="277"/>
      <c r="I279" s="278">
        <v>0.14199999999999999</v>
      </c>
      <c r="J279" s="279"/>
    </row>
    <row r="280" spans="1:10" s="46" customFormat="1" x14ac:dyDescent="0.25">
      <c r="A280" s="275" t="s">
        <v>237</v>
      </c>
      <c r="B280" s="275"/>
      <c r="C280" s="275"/>
      <c r="D280" s="196">
        <v>3.5000000000000003E-2</v>
      </c>
      <c r="E280" s="276"/>
      <c r="F280" s="275" t="s">
        <v>350</v>
      </c>
      <c r="G280" s="277"/>
      <c r="H280" s="277"/>
      <c r="I280" s="287">
        <v>2E-3</v>
      </c>
      <c r="J280" s="288">
        <v>-3.0000000000000001E-3</v>
      </c>
    </row>
    <row r="281" spans="1:10" s="46" customFormat="1" x14ac:dyDescent="0.25">
      <c r="A281" s="275" t="s">
        <v>78</v>
      </c>
      <c r="B281" s="275"/>
      <c r="C281" s="275"/>
      <c r="D281" s="196">
        <v>4.2999999999999997E-2</v>
      </c>
      <c r="E281" s="276"/>
      <c r="F281" s="275" t="s">
        <v>342</v>
      </c>
      <c r="G281" s="277"/>
      <c r="H281" s="277"/>
      <c r="I281" s="278">
        <v>0.126</v>
      </c>
      <c r="J281" s="281">
        <v>-8.0000000000000002E-3</v>
      </c>
    </row>
    <row r="282" spans="1:10" s="46" customFormat="1" x14ac:dyDescent="0.25">
      <c r="A282" s="275" t="s">
        <v>351</v>
      </c>
      <c r="B282" s="275"/>
      <c r="C282" s="275"/>
      <c r="D282" s="285">
        <v>-5.7000000000000002E-2</v>
      </c>
      <c r="E282" s="276">
        <v>8.3000000000000004E-2</v>
      </c>
      <c r="F282" s="275" t="s">
        <v>242</v>
      </c>
      <c r="G282" s="277"/>
      <c r="H282" s="277"/>
      <c r="I282" s="278">
        <v>0.126</v>
      </c>
      <c r="J282" s="279"/>
    </row>
    <row r="283" spans="1:10" s="46" customFormat="1" x14ac:dyDescent="0.25">
      <c r="A283" s="275" t="s">
        <v>352</v>
      </c>
      <c r="B283" s="275"/>
      <c r="C283" s="275"/>
      <c r="D283" s="196">
        <v>3.9E-2</v>
      </c>
      <c r="E283" s="276">
        <v>1.7999999999999999E-2</v>
      </c>
      <c r="F283" s="275" t="s">
        <v>353</v>
      </c>
      <c r="G283" s="277"/>
      <c r="H283" s="277"/>
      <c r="I283" s="278">
        <v>4.8000000000000001E-2</v>
      </c>
      <c r="J283" s="281">
        <v>-5.0000000000000001E-3</v>
      </c>
    </row>
  </sheetData>
  <pageMargins left="0.7" right="0.7" top="0.5" bottom="0.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6"/>
  <sheetViews>
    <sheetView zoomScale="115" zoomScaleNormal="115" workbookViewId="0">
      <pane xSplit="1" ySplit="3" topLeftCell="B19" activePane="bottomRight" state="frozen"/>
      <selection pane="topRight" activeCell="B1" sqref="B1"/>
      <selection pane="bottomLeft" activeCell="A3" sqref="A3"/>
      <selection pane="bottomRight" activeCell="P21" sqref="P21"/>
    </sheetView>
  </sheetViews>
  <sheetFormatPr defaultColWidth="9.140625" defaultRowHeight="15" x14ac:dyDescent="0.25"/>
  <cols>
    <col min="1" max="1" width="30.85546875" style="29" customWidth="1"/>
    <col min="2" max="7" width="5.42578125" style="29" customWidth="1"/>
    <col min="8" max="9" width="5.42578125" style="887" customWidth="1"/>
    <col min="10" max="10" width="2.7109375" style="29" customWidth="1"/>
    <col min="11" max="11" width="9.85546875" style="888" bestFit="1" customWidth="1"/>
    <col min="12" max="12" width="6.85546875" style="887" customWidth="1"/>
    <col min="13" max="13" width="6.140625" style="29" customWidth="1"/>
    <col min="14" max="14" width="9.140625" style="260"/>
    <col min="15" max="16384" width="9.140625" style="29"/>
  </cols>
  <sheetData>
    <row r="1" spans="1:13" s="29" customFormat="1" x14ac:dyDescent="0.25">
      <c r="A1" s="29" t="s">
        <v>555</v>
      </c>
      <c r="H1" s="887"/>
      <c r="I1" s="887"/>
      <c r="K1" s="888"/>
      <c r="L1" s="887"/>
    </row>
    <row r="2" spans="1:13" s="29" customFormat="1" x14ac:dyDescent="0.25">
      <c r="H2" s="892"/>
      <c r="I2" s="892"/>
      <c r="J2" s="870"/>
      <c r="K2" s="893" t="s">
        <v>582</v>
      </c>
      <c r="L2" s="898" t="s">
        <v>580</v>
      </c>
      <c r="M2" s="260"/>
    </row>
    <row r="3" spans="1:13" s="29" customFormat="1" ht="15.75" thickBot="1" x14ac:dyDescent="0.3">
      <c r="A3" s="871"/>
      <c r="B3" s="872">
        <v>2003</v>
      </c>
      <c r="C3" s="872">
        <v>2005</v>
      </c>
      <c r="D3" s="872">
        <v>2007</v>
      </c>
      <c r="E3" s="872">
        <v>2009</v>
      </c>
      <c r="F3" s="872">
        <v>2011</v>
      </c>
      <c r="G3" s="872">
        <v>2013</v>
      </c>
      <c r="H3" s="873">
        <v>2015</v>
      </c>
      <c r="I3" s="873">
        <v>2017</v>
      </c>
      <c r="J3" s="871"/>
      <c r="K3" s="894" t="s">
        <v>583</v>
      </c>
      <c r="L3" s="899" t="s">
        <v>581</v>
      </c>
      <c r="M3" s="901"/>
    </row>
    <row r="4" spans="1:13" s="29" customFormat="1" x14ac:dyDescent="0.25">
      <c r="A4" s="874" t="s">
        <v>556</v>
      </c>
      <c r="B4" s="37">
        <f>COUNTIF(B8:B61,"=F")</f>
        <v>6</v>
      </c>
      <c r="C4" s="37">
        <f t="shared" ref="C4:I4" si="0">COUNTIF(C8:C61,"=F")</f>
        <v>22</v>
      </c>
      <c r="D4" s="37">
        <f t="shared" si="0"/>
        <v>13</v>
      </c>
      <c r="E4" s="37">
        <f t="shared" si="0"/>
        <v>9</v>
      </c>
      <c r="F4" s="37">
        <f t="shared" si="0"/>
        <v>9</v>
      </c>
      <c r="G4" s="37">
        <f t="shared" si="0"/>
        <v>9</v>
      </c>
      <c r="H4" s="37">
        <f t="shared" si="0"/>
        <v>11</v>
      </c>
      <c r="I4" s="37">
        <f t="shared" si="0"/>
        <v>8</v>
      </c>
      <c r="J4" s="870"/>
      <c r="K4" s="893"/>
      <c r="L4" s="898"/>
      <c r="M4" s="901"/>
    </row>
    <row r="5" spans="1:13" s="29" customFormat="1" x14ac:dyDescent="0.25">
      <c r="A5" s="875" t="s">
        <v>535</v>
      </c>
      <c r="B5" s="44">
        <f>COUNTIF(B8:B61,"=U")</f>
        <v>3</v>
      </c>
      <c r="C5" s="44">
        <f t="shared" ref="C5:I5" si="1">COUNTIF(C8:C61,"=U")</f>
        <v>0</v>
      </c>
      <c r="D5" s="44">
        <f t="shared" si="1"/>
        <v>3</v>
      </c>
      <c r="E5" s="44">
        <f t="shared" si="1"/>
        <v>4</v>
      </c>
      <c r="F5" s="44">
        <f t="shared" si="1"/>
        <v>4</v>
      </c>
      <c r="G5" s="44">
        <f t="shared" si="1"/>
        <v>1</v>
      </c>
      <c r="H5" s="44">
        <f t="shared" si="1"/>
        <v>3</v>
      </c>
      <c r="I5" s="44">
        <f t="shared" si="1"/>
        <v>4</v>
      </c>
      <c r="J5" s="870"/>
      <c r="K5" s="893"/>
      <c r="L5" s="898"/>
      <c r="M5" s="901"/>
    </row>
    <row r="6" spans="1:13" s="29" customFormat="1" ht="15.75" thickBot="1" x14ac:dyDescent="0.3">
      <c r="A6" s="876" t="s">
        <v>536</v>
      </c>
      <c r="B6" s="300">
        <f>COUNTIF(B8:B61,"=DM")</f>
        <v>0</v>
      </c>
      <c r="C6" s="300">
        <f t="shared" ref="C6:I6" si="2">COUNTIF(C8:C61,"=DM")</f>
        <v>0</v>
      </c>
      <c r="D6" s="300">
        <f t="shared" si="2"/>
        <v>0</v>
      </c>
      <c r="E6" s="300">
        <f t="shared" si="2"/>
        <v>0</v>
      </c>
      <c r="F6" s="300">
        <f t="shared" si="2"/>
        <v>0</v>
      </c>
      <c r="G6" s="300">
        <f t="shared" si="2"/>
        <v>8</v>
      </c>
      <c r="H6" s="300">
        <f t="shared" si="2"/>
        <v>0</v>
      </c>
      <c r="I6" s="300">
        <f t="shared" si="2"/>
        <v>0</v>
      </c>
      <c r="J6" s="871"/>
      <c r="K6" s="894"/>
      <c r="L6" s="899"/>
      <c r="M6" s="901"/>
    </row>
    <row r="7" spans="1:13" s="29" customFormat="1" x14ac:dyDescent="0.25">
      <c r="A7" s="870"/>
      <c r="B7" s="34"/>
      <c r="C7" s="34"/>
      <c r="D7" s="34"/>
      <c r="E7" s="34"/>
      <c r="F7" s="34"/>
      <c r="G7" s="34"/>
      <c r="H7" s="869"/>
      <c r="I7" s="869"/>
      <c r="J7" s="870"/>
      <c r="K7" s="893"/>
      <c r="L7" s="898"/>
      <c r="M7" s="901"/>
    </row>
    <row r="8" spans="1:13" s="29" customFormat="1" x14ac:dyDescent="0.25">
      <c r="A8" s="874" t="s">
        <v>537</v>
      </c>
      <c r="B8" s="37"/>
      <c r="C8" s="37"/>
      <c r="D8" s="37" t="s">
        <v>538</v>
      </c>
      <c r="E8" s="37"/>
      <c r="F8" s="37"/>
      <c r="G8" s="37"/>
      <c r="H8" s="877"/>
      <c r="I8" s="877" t="s">
        <v>539</v>
      </c>
      <c r="J8" s="874"/>
      <c r="K8" s="895">
        <v>0.86599999999999999</v>
      </c>
      <c r="L8" s="898">
        <v>2017</v>
      </c>
      <c r="M8" s="901"/>
    </row>
    <row r="9" spans="1:13" s="29" customFormat="1" ht="15.75" thickBot="1" x14ac:dyDescent="0.3">
      <c r="A9" s="876" t="s">
        <v>343</v>
      </c>
      <c r="B9" s="300"/>
      <c r="C9" s="300"/>
      <c r="D9" s="300"/>
      <c r="E9" s="300"/>
      <c r="F9" s="300"/>
      <c r="G9" s="300" t="s">
        <v>538</v>
      </c>
      <c r="H9" s="886"/>
      <c r="I9" s="886"/>
      <c r="J9" s="876"/>
      <c r="K9" s="897">
        <v>0.64</v>
      </c>
      <c r="L9" s="903">
        <v>2013</v>
      </c>
    </row>
    <row r="10" spans="1:13" s="29" customFormat="1" x14ac:dyDescent="0.25">
      <c r="A10" s="870" t="s">
        <v>540</v>
      </c>
      <c r="B10" s="34"/>
      <c r="C10" s="34"/>
      <c r="D10" s="34"/>
      <c r="E10" s="34"/>
      <c r="F10" s="34"/>
      <c r="G10" s="34"/>
      <c r="H10" s="34"/>
      <c r="I10" s="869"/>
      <c r="J10" s="870"/>
      <c r="K10" s="914">
        <v>0.46500000000000002</v>
      </c>
      <c r="L10" s="898"/>
    </row>
    <row r="11" spans="1:13" s="29" customFormat="1" x14ac:dyDescent="0.25">
      <c r="A11" s="881" t="s">
        <v>541</v>
      </c>
      <c r="B11" s="37" t="s">
        <v>538</v>
      </c>
      <c r="C11" s="37"/>
      <c r="D11" s="37" t="s">
        <v>538</v>
      </c>
      <c r="E11" s="37"/>
      <c r="F11" s="37"/>
      <c r="G11" s="37"/>
      <c r="H11" s="37" t="s">
        <v>538</v>
      </c>
      <c r="I11" s="877"/>
      <c r="J11" s="881"/>
      <c r="K11" s="895">
        <v>0.43</v>
      </c>
      <c r="L11" s="902">
        <v>2015</v>
      </c>
    </row>
    <row r="12" spans="1:13" s="29" customFormat="1" x14ac:dyDescent="0.25">
      <c r="A12" s="882" t="s">
        <v>542</v>
      </c>
      <c r="B12" s="44" t="s">
        <v>538</v>
      </c>
      <c r="C12" s="44"/>
      <c r="D12" s="44" t="s">
        <v>538</v>
      </c>
      <c r="E12" s="908"/>
      <c r="F12" s="908"/>
      <c r="G12" s="908"/>
      <c r="H12" s="908"/>
      <c r="I12" s="908"/>
      <c r="J12" s="882"/>
      <c r="K12" s="896"/>
      <c r="L12" s="900"/>
    </row>
    <row r="13" spans="1:13" s="29" customFormat="1" x14ac:dyDescent="0.25">
      <c r="A13" s="882" t="s">
        <v>74</v>
      </c>
      <c r="B13" s="44"/>
      <c r="C13" s="44"/>
      <c r="D13" s="44"/>
      <c r="E13" s="44"/>
      <c r="F13" s="44"/>
      <c r="G13" s="44"/>
      <c r="H13" s="44" t="s">
        <v>538</v>
      </c>
      <c r="I13" s="878"/>
      <c r="J13" s="882"/>
      <c r="K13" s="896">
        <v>0.6</v>
      </c>
      <c r="L13" s="900">
        <v>2015</v>
      </c>
    </row>
    <row r="14" spans="1:13" s="29" customFormat="1" ht="15.75" thickBot="1" x14ac:dyDescent="0.3">
      <c r="A14" s="905" t="s">
        <v>73</v>
      </c>
      <c r="B14" s="300"/>
      <c r="C14" s="300"/>
      <c r="D14" s="300"/>
      <c r="E14" s="300"/>
      <c r="F14" s="300"/>
      <c r="G14" s="300"/>
      <c r="H14" s="300" t="s">
        <v>538</v>
      </c>
      <c r="I14" s="886"/>
      <c r="J14" s="905"/>
      <c r="K14" s="897">
        <v>0.33</v>
      </c>
      <c r="L14" s="903">
        <v>2015</v>
      </c>
    </row>
    <row r="15" spans="1:13" s="29" customFormat="1" ht="18" thickBot="1" x14ac:dyDescent="0.3">
      <c r="A15" s="945" t="s">
        <v>565</v>
      </c>
      <c r="B15" s="921"/>
      <c r="C15" s="921" t="s">
        <v>538</v>
      </c>
      <c r="D15" s="921"/>
      <c r="E15" s="921"/>
      <c r="F15" s="921" t="s">
        <v>538</v>
      </c>
      <c r="G15" s="921"/>
      <c r="H15" s="922"/>
      <c r="I15" s="922" t="s">
        <v>539</v>
      </c>
      <c r="J15" s="920"/>
      <c r="K15" s="923">
        <v>0.39400000000000002</v>
      </c>
      <c r="L15" s="924">
        <v>2017</v>
      </c>
    </row>
    <row r="16" spans="1:13" s="29" customFormat="1" x14ac:dyDescent="0.25">
      <c r="A16" s="874" t="s">
        <v>558</v>
      </c>
      <c r="B16" s="37"/>
      <c r="C16" s="37"/>
      <c r="D16" s="37" t="s">
        <v>538</v>
      </c>
      <c r="E16" s="908"/>
      <c r="F16" s="908"/>
      <c r="G16" s="908"/>
      <c r="H16" s="909"/>
      <c r="I16" s="909"/>
      <c r="J16" s="874"/>
      <c r="K16" s="915">
        <v>0.42</v>
      </c>
      <c r="L16" s="902"/>
    </row>
    <row r="17" spans="1:15" x14ac:dyDescent="0.25">
      <c r="A17" s="882" t="s">
        <v>74</v>
      </c>
      <c r="B17" s="44"/>
      <c r="C17" s="44"/>
      <c r="D17" s="44"/>
      <c r="E17" s="44"/>
      <c r="F17" s="44"/>
      <c r="G17" s="44"/>
      <c r="H17" s="878"/>
      <c r="I17" s="878" t="s">
        <v>538</v>
      </c>
      <c r="J17" s="875"/>
      <c r="K17" s="896">
        <v>0.69</v>
      </c>
      <c r="L17" s="900">
        <v>2017</v>
      </c>
      <c r="N17" s="29"/>
    </row>
    <row r="18" spans="1:15" ht="15.75" thickBot="1" x14ac:dyDescent="0.3">
      <c r="A18" s="925" t="s">
        <v>568</v>
      </c>
      <c r="B18" s="926"/>
      <c r="C18" s="926"/>
      <c r="D18" s="926"/>
      <c r="E18" s="926"/>
      <c r="F18" s="926"/>
      <c r="G18" s="926"/>
      <c r="H18" s="927"/>
      <c r="I18" s="927" t="s">
        <v>538</v>
      </c>
      <c r="J18" s="928"/>
      <c r="K18" s="929">
        <v>0.37</v>
      </c>
      <c r="L18" s="930">
        <v>2017</v>
      </c>
      <c r="N18" s="29"/>
    </row>
    <row r="19" spans="1:15" ht="17.25" x14ac:dyDescent="0.25">
      <c r="A19" s="874" t="s">
        <v>562</v>
      </c>
      <c r="B19" s="884" t="s">
        <v>538</v>
      </c>
      <c r="C19" s="884" t="s">
        <v>538</v>
      </c>
      <c r="D19" s="884" t="s">
        <v>538</v>
      </c>
      <c r="E19" s="884" t="s">
        <v>538</v>
      </c>
      <c r="F19" s="884" t="s">
        <v>539</v>
      </c>
      <c r="G19" s="884" t="s">
        <v>539</v>
      </c>
      <c r="H19" s="907" t="s">
        <v>538</v>
      </c>
      <c r="I19" s="904" t="s">
        <v>539</v>
      </c>
      <c r="J19" s="874"/>
      <c r="K19" s="895">
        <v>0.48599999999999999</v>
      </c>
      <c r="L19" s="902">
        <v>2017</v>
      </c>
      <c r="N19" s="29"/>
    </row>
    <row r="20" spans="1:15" ht="15.75" thickBot="1" x14ac:dyDescent="0.3">
      <c r="A20" s="931" t="s">
        <v>224</v>
      </c>
      <c r="B20" s="932"/>
      <c r="C20" s="932"/>
      <c r="D20" s="932"/>
      <c r="E20" s="932"/>
      <c r="F20" s="932"/>
      <c r="G20" s="932" t="s">
        <v>543</v>
      </c>
      <c r="H20" s="933"/>
      <c r="I20" s="933"/>
      <c r="J20" s="931"/>
      <c r="K20" s="934">
        <v>0.42</v>
      </c>
      <c r="L20" s="935">
        <v>2013</v>
      </c>
      <c r="N20" s="29"/>
    </row>
    <row r="21" spans="1:15" x14ac:dyDescent="0.25">
      <c r="A21" s="874" t="s">
        <v>544</v>
      </c>
      <c r="B21" s="37" t="s">
        <v>538</v>
      </c>
      <c r="C21" s="37" t="s">
        <v>538</v>
      </c>
      <c r="D21" s="37"/>
      <c r="E21" s="37" t="s">
        <v>538</v>
      </c>
      <c r="F21" s="37"/>
      <c r="G21" s="37"/>
      <c r="H21" s="877"/>
      <c r="I21" s="877"/>
      <c r="J21" s="874"/>
      <c r="K21" s="915">
        <v>0.49267721148213239</v>
      </c>
      <c r="L21" s="902"/>
      <c r="N21" s="29"/>
    </row>
    <row r="22" spans="1:15" x14ac:dyDescent="0.25">
      <c r="A22" s="882" t="s">
        <v>74</v>
      </c>
      <c r="B22" s="44"/>
      <c r="C22" s="44"/>
      <c r="D22" s="44"/>
      <c r="E22" s="44"/>
      <c r="F22" s="44"/>
      <c r="G22" s="44"/>
      <c r="H22" s="878"/>
      <c r="I22" s="878"/>
      <c r="J22" s="875"/>
      <c r="K22" s="896">
        <v>0.52</v>
      </c>
      <c r="L22" s="900">
        <v>2009</v>
      </c>
      <c r="N22" s="29"/>
    </row>
    <row r="23" spans="1:15" ht="15.75" thickBot="1" x14ac:dyDescent="0.3">
      <c r="A23" s="936" t="s">
        <v>73</v>
      </c>
      <c r="B23" s="932"/>
      <c r="C23" s="932"/>
      <c r="D23" s="932"/>
      <c r="E23" s="932"/>
      <c r="F23" s="932"/>
      <c r="G23" s="932"/>
      <c r="H23" s="933"/>
      <c r="I23" s="933"/>
      <c r="J23" s="931"/>
      <c r="K23" s="934">
        <v>0.48</v>
      </c>
      <c r="L23" s="935">
        <v>2009</v>
      </c>
      <c r="N23" s="29"/>
    </row>
    <row r="24" spans="1:15" ht="18" thickBot="1" x14ac:dyDescent="0.3">
      <c r="A24" s="986" t="s">
        <v>564</v>
      </c>
      <c r="B24" s="37"/>
      <c r="C24" s="37" t="s">
        <v>538</v>
      </c>
      <c r="D24" s="37"/>
      <c r="E24" s="37"/>
      <c r="F24" s="37"/>
      <c r="G24" s="37"/>
      <c r="H24" s="877"/>
      <c r="I24" s="877" t="s">
        <v>538</v>
      </c>
      <c r="J24" s="874"/>
      <c r="K24" s="895">
        <v>0.54</v>
      </c>
      <c r="L24" s="902">
        <v>2017</v>
      </c>
      <c r="N24" s="29"/>
    </row>
    <row r="25" spans="1:15" x14ac:dyDescent="0.25">
      <c r="A25" s="875" t="s">
        <v>42</v>
      </c>
      <c r="B25" s="883"/>
      <c r="C25" s="883" t="s">
        <v>538</v>
      </c>
      <c r="D25" s="883" t="s">
        <v>538</v>
      </c>
      <c r="E25" s="883" t="s">
        <v>539</v>
      </c>
      <c r="F25" s="883" t="s">
        <v>539</v>
      </c>
      <c r="G25" s="883" t="s">
        <v>545</v>
      </c>
      <c r="H25" s="891" t="s">
        <v>538</v>
      </c>
      <c r="I25" s="878"/>
      <c r="J25" s="875"/>
      <c r="K25" s="896">
        <v>0.55500000000000005</v>
      </c>
      <c r="L25" s="900">
        <v>2015</v>
      </c>
      <c r="N25" s="29"/>
    </row>
    <row r="26" spans="1:15" ht="18" thickBot="1" x14ac:dyDescent="0.3">
      <c r="A26" s="876" t="s">
        <v>563</v>
      </c>
      <c r="B26" s="988"/>
      <c r="C26" s="300"/>
      <c r="D26" s="988" t="s">
        <v>538</v>
      </c>
      <c r="E26" s="300"/>
      <c r="F26" s="988"/>
      <c r="G26" s="300"/>
      <c r="H26" s="988" t="s">
        <v>539</v>
      </c>
      <c r="I26" s="886"/>
      <c r="J26" s="989"/>
      <c r="K26" s="987">
        <v>0.64</v>
      </c>
      <c r="L26" s="990">
        <v>2015</v>
      </c>
      <c r="N26" s="29"/>
    </row>
    <row r="27" spans="1:15" ht="26.25" x14ac:dyDescent="0.4">
      <c r="A27" s="874" t="s">
        <v>212</v>
      </c>
      <c r="B27" s="37"/>
      <c r="C27" s="37"/>
      <c r="D27" s="37"/>
      <c r="E27" s="37"/>
      <c r="F27" s="37"/>
      <c r="G27" s="37" t="s">
        <v>543</v>
      </c>
      <c r="H27" s="908"/>
      <c r="I27" s="908"/>
      <c r="J27" s="874"/>
      <c r="K27" s="915">
        <v>0.49</v>
      </c>
      <c r="L27" s="902"/>
      <c r="N27" s="29"/>
      <c r="O27" s="1903"/>
    </row>
    <row r="28" spans="1:15" x14ac:dyDescent="0.25">
      <c r="A28" s="882" t="s">
        <v>75</v>
      </c>
      <c r="B28" s="44"/>
      <c r="C28" s="44"/>
      <c r="D28" s="44"/>
      <c r="E28" s="44"/>
      <c r="F28" s="44"/>
      <c r="G28" s="44"/>
      <c r="H28" s="878" t="s">
        <v>538</v>
      </c>
      <c r="I28" s="878"/>
      <c r="J28" s="875"/>
      <c r="K28" s="896">
        <v>0.73</v>
      </c>
      <c r="L28" s="900">
        <v>2015</v>
      </c>
      <c r="N28" s="29"/>
    </row>
    <row r="29" spans="1:15" x14ac:dyDescent="0.25">
      <c r="A29" s="882" t="s">
        <v>546</v>
      </c>
      <c r="B29" s="44"/>
      <c r="C29" s="44"/>
      <c r="D29" s="44"/>
      <c r="E29" s="44"/>
      <c r="F29" s="44"/>
      <c r="G29" s="44"/>
      <c r="H29" s="878" t="s">
        <v>538</v>
      </c>
      <c r="I29" s="878"/>
      <c r="J29" s="875"/>
      <c r="K29" s="896">
        <v>0.62</v>
      </c>
      <c r="L29" s="900">
        <v>2015</v>
      </c>
      <c r="N29" s="29"/>
    </row>
    <row r="30" spans="1:15" ht="15.75" thickBot="1" x14ac:dyDescent="0.3">
      <c r="A30" s="905" t="s">
        <v>547</v>
      </c>
      <c r="B30" s="988"/>
      <c r="C30" s="300"/>
      <c r="D30" s="988"/>
      <c r="E30" s="300"/>
      <c r="F30" s="988"/>
      <c r="G30" s="300"/>
      <c r="H30" s="988" t="s">
        <v>538</v>
      </c>
      <c r="I30" s="886"/>
      <c r="J30" s="989"/>
      <c r="K30" s="987">
        <v>0.3</v>
      </c>
      <c r="L30" s="990">
        <v>2015</v>
      </c>
      <c r="N30" s="29"/>
    </row>
    <row r="31" spans="1:15" x14ac:dyDescent="0.25">
      <c r="A31" s="874" t="s">
        <v>225</v>
      </c>
      <c r="B31" s="37"/>
      <c r="C31" s="37"/>
      <c r="D31" s="37"/>
      <c r="E31" s="37"/>
      <c r="F31" s="37"/>
      <c r="G31" s="37" t="s">
        <v>543</v>
      </c>
      <c r="H31" s="877"/>
      <c r="I31" s="877"/>
      <c r="J31" s="874"/>
      <c r="K31" s="895">
        <v>0.58911954187544735</v>
      </c>
      <c r="L31" s="902">
        <v>2013</v>
      </c>
      <c r="N31" s="29"/>
    </row>
    <row r="32" spans="1:15" x14ac:dyDescent="0.25">
      <c r="A32" s="875" t="s">
        <v>191</v>
      </c>
      <c r="B32" s="883" t="s">
        <v>539</v>
      </c>
      <c r="C32" s="883" t="s">
        <v>538</v>
      </c>
      <c r="D32" s="883" t="s">
        <v>538</v>
      </c>
      <c r="E32" s="883" t="s">
        <v>539</v>
      </c>
      <c r="F32" s="883" t="s">
        <v>545</v>
      </c>
      <c r="G32" s="883" t="s">
        <v>538</v>
      </c>
      <c r="H32" s="883" t="s">
        <v>545</v>
      </c>
      <c r="I32" s="883" t="s">
        <v>545</v>
      </c>
      <c r="J32" s="875"/>
      <c r="K32" s="896">
        <v>0.33900000000000002</v>
      </c>
      <c r="L32" s="900">
        <v>2013</v>
      </c>
      <c r="N32" s="29"/>
    </row>
    <row r="33" spans="1:13" s="29" customFormat="1" x14ac:dyDescent="0.25">
      <c r="A33" s="875" t="s">
        <v>38</v>
      </c>
      <c r="B33" s="883" t="s">
        <v>539</v>
      </c>
      <c r="C33" s="883" t="s">
        <v>538</v>
      </c>
      <c r="D33" s="883" t="s">
        <v>538</v>
      </c>
      <c r="E33" s="883" t="s">
        <v>539</v>
      </c>
      <c r="F33" s="883" t="s">
        <v>539</v>
      </c>
      <c r="G33" s="883" t="s">
        <v>538</v>
      </c>
      <c r="H33" s="883" t="s">
        <v>538</v>
      </c>
      <c r="I33" s="906" t="s">
        <v>539</v>
      </c>
      <c r="J33" s="875"/>
      <c r="K33" s="896">
        <v>0.40100000000000002</v>
      </c>
      <c r="L33" s="900">
        <v>2015</v>
      </c>
    </row>
    <row r="34" spans="1:13" s="29" customFormat="1" x14ac:dyDescent="0.25">
      <c r="A34" s="875" t="s">
        <v>8</v>
      </c>
      <c r="B34" s="44"/>
      <c r="C34" s="44" t="s">
        <v>538</v>
      </c>
      <c r="D34" s="44"/>
      <c r="E34" s="44"/>
      <c r="F34" s="44" t="s">
        <v>538</v>
      </c>
      <c r="G34" s="44"/>
      <c r="H34" s="878"/>
      <c r="I34" s="878"/>
      <c r="J34" s="875"/>
      <c r="K34" s="896">
        <v>0.83699999999999997</v>
      </c>
      <c r="L34" s="900">
        <v>2011</v>
      </c>
    </row>
    <row r="35" spans="1:13" s="29" customFormat="1" x14ac:dyDescent="0.25">
      <c r="A35" s="875" t="s">
        <v>44</v>
      </c>
      <c r="B35" s="44"/>
      <c r="C35" s="44" t="s">
        <v>538</v>
      </c>
      <c r="D35" s="44" t="s">
        <v>539</v>
      </c>
      <c r="E35" s="44"/>
      <c r="F35" s="44"/>
      <c r="G35" s="44" t="s">
        <v>543</v>
      </c>
      <c r="H35" s="878"/>
      <c r="I35" s="878"/>
      <c r="J35" s="875"/>
      <c r="K35" s="896">
        <v>0.89</v>
      </c>
      <c r="L35" s="900">
        <v>2013</v>
      </c>
    </row>
    <row r="36" spans="1:13" s="29" customFormat="1" x14ac:dyDescent="0.25">
      <c r="A36" s="875" t="s">
        <v>548</v>
      </c>
      <c r="B36" s="44"/>
      <c r="C36" s="44" t="s">
        <v>538</v>
      </c>
      <c r="D36" s="44"/>
      <c r="E36" s="44"/>
      <c r="F36" s="44"/>
      <c r="G36" s="44"/>
      <c r="H36" s="878"/>
      <c r="I36" s="878"/>
      <c r="J36" s="875"/>
      <c r="K36" s="896">
        <v>0.97</v>
      </c>
      <c r="L36" s="900">
        <v>2005</v>
      </c>
    </row>
    <row r="37" spans="1:13" s="29" customFormat="1" x14ac:dyDescent="0.25">
      <c r="A37" s="875" t="s">
        <v>216</v>
      </c>
      <c r="B37" s="44"/>
      <c r="C37" s="44"/>
      <c r="D37" s="44"/>
      <c r="E37" s="44"/>
      <c r="F37" s="44" t="s">
        <v>538</v>
      </c>
      <c r="G37" s="44"/>
      <c r="H37" s="878"/>
      <c r="I37" s="878"/>
      <c r="J37" s="875"/>
      <c r="K37" s="896">
        <v>0.34499999999999997</v>
      </c>
      <c r="L37" s="900">
        <v>2011</v>
      </c>
    </row>
    <row r="38" spans="1:13" s="29" customFormat="1" x14ac:dyDescent="0.25">
      <c r="A38" s="875" t="s">
        <v>217</v>
      </c>
      <c r="B38" s="44"/>
      <c r="C38" s="44"/>
      <c r="D38" s="44"/>
      <c r="E38" s="44" t="s">
        <v>538</v>
      </c>
      <c r="F38" s="44"/>
      <c r="G38" s="44"/>
      <c r="H38" s="878"/>
      <c r="I38" s="878"/>
      <c r="J38" s="875"/>
      <c r="K38" s="896">
        <v>0.80900000000000005</v>
      </c>
      <c r="L38" s="900">
        <v>2009</v>
      </c>
    </row>
    <row r="39" spans="1:13" s="29" customFormat="1" ht="15.75" thickBot="1" x14ac:dyDescent="0.3">
      <c r="A39" s="937" t="s">
        <v>549</v>
      </c>
      <c r="B39" s="938"/>
      <c r="C39" s="938" t="s">
        <v>538</v>
      </c>
      <c r="D39" s="938"/>
      <c r="E39" s="938"/>
      <c r="F39" s="938"/>
      <c r="G39" s="938"/>
      <c r="H39" s="939" t="s">
        <v>538</v>
      </c>
      <c r="I39" s="939"/>
      <c r="J39" s="937"/>
      <c r="K39" s="940">
        <v>0.8</v>
      </c>
      <c r="L39" s="941">
        <v>2015</v>
      </c>
    </row>
    <row r="40" spans="1:13" s="29" customFormat="1" x14ac:dyDescent="0.25">
      <c r="A40" s="874" t="s">
        <v>181</v>
      </c>
      <c r="B40" s="884" t="s">
        <v>538</v>
      </c>
      <c r="C40" s="908"/>
      <c r="D40" s="908"/>
      <c r="E40" s="908"/>
      <c r="F40" s="908"/>
      <c r="G40" s="908"/>
      <c r="H40" s="908"/>
      <c r="I40" s="908"/>
      <c r="J40" s="874"/>
      <c r="K40" s="916">
        <v>0.49</v>
      </c>
      <c r="L40" s="902"/>
    </row>
    <row r="41" spans="1:13" s="29" customFormat="1" x14ac:dyDescent="0.25">
      <c r="A41" s="882" t="s">
        <v>550</v>
      </c>
      <c r="B41" s="44"/>
      <c r="C41" s="906" t="s">
        <v>538</v>
      </c>
      <c r="D41" s="878"/>
      <c r="E41" s="44" t="s">
        <v>538</v>
      </c>
      <c r="F41" s="44"/>
      <c r="G41" s="44"/>
      <c r="H41" s="878"/>
      <c r="I41" s="878" t="s">
        <v>538</v>
      </c>
      <c r="J41" s="882"/>
      <c r="K41" s="879">
        <v>0.57999999999999996</v>
      </c>
      <c r="L41" s="900">
        <v>2017</v>
      </c>
    </row>
    <row r="42" spans="1:13" s="29" customFormat="1" ht="15.75" thickBot="1" x14ac:dyDescent="0.3">
      <c r="A42" s="942" t="s">
        <v>551</v>
      </c>
      <c r="B42" s="938"/>
      <c r="C42" s="943" t="s">
        <v>538</v>
      </c>
      <c r="D42" s="939"/>
      <c r="E42" s="938" t="s">
        <v>538</v>
      </c>
      <c r="F42" s="938"/>
      <c r="G42" s="938"/>
      <c r="H42" s="939"/>
      <c r="I42" s="939" t="s">
        <v>538</v>
      </c>
      <c r="J42" s="942"/>
      <c r="K42" s="944">
        <v>0.33</v>
      </c>
      <c r="L42" s="941">
        <v>2017</v>
      </c>
    </row>
    <row r="43" spans="1:13" s="29" customFormat="1" x14ac:dyDescent="0.25">
      <c r="A43" s="874" t="s">
        <v>210</v>
      </c>
      <c r="B43" s="37"/>
      <c r="C43" s="37"/>
      <c r="D43" s="37" t="s">
        <v>538</v>
      </c>
      <c r="E43" s="37"/>
      <c r="F43" s="37"/>
      <c r="G43" s="37"/>
      <c r="H43" s="877"/>
      <c r="I43" s="877"/>
      <c r="J43" s="874"/>
      <c r="K43" s="895">
        <v>0.66</v>
      </c>
      <c r="L43" s="902">
        <v>2007</v>
      </c>
    </row>
    <row r="44" spans="1:13" s="29" customFormat="1" x14ac:dyDescent="0.25">
      <c r="A44" s="875" t="s">
        <v>179</v>
      </c>
      <c r="B44" s="44"/>
      <c r="C44" s="44" t="s">
        <v>538</v>
      </c>
      <c r="D44" s="44"/>
      <c r="E44" s="44"/>
      <c r="F44" s="44"/>
      <c r="G44" s="44" t="s">
        <v>538</v>
      </c>
      <c r="H44" s="878"/>
      <c r="I44" s="880"/>
      <c r="J44" s="875"/>
      <c r="K44" s="896">
        <v>0.75218480094035878</v>
      </c>
      <c r="L44" s="900">
        <v>2013</v>
      </c>
    </row>
    <row r="45" spans="1:13" s="29" customFormat="1" x14ac:dyDescent="0.25">
      <c r="A45" s="875" t="s">
        <v>46</v>
      </c>
      <c r="B45" s="883" t="s">
        <v>538</v>
      </c>
      <c r="C45" s="883" t="s">
        <v>538</v>
      </c>
      <c r="D45" s="883" t="s">
        <v>539</v>
      </c>
      <c r="E45" s="883" t="s">
        <v>539</v>
      </c>
      <c r="F45" s="883" t="s">
        <v>538</v>
      </c>
      <c r="G45" s="883" t="s">
        <v>545</v>
      </c>
      <c r="H45" s="890" t="s">
        <v>545</v>
      </c>
      <c r="I45" s="906" t="s">
        <v>538</v>
      </c>
      <c r="J45" s="875"/>
      <c r="K45" s="896">
        <v>0.77</v>
      </c>
      <c r="L45" s="900">
        <v>2017</v>
      </c>
    </row>
    <row r="46" spans="1:13" s="29" customFormat="1" x14ac:dyDescent="0.25">
      <c r="A46" s="875" t="s">
        <v>552</v>
      </c>
      <c r="B46" s="44"/>
      <c r="C46" s="44"/>
      <c r="D46" s="44"/>
      <c r="E46" s="44"/>
      <c r="F46" s="44"/>
      <c r="G46" s="985" t="s">
        <v>538</v>
      </c>
      <c r="H46" s="878"/>
      <c r="I46" s="877"/>
      <c r="J46" s="875"/>
      <c r="K46" s="984">
        <v>0.96</v>
      </c>
      <c r="L46" s="900">
        <v>2013</v>
      </c>
    </row>
    <row r="47" spans="1:13" s="29" customFormat="1" x14ac:dyDescent="0.25">
      <c r="A47" s="875" t="s">
        <v>553</v>
      </c>
      <c r="B47" s="883"/>
      <c r="C47" s="44" t="s">
        <v>538</v>
      </c>
      <c r="D47" s="44" t="s">
        <v>538</v>
      </c>
      <c r="E47" s="44" t="s">
        <v>538</v>
      </c>
      <c r="F47" s="44" t="s">
        <v>538</v>
      </c>
      <c r="G47" s="44" t="s">
        <v>538</v>
      </c>
      <c r="H47" s="878"/>
      <c r="I47" s="878"/>
      <c r="J47" s="875"/>
      <c r="K47" s="896">
        <v>0.72299999999999998</v>
      </c>
      <c r="L47" s="900">
        <v>2013</v>
      </c>
    </row>
    <row r="48" spans="1:13" s="29" customFormat="1" x14ac:dyDescent="0.25">
      <c r="A48" s="875" t="s">
        <v>10</v>
      </c>
      <c r="B48" s="44"/>
      <c r="C48" s="44" t="s">
        <v>538</v>
      </c>
      <c r="D48" s="44"/>
      <c r="E48" s="44" t="s">
        <v>538</v>
      </c>
      <c r="F48" s="883" t="s">
        <v>538</v>
      </c>
      <c r="G48" s="906" t="s">
        <v>538</v>
      </c>
      <c r="H48" s="878" t="s">
        <v>539</v>
      </c>
      <c r="I48" s="878"/>
      <c r="J48" s="875"/>
      <c r="K48" s="896">
        <v>0.31</v>
      </c>
      <c r="L48" s="900">
        <v>2015</v>
      </c>
      <c r="M48" s="892"/>
    </row>
    <row r="49" spans="1:13" s="29" customFormat="1" x14ac:dyDescent="0.25">
      <c r="A49" s="875" t="s">
        <v>348</v>
      </c>
      <c r="B49" s="44"/>
      <c r="C49" s="44"/>
      <c r="D49" s="44"/>
      <c r="E49" s="44"/>
      <c r="F49" s="44"/>
      <c r="G49" s="44" t="s">
        <v>543</v>
      </c>
      <c r="H49" s="878"/>
      <c r="I49" s="878"/>
      <c r="J49" s="875"/>
      <c r="K49" s="896">
        <v>0.8</v>
      </c>
      <c r="L49" s="900">
        <v>2013</v>
      </c>
    </row>
    <row r="50" spans="1:13" s="29" customFormat="1" x14ac:dyDescent="0.25">
      <c r="A50" s="875" t="s">
        <v>554</v>
      </c>
      <c r="B50" s="44"/>
      <c r="C50" s="44"/>
      <c r="D50" s="44"/>
      <c r="E50" s="44"/>
      <c r="F50" s="44"/>
      <c r="G50" s="44" t="s">
        <v>538</v>
      </c>
      <c r="H50" s="878"/>
      <c r="I50" s="878"/>
      <c r="J50" s="875"/>
      <c r="K50" s="896">
        <v>0.47320000000000001</v>
      </c>
      <c r="L50" s="900">
        <v>2013</v>
      </c>
    </row>
    <row r="51" spans="1:13" s="29" customFormat="1" x14ac:dyDescent="0.25">
      <c r="A51" s="875" t="s">
        <v>178</v>
      </c>
      <c r="B51" s="44"/>
      <c r="C51" s="44" t="s">
        <v>538</v>
      </c>
      <c r="D51" s="44" t="s">
        <v>538</v>
      </c>
      <c r="E51" s="44"/>
      <c r="F51" s="44" t="s">
        <v>538</v>
      </c>
      <c r="G51" s="44"/>
      <c r="H51" s="878" t="s">
        <v>539</v>
      </c>
      <c r="I51" s="878"/>
      <c r="J51" s="875"/>
      <c r="K51" s="896">
        <v>0.35</v>
      </c>
      <c r="L51" s="900">
        <v>2015</v>
      </c>
      <c r="M51" s="892"/>
    </row>
    <row r="52" spans="1:13" s="29" customFormat="1" x14ac:dyDescent="0.25">
      <c r="A52" s="875" t="s">
        <v>349</v>
      </c>
      <c r="B52" s="44"/>
      <c r="C52" s="44"/>
      <c r="D52" s="44"/>
      <c r="E52" s="44"/>
      <c r="F52" s="44"/>
      <c r="G52" s="44" t="s">
        <v>543</v>
      </c>
      <c r="H52" s="878"/>
      <c r="I52" s="878"/>
      <c r="J52" s="875"/>
      <c r="K52" s="896">
        <v>0.68</v>
      </c>
      <c r="L52" s="900">
        <v>2013</v>
      </c>
    </row>
    <row r="53" spans="1:13" s="29" customFormat="1" x14ac:dyDescent="0.25">
      <c r="A53" s="875" t="s">
        <v>237</v>
      </c>
      <c r="B53" s="44"/>
      <c r="C53" s="44"/>
      <c r="D53" s="44" t="s">
        <v>538</v>
      </c>
      <c r="E53" s="44"/>
      <c r="F53" s="44"/>
      <c r="G53" s="44"/>
      <c r="H53" s="878"/>
      <c r="I53" s="878"/>
      <c r="J53" s="875"/>
      <c r="K53" s="896">
        <v>0.73</v>
      </c>
      <c r="L53" s="900">
        <v>2007</v>
      </c>
    </row>
    <row r="54" spans="1:13" s="29" customFormat="1" x14ac:dyDescent="0.25">
      <c r="A54" s="875" t="s">
        <v>350</v>
      </c>
      <c r="B54" s="44"/>
      <c r="C54" s="44" t="s">
        <v>538</v>
      </c>
      <c r="D54" s="44"/>
      <c r="E54" s="44"/>
      <c r="F54" s="44"/>
      <c r="G54" s="44" t="s">
        <v>538</v>
      </c>
      <c r="H54" s="878"/>
      <c r="I54" s="878"/>
      <c r="J54" s="875"/>
      <c r="K54" s="896">
        <v>0.74199999999999999</v>
      </c>
      <c r="L54" s="900">
        <v>2013</v>
      </c>
    </row>
    <row r="55" spans="1:13" s="29" customFormat="1" x14ac:dyDescent="0.25">
      <c r="A55" s="875" t="s">
        <v>49</v>
      </c>
      <c r="B55" s="44"/>
      <c r="C55" s="44"/>
      <c r="D55" s="44"/>
      <c r="E55" s="44"/>
      <c r="F55" s="44" t="s">
        <v>538</v>
      </c>
      <c r="G55" s="44"/>
      <c r="H55" s="878"/>
      <c r="I55" s="878"/>
      <c r="J55" s="875"/>
      <c r="K55" s="896">
        <v>0.63</v>
      </c>
      <c r="L55" s="900">
        <v>2011</v>
      </c>
    </row>
    <row r="56" spans="1:13" s="29" customFormat="1" x14ac:dyDescent="0.25">
      <c r="A56" s="875" t="s">
        <v>351</v>
      </c>
      <c r="B56" s="44"/>
      <c r="C56" s="44"/>
      <c r="D56" s="44"/>
      <c r="E56" s="44" t="s">
        <v>538</v>
      </c>
      <c r="F56" s="44"/>
      <c r="G56" s="44"/>
      <c r="H56" s="878"/>
      <c r="I56" s="878"/>
      <c r="J56" s="875"/>
      <c r="K56" s="896">
        <v>0.66</v>
      </c>
      <c r="L56" s="900">
        <v>2009</v>
      </c>
    </row>
    <row r="57" spans="1:13" s="29" customFormat="1" x14ac:dyDescent="0.25">
      <c r="A57" s="875" t="s">
        <v>51</v>
      </c>
      <c r="B57" s="44"/>
      <c r="C57" s="44" t="s">
        <v>538</v>
      </c>
      <c r="D57" s="44"/>
      <c r="E57" s="44"/>
      <c r="F57" s="44"/>
      <c r="G57" s="44"/>
      <c r="H57" s="878"/>
      <c r="I57" s="878" t="s">
        <v>557</v>
      </c>
      <c r="J57" s="875"/>
      <c r="K57" s="896">
        <v>0.5</v>
      </c>
      <c r="L57" s="900">
        <v>2005</v>
      </c>
    </row>
    <row r="58" spans="1:13" s="29" customFormat="1" x14ac:dyDescent="0.25">
      <c r="A58" s="875" t="s">
        <v>242</v>
      </c>
      <c r="B58" s="44"/>
      <c r="C58" s="44"/>
      <c r="D58" s="44"/>
      <c r="E58" s="44"/>
      <c r="F58" s="44"/>
      <c r="G58" s="44" t="s">
        <v>543</v>
      </c>
      <c r="H58" s="878"/>
      <c r="I58" s="878"/>
      <c r="J58" s="875"/>
      <c r="K58" s="896">
        <v>0.78</v>
      </c>
      <c r="L58" s="900">
        <v>2013</v>
      </c>
    </row>
    <row r="59" spans="1:13" s="29" customFormat="1" x14ac:dyDescent="0.25">
      <c r="A59" s="875" t="s">
        <v>211</v>
      </c>
      <c r="B59" s="883"/>
      <c r="C59" s="883" t="s">
        <v>538</v>
      </c>
      <c r="D59" s="883"/>
      <c r="E59" s="883"/>
      <c r="F59" s="906" t="s">
        <v>538</v>
      </c>
      <c r="G59" s="878"/>
      <c r="H59" s="44" t="s">
        <v>538</v>
      </c>
      <c r="I59" s="878"/>
      <c r="J59" s="875"/>
      <c r="K59" s="896">
        <v>0.75</v>
      </c>
      <c r="L59" s="900">
        <v>2015</v>
      </c>
      <c r="M59" s="892"/>
    </row>
    <row r="60" spans="1:13" s="29" customFormat="1" x14ac:dyDescent="0.25">
      <c r="A60" s="875" t="s">
        <v>352</v>
      </c>
      <c r="B60" s="883"/>
      <c r="C60" s="883" t="s">
        <v>538</v>
      </c>
      <c r="D60" s="883" t="s">
        <v>539</v>
      </c>
      <c r="E60" s="883" t="s">
        <v>538</v>
      </c>
      <c r="F60" s="883" t="s">
        <v>539</v>
      </c>
      <c r="G60" s="883" t="s">
        <v>545</v>
      </c>
      <c r="H60" s="883" t="s">
        <v>545</v>
      </c>
      <c r="I60" s="885" t="s">
        <v>538</v>
      </c>
      <c r="J60" s="875"/>
      <c r="K60" s="896">
        <v>0.28000000000000003</v>
      </c>
      <c r="L60" s="900">
        <v>2017</v>
      </c>
    </row>
    <row r="61" spans="1:13" s="29" customFormat="1" ht="18" thickBot="1" x14ac:dyDescent="0.3">
      <c r="A61" s="931" t="s">
        <v>566</v>
      </c>
      <c r="B61" s="300" t="s">
        <v>539</v>
      </c>
      <c r="C61" s="300"/>
      <c r="D61" s="300"/>
      <c r="E61" s="300"/>
      <c r="F61" s="300"/>
      <c r="G61" s="300" t="s">
        <v>543</v>
      </c>
      <c r="H61" s="886"/>
      <c r="I61" s="886" t="s">
        <v>538</v>
      </c>
      <c r="J61" s="876"/>
      <c r="K61" s="897">
        <v>0.75</v>
      </c>
      <c r="L61" s="903">
        <v>2017</v>
      </c>
    </row>
    <row r="62" spans="1:13" s="29" customFormat="1" x14ac:dyDescent="0.25">
      <c r="B62" s="887"/>
      <c r="C62" s="887"/>
      <c r="D62" s="887"/>
      <c r="E62" s="887"/>
      <c r="F62" s="887"/>
      <c r="G62" s="887"/>
      <c r="H62" s="887"/>
      <c r="I62" s="887"/>
      <c r="K62" s="888"/>
      <c r="L62" s="887"/>
    </row>
    <row r="63" spans="1:13" s="29" customFormat="1" x14ac:dyDescent="0.25">
      <c r="A63" s="912" t="s">
        <v>574</v>
      </c>
      <c r="B63" s="889"/>
      <c r="C63" s="889"/>
      <c r="D63" s="1027"/>
      <c r="E63" s="887"/>
      <c r="F63" s="887"/>
      <c r="G63" s="887"/>
      <c r="H63" s="887"/>
      <c r="I63" s="887"/>
      <c r="K63" s="888"/>
      <c r="L63" s="887"/>
    </row>
    <row r="64" spans="1:13" s="29" customFormat="1" x14ac:dyDescent="0.25">
      <c r="A64" s="913" t="s">
        <v>559</v>
      </c>
      <c r="B64" s="910"/>
      <c r="C64" s="911"/>
      <c r="D64" s="911"/>
      <c r="E64" s="303"/>
      <c r="F64" s="303"/>
      <c r="H64" s="887"/>
      <c r="I64" s="887"/>
      <c r="K64" s="888"/>
      <c r="L64" s="887"/>
    </row>
    <row r="65" spans="1:9" s="29" customFormat="1" x14ac:dyDescent="0.25">
      <c r="A65" s="917" t="s">
        <v>560</v>
      </c>
      <c r="B65" s="918"/>
      <c r="C65" s="918"/>
      <c r="D65" s="918"/>
      <c r="E65" s="918"/>
      <c r="F65" s="918"/>
      <c r="G65" s="918"/>
      <c r="H65" s="919"/>
      <c r="I65" s="919"/>
    </row>
    <row r="66" spans="1:9" s="29" customFormat="1" x14ac:dyDescent="0.25">
      <c r="A66" s="917" t="s">
        <v>561</v>
      </c>
      <c r="B66" s="918"/>
      <c r="C66" s="918"/>
      <c r="D66" s="918"/>
      <c r="E66" s="918"/>
      <c r="F66" s="918"/>
      <c r="G66" s="918"/>
      <c r="H66" s="919"/>
      <c r="I66" s="919"/>
    </row>
  </sheetData>
  <conditionalFormatting sqref="L8:L61">
    <cfRule type="colorScale" priority="1">
      <colorScale>
        <cfvo type="min"/>
        <cfvo type="percentile" val="45"/>
        <cfvo type="max"/>
        <color rgb="FFFF8B8B"/>
        <color rgb="FFFFF2B3"/>
        <color rgb="FF9BD5AA"/>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zoomScale="55" zoomScaleNormal="55" workbookViewId="0">
      <pane ySplit="5" topLeftCell="A57" activePane="bottomLeft" state="frozen"/>
      <selection activeCell="D17" sqref="D17"/>
      <selection pane="bottomLeft" activeCell="B86" sqref="B86:B87"/>
    </sheetView>
  </sheetViews>
  <sheetFormatPr defaultColWidth="9.140625" defaultRowHeight="18.75" x14ac:dyDescent="0.3"/>
  <cols>
    <col min="1" max="1" width="4.7109375" style="516" customWidth="1"/>
    <col min="2" max="2" width="31.140625" style="516" bestFit="1" customWidth="1"/>
    <col min="3" max="3" width="10.140625" style="575" customWidth="1"/>
    <col min="4" max="4" width="11.140625" style="575" customWidth="1"/>
    <col min="5" max="5" width="13.28515625" style="575" customWidth="1"/>
    <col min="6" max="6" width="13.42578125" style="575" customWidth="1"/>
    <col min="7" max="7" width="10.140625" style="576" bestFit="1" customWidth="1"/>
    <col min="8" max="8" width="10.5703125" style="576" bestFit="1" customWidth="1"/>
    <col min="9" max="9" width="15.42578125" style="576" customWidth="1"/>
    <col min="10" max="10" width="10.5703125" style="575" bestFit="1" customWidth="1"/>
    <col min="11" max="11" width="9.140625" style="575"/>
    <col min="12" max="13" width="10.5703125" style="516" customWidth="1"/>
    <col min="14" max="14" width="3.85546875" style="516" customWidth="1"/>
    <col min="15" max="16384" width="9.140625" style="516"/>
  </cols>
  <sheetData>
    <row r="1" spans="1:19" s="515" customFormat="1" x14ac:dyDescent="0.3">
      <c r="A1" s="1543" t="s">
        <v>499</v>
      </c>
      <c r="B1" s="1543"/>
      <c r="C1" s="1662"/>
      <c r="D1" s="1662"/>
      <c r="E1" s="1662"/>
      <c r="F1" s="1662"/>
      <c r="G1" s="1663"/>
      <c r="H1" s="1663"/>
      <c r="I1" s="1663"/>
      <c r="J1" s="1662"/>
      <c r="K1" s="1662"/>
      <c r="L1" s="1544"/>
      <c r="M1" s="1544"/>
      <c r="N1" s="1544"/>
      <c r="O1" s="1544"/>
      <c r="P1" s="1544"/>
      <c r="Q1" s="1544"/>
      <c r="R1" s="1544"/>
      <c r="S1" s="1544"/>
    </row>
    <row r="2" spans="1:19" x14ac:dyDescent="0.3">
      <c r="A2" s="1544"/>
      <c r="B2" s="1544"/>
      <c r="C2" s="1662"/>
      <c r="D2" s="1662"/>
      <c r="E2" s="1662"/>
      <c r="F2" s="1662"/>
      <c r="G2" s="1663"/>
      <c r="H2" s="1663"/>
      <c r="I2" s="1663"/>
      <c r="J2" s="1662"/>
      <c r="K2" s="1662"/>
      <c r="L2" s="1544"/>
      <c r="M2" s="1544"/>
      <c r="N2" s="1544"/>
      <c r="O2" s="1544"/>
      <c r="P2" s="1544"/>
      <c r="Q2" s="1544"/>
      <c r="R2" s="1544"/>
      <c r="S2" s="1544"/>
    </row>
    <row r="3" spans="1:19" x14ac:dyDescent="0.3">
      <c r="A3" s="1544"/>
      <c r="B3" s="1542"/>
      <c r="C3" s="1664"/>
      <c r="D3" s="1665"/>
      <c r="E3" s="1666" t="s">
        <v>469</v>
      </c>
      <c r="F3" s="1666"/>
      <c r="G3" s="1667" t="s">
        <v>398</v>
      </c>
      <c r="H3" s="1667"/>
      <c r="I3" s="1667"/>
      <c r="J3" s="1668"/>
      <c r="K3" s="1664"/>
      <c r="L3" s="1542"/>
      <c r="M3" s="1542"/>
      <c r="N3" s="1542"/>
      <c r="O3" s="1544"/>
      <c r="P3" s="1544"/>
      <c r="Q3" s="1544"/>
      <c r="R3" s="1544"/>
      <c r="S3" s="1544"/>
    </row>
    <row r="4" spans="1:19" x14ac:dyDescent="0.3">
      <c r="A4" s="1544"/>
      <c r="B4" s="1669"/>
      <c r="C4" s="1670" t="s">
        <v>279</v>
      </c>
      <c r="D4" s="1671"/>
      <c r="E4" s="1672" t="s">
        <v>470</v>
      </c>
      <c r="F4" s="1673" t="s">
        <v>471</v>
      </c>
      <c r="G4" s="1674" t="s">
        <v>340</v>
      </c>
      <c r="H4" s="1674" t="s">
        <v>397</v>
      </c>
      <c r="I4" s="1675" t="s">
        <v>468</v>
      </c>
      <c r="J4" s="1676" t="s">
        <v>500</v>
      </c>
      <c r="K4" s="1677"/>
      <c r="L4" s="1678"/>
      <c r="M4" s="1679"/>
      <c r="N4" s="1544"/>
      <c r="O4" s="1544"/>
      <c r="P4" s="1544"/>
      <c r="Q4" s="1544"/>
      <c r="R4" s="1544"/>
      <c r="S4" s="1544"/>
    </row>
    <row r="5" spans="1:19" ht="79.5" thickBot="1" x14ac:dyDescent="0.35">
      <c r="A5" s="1716"/>
      <c r="B5" s="1735" t="s">
        <v>4</v>
      </c>
      <c r="C5" s="1736" t="s">
        <v>465</v>
      </c>
      <c r="D5" s="1737" t="s">
        <v>476</v>
      </c>
      <c r="E5" s="1738" t="s">
        <v>396</v>
      </c>
      <c r="F5" s="1739" t="s">
        <v>472</v>
      </c>
      <c r="G5" s="1740" t="s">
        <v>395</v>
      </c>
      <c r="H5" s="1740"/>
      <c r="I5" s="1741" t="s">
        <v>503</v>
      </c>
      <c r="J5" s="1742" t="s">
        <v>501</v>
      </c>
      <c r="K5" s="1742" t="s">
        <v>502</v>
      </c>
      <c r="L5" s="1742" t="s">
        <v>340</v>
      </c>
      <c r="M5" s="1743" t="s">
        <v>475</v>
      </c>
      <c r="N5" s="1544"/>
      <c r="O5" s="1544"/>
      <c r="P5" s="1544"/>
      <c r="Q5" s="1544"/>
      <c r="R5" s="1544"/>
      <c r="S5" s="1544"/>
    </row>
    <row r="6" spans="1:19" x14ac:dyDescent="0.3">
      <c r="A6" s="1680" t="s">
        <v>473</v>
      </c>
      <c r="B6" s="1725"/>
      <c r="C6" s="1726"/>
      <c r="D6" s="1726"/>
      <c r="E6" s="1727"/>
      <c r="F6" s="1728"/>
      <c r="G6" s="1729"/>
      <c r="H6" s="1729"/>
      <c r="I6" s="1730"/>
      <c r="J6" s="1731"/>
      <c r="K6" s="1732"/>
      <c r="L6" s="1733"/>
      <c r="M6" s="1734"/>
      <c r="N6" s="1544"/>
      <c r="O6" s="1544"/>
      <c r="P6" s="1544"/>
      <c r="Q6" s="1544"/>
      <c r="R6" s="1544"/>
      <c r="S6" s="1544"/>
    </row>
    <row r="7" spans="1:19" x14ac:dyDescent="0.3">
      <c r="A7" s="1544"/>
      <c r="B7" s="577" t="s">
        <v>19</v>
      </c>
      <c r="C7" s="1681">
        <v>1699.0167499491699</v>
      </c>
      <c r="D7" s="1682">
        <v>0.25604311296767518</v>
      </c>
      <c r="E7" s="1720">
        <v>377.7484</v>
      </c>
      <c r="F7" s="1683">
        <v>0.08</v>
      </c>
      <c r="G7" s="1684">
        <v>1910.6</v>
      </c>
      <c r="H7" s="1684">
        <v>880.4</v>
      </c>
      <c r="I7" s="1685">
        <v>39.180398615103144</v>
      </c>
      <c r="J7" s="1686">
        <v>227.8</v>
      </c>
      <c r="K7" s="1686">
        <v>119.10000000000001</v>
      </c>
      <c r="L7" s="1687">
        <v>3270</v>
      </c>
      <c r="M7" s="1688">
        <v>900.25</v>
      </c>
      <c r="N7" s="1544"/>
      <c r="O7" s="1544"/>
      <c r="P7" s="1544"/>
      <c r="Q7" s="1544"/>
      <c r="R7" s="1544"/>
      <c r="S7" s="1544"/>
    </row>
    <row r="8" spans="1:19" x14ac:dyDescent="0.3">
      <c r="A8" s="1544"/>
      <c r="B8" s="1689" t="s">
        <v>55</v>
      </c>
      <c r="C8" s="1681">
        <v>24.225169424964491</v>
      </c>
      <c r="D8" s="1690">
        <v>0.32308399350616818</v>
      </c>
      <c r="E8" s="1720">
        <v>24.424400000000002</v>
      </c>
      <c r="F8" s="1683"/>
      <c r="G8" s="1684">
        <v>1780.4999999999998</v>
      </c>
      <c r="H8" s="1684">
        <v>483.29999999999995</v>
      </c>
      <c r="I8" s="1685">
        <v>42.989447219504413</v>
      </c>
      <c r="J8" s="1686">
        <v>85.5</v>
      </c>
      <c r="K8" s="1686">
        <v>37.000000000000007</v>
      </c>
      <c r="L8" s="1687">
        <v>1576.75</v>
      </c>
      <c r="M8" s="1688">
        <v>766.75</v>
      </c>
      <c r="N8" s="1544"/>
      <c r="O8" s="1544"/>
      <c r="P8" s="1544"/>
      <c r="Q8" s="1544"/>
      <c r="R8" s="1544"/>
      <c r="S8" s="1544"/>
    </row>
    <row r="9" spans="1:19" x14ac:dyDescent="0.3">
      <c r="A9" s="1544"/>
      <c r="B9" s="1689" t="s">
        <v>47</v>
      </c>
      <c r="C9" s="1681">
        <v>52.712147401550197</v>
      </c>
      <c r="D9" s="1690">
        <v>0.10128137178269407</v>
      </c>
      <c r="E9" s="1720">
        <v>91.211199999999991</v>
      </c>
      <c r="F9" s="1683">
        <v>5.7321</v>
      </c>
      <c r="G9" s="1684">
        <v>580.6</v>
      </c>
      <c r="H9" s="1684">
        <v>37.200000000000003</v>
      </c>
      <c r="I9" s="1685">
        <v>26.895113411213782</v>
      </c>
      <c r="J9" s="1686">
        <v>12.700000000000001</v>
      </c>
      <c r="K9" s="1686">
        <v>1.8</v>
      </c>
      <c r="L9" s="1687">
        <v>67</v>
      </c>
      <c r="M9" s="1688">
        <v>58.25</v>
      </c>
      <c r="N9" s="1544"/>
      <c r="O9" s="1544"/>
      <c r="P9" s="1544"/>
      <c r="Q9" s="1544"/>
      <c r="R9" s="1544"/>
      <c r="S9" s="1544"/>
    </row>
    <row r="10" spans="1:19" x14ac:dyDescent="0.3">
      <c r="A10" s="1544"/>
      <c r="B10" s="1689" t="s">
        <v>57</v>
      </c>
      <c r="C10" s="1681">
        <v>244.11697026783409</v>
      </c>
      <c r="D10" s="1690">
        <v>0.53300648530094785</v>
      </c>
      <c r="E10" s="1720">
        <v>19.842599999999997</v>
      </c>
      <c r="F10" s="1683"/>
      <c r="G10" s="1684">
        <v>260.60000000000002</v>
      </c>
      <c r="H10" s="1684">
        <v>97.4</v>
      </c>
      <c r="I10" s="1685"/>
      <c r="J10" s="1686">
        <v>83.2</v>
      </c>
      <c r="K10" s="1686">
        <v>5.9</v>
      </c>
      <c r="L10" s="1687">
        <v>453</v>
      </c>
      <c r="M10" s="1688"/>
      <c r="N10" s="1544"/>
      <c r="O10" s="1544"/>
      <c r="P10" s="1544"/>
      <c r="Q10" s="1544"/>
      <c r="R10" s="1544"/>
      <c r="S10" s="1544"/>
    </row>
    <row r="11" spans="1:19" x14ac:dyDescent="0.3">
      <c r="A11" s="1544"/>
      <c r="B11" s="1689" t="s">
        <v>26</v>
      </c>
      <c r="C11" s="1681">
        <v>21.95234898679448</v>
      </c>
      <c r="D11" s="1690">
        <v>0.79684120885606669</v>
      </c>
      <c r="E11" s="1720">
        <v>232.93639999999999</v>
      </c>
      <c r="F11" s="1683">
        <v>40.193384615384609</v>
      </c>
      <c r="G11" s="1684">
        <v>941.40000000000009</v>
      </c>
      <c r="H11" s="1684">
        <v>0.3</v>
      </c>
      <c r="I11" s="1685">
        <v>44.9120968216546</v>
      </c>
      <c r="J11" s="1686"/>
      <c r="K11" s="1686"/>
      <c r="L11" s="1687"/>
      <c r="M11" s="1688"/>
      <c r="N11" s="1544"/>
      <c r="O11" s="1544"/>
      <c r="P11" s="1544"/>
      <c r="Q11" s="1544"/>
      <c r="R11" s="1544"/>
      <c r="S11" s="1544"/>
    </row>
    <row r="12" spans="1:19" x14ac:dyDescent="0.3">
      <c r="A12" s="1544"/>
      <c r="B12" s="577" t="s">
        <v>7</v>
      </c>
      <c r="C12" s="1681">
        <v>1153.9163873391901</v>
      </c>
      <c r="D12" s="1691">
        <v>0.72164877256984994</v>
      </c>
      <c r="E12" s="1720">
        <v>769.47360000000003</v>
      </c>
      <c r="F12" s="1683">
        <v>8694.8256000000001</v>
      </c>
      <c r="G12" s="1684">
        <v>19533.2</v>
      </c>
      <c r="H12" s="1684">
        <v>4374.2999999999993</v>
      </c>
      <c r="I12" s="1685">
        <v>31.145770464654106</v>
      </c>
      <c r="J12" s="1686">
        <v>0.4</v>
      </c>
      <c r="K12" s="1686"/>
      <c r="L12" s="1687">
        <v>0.25</v>
      </c>
      <c r="M12" s="1688">
        <v>0.25</v>
      </c>
      <c r="N12" s="1544"/>
      <c r="O12" s="1544"/>
      <c r="P12" s="1544"/>
      <c r="Q12" s="1544"/>
      <c r="R12" s="1544"/>
      <c r="S12" s="1544"/>
    </row>
    <row r="13" spans="1:19" x14ac:dyDescent="0.3">
      <c r="A13" s="1544"/>
      <c r="B13" s="1689" t="s">
        <v>27</v>
      </c>
      <c r="C13" s="1681">
        <v>57.25030281612009</v>
      </c>
      <c r="D13" s="1690">
        <v>0.40402471994439021</v>
      </c>
      <c r="E13" s="1720">
        <v>202.28879999999998</v>
      </c>
      <c r="F13" s="1683"/>
      <c r="G13" s="1684">
        <v>1291.4000000000001</v>
      </c>
      <c r="H13" s="1684">
        <v>228.9</v>
      </c>
      <c r="I13" s="1685">
        <v>40.432678519240923</v>
      </c>
      <c r="J13" s="1686">
        <v>35</v>
      </c>
      <c r="K13" s="1686">
        <v>9.7999999999999989</v>
      </c>
      <c r="L13" s="1687">
        <v>625</v>
      </c>
      <c r="M13" s="1688">
        <v>496.25</v>
      </c>
      <c r="N13" s="1544"/>
      <c r="O13" s="1544"/>
      <c r="P13" s="1544"/>
      <c r="Q13" s="1544"/>
      <c r="R13" s="1544"/>
      <c r="S13" s="1544"/>
    </row>
    <row r="14" spans="1:19" x14ac:dyDescent="0.3">
      <c r="A14" s="1544"/>
      <c r="B14" s="1689" t="s">
        <v>12</v>
      </c>
      <c r="C14" s="1681">
        <v>191.19714762419417</v>
      </c>
      <c r="D14" s="1690">
        <v>0.59452126680999484</v>
      </c>
      <c r="E14" s="1720">
        <v>51.463999999999999</v>
      </c>
      <c r="F14" s="1683">
        <v>1300.296631222385</v>
      </c>
      <c r="G14" s="1684">
        <v>11539.5</v>
      </c>
      <c r="H14" s="1684">
        <v>1019.8</v>
      </c>
      <c r="I14" s="1685">
        <v>24.660535460161263</v>
      </c>
      <c r="J14" s="1686"/>
      <c r="K14" s="1686"/>
      <c r="L14" s="1687">
        <v>0.75</v>
      </c>
      <c r="M14" s="1688">
        <v>0.75</v>
      </c>
      <c r="N14" s="1544"/>
      <c r="O14" s="1544"/>
      <c r="P14" s="1544"/>
      <c r="Q14" s="1544"/>
      <c r="R14" s="1544"/>
      <c r="S14" s="1544"/>
    </row>
    <row r="15" spans="1:19" x14ac:dyDescent="0.3">
      <c r="A15" s="1544"/>
      <c r="B15" s="577" t="s">
        <v>190</v>
      </c>
      <c r="C15" s="1681">
        <v>127.57491819007532</v>
      </c>
      <c r="D15" s="1691">
        <v>0.10411445989396789</v>
      </c>
      <c r="E15" s="1720">
        <v>61.876400000000004</v>
      </c>
      <c r="F15" s="1683">
        <v>923.98029319371722</v>
      </c>
      <c r="G15" s="1684">
        <v>1856.6000000000001</v>
      </c>
      <c r="H15" s="1684">
        <v>20.9</v>
      </c>
      <c r="I15" s="1685">
        <v>28.426871809202371</v>
      </c>
      <c r="J15" s="1686">
        <v>41.1</v>
      </c>
      <c r="K15" s="1686">
        <v>7.2</v>
      </c>
      <c r="L15" s="1687">
        <v>842.5</v>
      </c>
      <c r="M15" s="1688">
        <v>528.75</v>
      </c>
      <c r="N15" s="1544"/>
      <c r="O15" s="1544"/>
      <c r="P15" s="1544"/>
      <c r="Q15" s="1544"/>
      <c r="R15" s="1544"/>
      <c r="S15" s="1544"/>
    </row>
    <row r="16" spans="1:19" x14ac:dyDescent="0.3">
      <c r="A16" s="1544"/>
      <c r="B16" s="1689" t="s">
        <v>16</v>
      </c>
      <c r="C16" s="1681">
        <v>123.76058191276753</v>
      </c>
      <c r="D16" s="1692">
        <v>0.69026119036455491</v>
      </c>
      <c r="E16" s="1720">
        <v>372.71300000000002</v>
      </c>
      <c r="F16" s="1683">
        <v>627.62337849547089</v>
      </c>
      <c r="G16" s="1684">
        <v>3844.4</v>
      </c>
      <c r="H16" s="1684"/>
      <c r="I16" s="1685">
        <v>24.147412979735861</v>
      </c>
      <c r="J16" s="1686">
        <v>4.8</v>
      </c>
      <c r="K16" s="1686">
        <v>0.89999999999999991</v>
      </c>
      <c r="L16" s="1687">
        <v>53</v>
      </c>
      <c r="M16" s="1688">
        <v>36.5</v>
      </c>
      <c r="N16" s="1544"/>
      <c r="O16" s="1544"/>
      <c r="P16" s="1544"/>
      <c r="Q16" s="1544"/>
      <c r="R16" s="1544"/>
      <c r="S16" s="1544"/>
    </row>
    <row r="17" spans="1:19" x14ac:dyDescent="0.3">
      <c r="A17" s="1544"/>
      <c r="B17" s="1689" t="s">
        <v>18</v>
      </c>
      <c r="C17" s="1681">
        <v>110.83632787464028</v>
      </c>
      <c r="D17" s="1691">
        <v>0.52695560003790942</v>
      </c>
      <c r="E17" s="1720">
        <v>553.42280000000005</v>
      </c>
      <c r="F17" s="1683">
        <v>359.22698533007349</v>
      </c>
      <c r="G17" s="1684">
        <v>3315.6</v>
      </c>
      <c r="H17" s="1684">
        <v>227.6</v>
      </c>
      <c r="I17" s="1685">
        <v>36.250259543806777</v>
      </c>
      <c r="J17" s="1686"/>
      <c r="K17" s="1686"/>
      <c r="L17" s="1687"/>
      <c r="M17" s="1688"/>
      <c r="N17" s="1544"/>
      <c r="O17" s="1544"/>
      <c r="P17" s="1544"/>
      <c r="Q17" s="1544"/>
      <c r="R17" s="1544"/>
      <c r="S17" s="1544"/>
    </row>
    <row r="18" spans="1:19" x14ac:dyDescent="0.3">
      <c r="A18" s="1544"/>
      <c r="B18" s="577" t="s">
        <v>183</v>
      </c>
      <c r="C18" s="1681">
        <v>96.382335238357072</v>
      </c>
      <c r="D18" s="1691">
        <v>0.80767320032142798</v>
      </c>
      <c r="E18" s="1720">
        <v>28.342400000000001</v>
      </c>
      <c r="F18" s="1683">
        <v>971.17000000000007</v>
      </c>
      <c r="G18" s="1684">
        <v>3299.7000000000003</v>
      </c>
      <c r="H18" s="1684"/>
      <c r="I18" s="1685">
        <v>8.42170077937614</v>
      </c>
      <c r="J18" s="1686">
        <v>10.3</v>
      </c>
      <c r="K18" s="1686">
        <v>3.5</v>
      </c>
      <c r="L18" s="1687">
        <v>153.5</v>
      </c>
      <c r="M18" s="1688">
        <v>67.25</v>
      </c>
      <c r="N18" s="1544"/>
      <c r="O18" s="1544"/>
      <c r="P18" s="1544"/>
      <c r="Q18" s="1544"/>
      <c r="R18" s="1544"/>
      <c r="S18" s="1544"/>
    </row>
    <row r="19" spans="1:19" x14ac:dyDescent="0.3">
      <c r="A19" s="1544"/>
      <c r="B19" s="577" t="s">
        <v>42</v>
      </c>
      <c r="C19" s="1681">
        <v>76.77234701894993</v>
      </c>
      <c r="D19" s="1691">
        <v>0.10454700002580562</v>
      </c>
      <c r="E19" s="1720">
        <v>24.897400000000001</v>
      </c>
      <c r="F19" s="1683">
        <v>45.164100000000005</v>
      </c>
      <c r="G19" s="1684">
        <v>1854.1</v>
      </c>
      <c r="H19" s="1684">
        <v>974.8</v>
      </c>
      <c r="I19" s="1685">
        <v>42.282016508166784</v>
      </c>
      <c r="J19" s="1686">
        <v>48.5</v>
      </c>
      <c r="K19" s="1686">
        <v>10.3</v>
      </c>
      <c r="L19" s="1687">
        <v>1029.25</v>
      </c>
      <c r="M19" s="1688">
        <v>711</v>
      </c>
      <c r="N19" s="1544"/>
      <c r="O19" s="1544"/>
      <c r="P19" s="1544"/>
      <c r="Q19" s="1544"/>
      <c r="R19" s="1544"/>
      <c r="S19" s="1544"/>
    </row>
    <row r="20" spans="1:19" x14ac:dyDescent="0.3">
      <c r="A20" s="1544"/>
      <c r="B20" s="577" t="s">
        <v>197</v>
      </c>
      <c r="C20" s="1681">
        <v>209.83514129482492</v>
      </c>
      <c r="D20" s="1691">
        <v>0.1229742965197255</v>
      </c>
      <c r="E20" s="1720">
        <v>345.25140000000005</v>
      </c>
      <c r="F20" s="1683">
        <v>55.924799999999983</v>
      </c>
      <c r="G20" s="1684">
        <v>1530.3000000000002</v>
      </c>
      <c r="H20" s="1684">
        <v>35.200000000000003</v>
      </c>
      <c r="I20" s="1685">
        <v>34.419843895661415</v>
      </c>
      <c r="J20" s="1686">
        <v>89.3</v>
      </c>
      <c r="K20" s="1686">
        <v>41.6</v>
      </c>
      <c r="L20" s="1687">
        <v>1294.5</v>
      </c>
      <c r="M20" s="1688">
        <v>762</v>
      </c>
      <c r="N20" s="1544"/>
      <c r="O20" s="1544"/>
      <c r="P20" s="1544"/>
      <c r="Q20" s="1544"/>
      <c r="R20" s="1544"/>
      <c r="S20" s="1544"/>
    </row>
    <row r="21" spans="1:19" x14ac:dyDescent="0.3">
      <c r="A21" s="1544"/>
      <c r="B21" s="1689" t="s">
        <v>29</v>
      </c>
      <c r="C21" s="1681">
        <v>21.744358692344445</v>
      </c>
      <c r="D21" s="1690">
        <v>0.43807410454759199</v>
      </c>
      <c r="E21" s="1720">
        <v>97.043600000000012</v>
      </c>
      <c r="F21" s="1683">
        <v>86.173599999999979</v>
      </c>
      <c r="G21" s="1684">
        <v>2672.3999999999996</v>
      </c>
      <c r="H21" s="1684">
        <v>308.89999999999998</v>
      </c>
      <c r="I21" s="1685">
        <v>37.069998524481861</v>
      </c>
      <c r="J21" s="1686"/>
      <c r="K21" s="1686"/>
      <c r="L21" s="1687"/>
      <c r="M21" s="1688"/>
      <c r="N21" s="1544"/>
      <c r="O21" s="1544"/>
      <c r="P21" s="1544"/>
      <c r="Q21" s="1544"/>
      <c r="R21" s="1544"/>
      <c r="S21" s="1544"/>
    </row>
    <row r="22" spans="1:19" x14ac:dyDescent="0.3">
      <c r="A22" s="1544"/>
      <c r="B22" s="1689" t="s">
        <v>14</v>
      </c>
      <c r="C22" s="1681">
        <v>144.49166049721879</v>
      </c>
      <c r="D22" s="1690">
        <v>0.56014314044462654</v>
      </c>
      <c r="E22" s="1720">
        <v>102.485</v>
      </c>
      <c r="F22" s="1683">
        <v>962.88971354354339</v>
      </c>
      <c r="G22" s="1684">
        <v>3081</v>
      </c>
      <c r="H22" s="1684">
        <v>208.1</v>
      </c>
      <c r="I22" s="1685">
        <v>9.0648872913960776</v>
      </c>
      <c r="J22" s="1686">
        <v>7.9</v>
      </c>
      <c r="K22" s="1686">
        <v>1.2</v>
      </c>
      <c r="L22" s="1687">
        <v>127.25</v>
      </c>
      <c r="M22" s="1688">
        <v>56.5</v>
      </c>
      <c r="N22" s="1544"/>
      <c r="O22" s="1544"/>
      <c r="P22" s="1544"/>
      <c r="Q22" s="1544"/>
      <c r="R22" s="1544"/>
      <c r="S22" s="1544"/>
    </row>
    <row r="23" spans="1:19" x14ac:dyDescent="0.3">
      <c r="A23" s="1544"/>
      <c r="B23" s="577" t="s">
        <v>188</v>
      </c>
      <c r="C23" s="1681">
        <v>1.2800132041142531</v>
      </c>
      <c r="D23" s="1691">
        <v>2.6122718451311287E-2</v>
      </c>
      <c r="E23" s="1720">
        <v>0.41620000000000001</v>
      </c>
      <c r="F23" s="1683">
        <v>0.41799999999999998</v>
      </c>
      <c r="G23" s="1684">
        <v>12.799999999999999</v>
      </c>
      <c r="H23" s="1684"/>
      <c r="I23" s="1685"/>
      <c r="J23" s="1686">
        <v>16.7</v>
      </c>
      <c r="K23" s="1686">
        <v>0.4</v>
      </c>
      <c r="L23" s="1687">
        <v>51.5</v>
      </c>
      <c r="M23" s="1688">
        <v>51</v>
      </c>
      <c r="N23" s="1544"/>
      <c r="O23" s="1544"/>
      <c r="P23" s="1544"/>
      <c r="Q23" s="1544"/>
      <c r="R23" s="1544"/>
      <c r="S23" s="1544"/>
    </row>
    <row r="24" spans="1:19" x14ac:dyDescent="0.3">
      <c r="A24" s="1544"/>
      <c r="B24" s="577" t="s">
        <v>38</v>
      </c>
      <c r="C24" s="1681">
        <v>144.34398584785333</v>
      </c>
      <c r="D24" s="1691">
        <v>0.25368011572557703</v>
      </c>
      <c r="E24" s="1720">
        <v>121.2368</v>
      </c>
      <c r="F24" s="1683"/>
      <c r="G24" s="1684">
        <v>3602.8</v>
      </c>
      <c r="H24" s="1684">
        <v>2003.7</v>
      </c>
      <c r="I24" s="1685">
        <v>44.390774307243959</v>
      </c>
      <c r="J24" s="1686">
        <v>112.4</v>
      </c>
      <c r="K24" s="1686">
        <v>40.100000000000009</v>
      </c>
      <c r="L24" s="1687">
        <v>1941.5</v>
      </c>
      <c r="M24" s="1688">
        <v>839</v>
      </c>
      <c r="N24" s="1544"/>
      <c r="O24" s="1544"/>
      <c r="P24" s="1544"/>
      <c r="Q24" s="1544"/>
      <c r="R24" s="1544"/>
      <c r="S24" s="1544"/>
    </row>
    <row r="25" spans="1:19" x14ac:dyDescent="0.3">
      <c r="A25" s="1544"/>
      <c r="B25" s="577" t="s">
        <v>8</v>
      </c>
      <c r="C25" s="1681">
        <v>6736.6830247591206</v>
      </c>
      <c r="D25" s="1691">
        <v>9.9133985432967558E-2</v>
      </c>
      <c r="E25" s="1720">
        <v>6741.6064000000006</v>
      </c>
      <c r="F25" s="1683">
        <v>1.9599999999999999E-2</v>
      </c>
      <c r="G25" s="1684">
        <v>7136.5</v>
      </c>
      <c r="H25" s="1684">
        <v>2958.5</v>
      </c>
      <c r="I25" s="1685">
        <v>44.226833836271197</v>
      </c>
      <c r="J25" s="1686">
        <v>529.4</v>
      </c>
      <c r="K25" s="1686">
        <v>333.5</v>
      </c>
      <c r="L25" s="1687">
        <v>9099.75</v>
      </c>
      <c r="M25" s="1688">
        <v>1037.25</v>
      </c>
      <c r="N25" s="1544"/>
      <c r="O25" s="1544"/>
      <c r="P25" s="1544"/>
      <c r="Q25" s="1544"/>
      <c r="R25" s="1544"/>
      <c r="S25" s="1544"/>
    </row>
    <row r="26" spans="1:19" x14ac:dyDescent="0.3">
      <c r="A26" s="1544"/>
      <c r="B26" s="577" t="s">
        <v>44</v>
      </c>
      <c r="C26" s="1681">
        <v>382.15704289822833</v>
      </c>
      <c r="D26" s="1691">
        <v>4.6627262432677931E-2</v>
      </c>
      <c r="E26" s="1720">
        <v>147.88739999999999</v>
      </c>
      <c r="F26" s="1683">
        <v>2.76E-2</v>
      </c>
      <c r="G26" s="1684">
        <v>3770.5999999999995</v>
      </c>
      <c r="H26" s="1684">
        <v>1911</v>
      </c>
      <c r="I26" s="1685">
        <v>34.127187696700773</v>
      </c>
      <c r="J26" s="1686">
        <v>259.5</v>
      </c>
      <c r="K26" s="1686">
        <v>161.60000000000002</v>
      </c>
      <c r="L26" s="1687">
        <v>4639.75</v>
      </c>
      <c r="M26" s="1688">
        <v>1017</v>
      </c>
      <c r="N26" s="1544"/>
      <c r="O26" s="1544"/>
      <c r="P26" s="1544"/>
      <c r="Q26" s="1544"/>
      <c r="R26" s="1544"/>
      <c r="S26" s="1544"/>
    </row>
    <row r="27" spans="1:19" x14ac:dyDescent="0.3">
      <c r="A27" s="1544"/>
      <c r="B27" s="1689" t="s">
        <v>39</v>
      </c>
      <c r="C27" s="1681">
        <v>11.668362484970535</v>
      </c>
      <c r="D27" s="1690">
        <v>0.4966057102933033</v>
      </c>
      <c r="E27" s="1720">
        <v>2.1404000000000001</v>
      </c>
      <c r="F27" s="1683">
        <v>81.523199999999989</v>
      </c>
      <c r="G27" s="1684">
        <v>537.9</v>
      </c>
      <c r="H27" s="1684"/>
      <c r="I27" s="1685">
        <v>23.421700779376138</v>
      </c>
      <c r="J27" s="1686">
        <v>7.1000000000000005</v>
      </c>
      <c r="K27" s="1686">
        <v>0.4</v>
      </c>
      <c r="L27" s="1687">
        <v>29.25</v>
      </c>
      <c r="M27" s="1688">
        <v>20.5</v>
      </c>
      <c r="N27" s="1544"/>
      <c r="O27" s="1544"/>
      <c r="P27" s="1544"/>
      <c r="Q27" s="1544"/>
      <c r="R27" s="1544"/>
      <c r="S27" s="1544"/>
    </row>
    <row r="28" spans="1:19" x14ac:dyDescent="0.3">
      <c r="A28" s="1544"/>
      <c r="B28" s="411" t="s">
        <v>64</v>
      </c>
      <c r="C28" s="603">
        <v>36.524432100374298</v>
      </c>
      <c r="D28" s="606">
        <v>1.043555202867837</v>
      </c>
      <c r="E28" s="1720">
        <v>7.0716000000000001</v>
      </c>
      <c r="F28" s="1683"/>
      <c r="G28" s="1684">
        <v>5.8</v>
      </c>
      <c r="H28" s="1684">
        <v>5.7</v>
      </c>
      <c r="I28" s="1685">
        <v>10.92170077937614</v>
      </c>
      <c r="J28" s="1686">
        <v>49.300000000000004</v>
      </c>
      <c r="K28" s="1686">
        <v>16.2</v>
      </c>
      <c r="L28" s="1687">
        <v>795.25</v>
      </c>
      <c r="M28" s="1688">
        <v>368.5</v>
      </c>
      <c r="N28" s="1544"/>
      <c r="O28" s="1544"/>
      <c r="P28" s="1544"/>
      <c r="Q28" s="1544"/>
      <c r="R28" s="1544"/>
      <c r="S28" s="1544"/>
    </row>
    <row r="29" spans="1:19" x14ac:dyDescent="0.3">
      <c r="A29" s="1544"/>
      <c r="B29" s="411" t="s">
        <v>13</v>
      </c>
      <c r="C29" s="602">
        <v>86.044081446640192</v>
      </c>
      <c r="D29" s="604">
        <v>0.49469575381356945</v>
      </c>
      <c r="E29" s="1720">
        <v>393.98700000000002</v>
      </c>
      <c r="F29" s="1683">
        <v>285.18499779483619</v>
      </c>
      <c r="G29" s="1684">
        <v>5218.1000000000004</v>
      </c>
      <c r="H29" s="1684">
        <v>1</v>
      </c>
      <c r="I29" s="1685">
        <v>29.750810105429384</v>
      </c>
      <c r="J29" s="1686"/>
      <c r="K29" s="1686"/>
      <c r="L29" s="1687">
        <v>1.75</v>
      </c>
      <c r="M29" s="1688">
        <v>1.25</v>
      </c>
      <c r="N29" s="1544"/>
      <c r="O29" s="1544"/>
      <c r="P29" s="1544"/>
      <c r="Q29" s="1544"/>
      <c r="R29" s="1544"/>
      <c r="S29" s="1544"/>
    </row>
    <row r="30" spans="1:19" x14ac:dyDescent="0.3">
      <c r="A30" s="1544"/>
      <c r="B30" s="411" t="s">
        <v>33</v>
      </c>
      <c r="C30" s="602">
        <v>21.697500454578119</v>
      </c>
      <c r="D30" s="607">
        <v>0.35992523665120085</v>
      </c>
      <c r="E30" s="1720">
        <v>247.571</v>
      </c>
      <c r="F30" s="1683">
        <v>46.202849361702135</v>
      </c>
      <c r="G30" s="1684">
        <v>578.79999999999995</v>
      </c>
      <c r="H30" s="1684">
        <v>0.89999999999999991</v>
      </c>
      <c r="I30" s="1685">
        <v>27.619928702383554</v>
      </c>
      <c r="J30" s="1686"/>
      <c r="K30" s="1686"/>
      <c r="L30" s="1687"/>
      <c r="M30" s="1688"/>
      <c r="N30" s="1544"/>
      <c r="O30" s="1544"/>
      <c r="P30" s="1544"/>
      <c r="Q30" s="1544"/>
      <c r="R30" s="1544"/>
      <c r="S30" s="1544"/>
    </row>
    <row r="31" spans="1:19" x14ac:dyDescent="0.3">
      <c r="A31" s="1544"/>
      <c r="B31" s="411" t="s">
        <v>32</v>
      </c>
      <c r="C31" s="602">
        <v>11.794110530138234</v>
      </c>
      <c r="D31" s="607">
        <v>0.12093464077605907</v>
      </c>
      <c r="E31" s="1720">
        <v>8.2698</v>
      </c>
      <c r="F31" s="1683">
        <v>75.510701385041514</v>
      </c>
      <c r="G31" s="1684">
        <v>1159.3</v>
      </c>
      <c r="H31" s="1684">
        <v>17</v>
      </c>
      <c r="I31" s="1685">
        <v>27.828375318438113</v>
      </c>
      <c r="J31" s="1686">
        <v>34.9</v>
      </c>
      <c r="K31" s="1686">
        <v>10.099999999999998</v>
      </c>
      <c r="L31" s="1687">
        <v>298</v>
      </c>
      <c r="M31" s="1688">
        <v>220.75</v>
      </c>
      <c r="N31" s="1544"/>
      <c r="O31" s="1544"/>
      <c r="P31" s="1544"/>
      <c r="Q31" s="1544"/>
      <c r="R31" s="1544"/>
      <c r="S31" s="1544"/>
    </row>
    <row r="32" spans="1:19" x14ac:dyDescent="0.3">
      <c r="A32" s="1544"/>
      <c r="B32" s="411" t="s">
        <v>50</v>
      </c>
      <c r="C32" s="602">
        <v>21.534960299924606</v>
      </c>
      <c r="D32" s="607">
        <v>1.4208242995331827E-2</v>
      </c>
      <c r="E32" s="1720">
        <v>9.0323999999999991</v>
      </c>
      <c r="F32" s="1683">
        <v>4.9080000000000013</v>
      </c>
      <c r="G32" s="1684">
        <v>723.6</v>
      </c>
      <c r="H32" s="1684">
        <v>136.70000000000002</v>
      </c>
      <c r="I32" s="1685">
        <v>38.234097752332836</v>
      </c>
      <c r="J32" s="1686">
        <v>164.6</v>
      </c>
      <c r="K32" s="1686">
        <v>75.099999999999994</v>
      </c>
      <c r="L32" s="1687">
        <v>2001.75</v>
      </c>
      <c r="M32" s="1688">
        <v>656.5</v>
      </c>
      <c r="N32" s="1544"/>
      <c r="O32" s="1544"/>
      <c r="P32" s="1544"/>
      <c r="Q32" s="1544"/>
      <c r="R32" s="1544"/>
      <c r="S32" s="1544"/>
    </row>
    <row r="33" spans="1:19" x14ac:dyDescent="0.3">
      <c r="A33" s="1544"/>
      <c r="B33" s="411" t="s">
        <v>45</v>
      </c>
      <c r="C33" s="602">
        <v>5.0056143200133816</v>
      </c>
      <c r="D33" s="604">
        <v>0.50732005118726509</v>
      </c>
      <c r="E33" s="1720">
        <v>3.9200000000000006E-2</v>
      </c>
      <c r="F33" s="1683">
        <v>44.921599999999984</v>
      </c>
      <c r="G33" s="1684">
        <v>858.69999999999993</v>
      </c>
      <c r="H33" s="1684"/>
      <c r="I33" s="1685"/>
      <c r="J33" s="1686"/>
      <c r="K33" s="1686"/>
      <c r="L33" s="1687">
        <v>10.75</v>
      </c>
      <c r="M33" s="1688">
        <v>10.75</v>
      </c>
      <c r="N33" s="1544"/>
      <c r="O33" s="1544"/>
      <c r="P33" s="1544"/>
      <c r="Q33" s="1544"/>
      <c r="R33" s="1544"/>
      <c r="S33" s="1544"/>
    </row>
    <row r="34" spans="1:19" x14ac:dyDescent="0.3">
      <c r="A34" s="1544"/>
      <c r="B34" s="411" t="s">
        <v>23</v>
      </c>
      <c r="C34" s="602">
        <v>46.231392902467043</v>
      </c>
      <c r="D34" s="604">
        <v>0.38882584442781359</v>
      </c>
      <c r="E34" s="1720">
        <v>224.87779999999998</v>
      </c>
      <c r="F34" s="1683">
        <v>103.66845487603305</v>
      </c>
      <c r="G34" s="1684">
        <v>4562.6000000000004</v>
      </c>
      <c r="H34" s="1684">
        <v>411.79999999999995</v>
      </c>
      <c r="I34" s="1685">
        <v>46.251038849214616</v>
      </c>
      <c r="J34" s="1686">
        <v>10.9</v>
      </c>
      <c r="K34" s="1686">
        <v>1</v>
      </c>
      <c r="L34" s="1687">
        <v>33.5</v>
      </c>
      <c r="M34" s="1688">
        <v>32.25</v>
      </c>
      <c r="N34" s="1544"/>
      <c r="O34" s="1544"/>
      <c r="P34" s="1544"/>
      <c r="Q34" s="1544"/>
      <c r="R34" s="1544"/>
      <c r="S34" s="1544"/>
    </row>
    <row r="35" spans="1:19" x14ac:dyDescent="0.3">
      <c r="A35" s="1544"/>
      <c r="B35" s="411" t="s">
        <v>28</v>
      </c>
      <c r="C35" s="602">
        <v>14.965505180337102</v>
      </c>
      <c r="D35" s="604">
        <v>0.54088491786315784</v>
      </c>
      <c r="E35" s="1720">
        <v>8.4472000000000005</v>
      </c>
      <c r="F35" s="1683">
        <v>89.359261080074489</v>
      </c>
      <c r="G35" s="1684">
        <v>586.5</v>
      </c>
      <c r="H35" s="1684"/>
      <c r="I35" s="1685">
        <v>15.92170077937614</v>
      </c>
      <c r="J35" s="1686"/>
      <c r="K35" s="1686"/>
      <c r="L35" s="1687"/>
      <c r="M35" s="1688"/>
      <c r="N35" s="1544"/>
      <c r="O35" s="1544"/>
      <c r="P35" s="1544"/>
      <c r="Q35" s="1544"/>
      <c r="R35" s="1544"/>
      <c r="S35" s="1544"/>
    </row>
    <row r="36" spans="1:19" x14ac:dyDescent="0.3">
      <c r="A36" s="1544"/>
      <c r="B36" s="577" t="s">
        <v>182</v>
      </c>
      <c r="C36" s="602">
        <v>1422.2201841888871</v>
      </c>
      <c r="D36" s="605">
        <v>0.33648742528128239</v>
      </c>
      <c r="E36" s="1720">
        <v>1305.712</v>
      </c>
      <c r="F36" s="1683">
        <v>8191.3946610706626</v>
      </c>
      <c r="G36" s="1684">
        <v>10192.6</v>
      </c>
      <c r="H36" s="1684">
        <v>2190.3000000000002</v>
      </c>
      <c r="I36" s="1685">
        <v>39.925370046487004</v>
      </c>
      <c r="J36" s="1686">
        <v>212.20000000000002</v>
      </c>
      <c r="K36" s="1686">
        <v>36.70000000000001</v>
      </c>
      <c r="L36" s="1687">
        <v>2084.25</v>
      </c>
      <c r="M36" s="1688">
        <v>786.75</v>
      </c>
      <c r="N36" s="1544"/>
      <c r="O36" s="1544"/>
      <c r="P36" s="1544"/>
      <c r="Q36" s="1544"/>
      <c r="R36" s="1544"/>
      <c r="S36" s="1544"/>
    </row>
    <row r="37" spans="1:19" x14ac:dyDescent="0.3">
      <c r="A37" s="1544"/>
      <c r="B37" s="578" t="s">
        <v>15</v>
      </c>
      <c r="C37" s="602">
        <v>894.94015621459664</v>
      </c>
      <c r="D37" s="605">
        <v>0.35004178209175879</v>
      </c>
      <c r="E37" s="1720">
        <v>737.60180000000003</v>
      </c>
      <c r="F37" s="1683"/>
      <c r="G37" s="1684">
        <v>1208.1999999999998</v>
      </c>
      <c r="H37" s="1684">
        <v>334.4</v>
      </c>
      <c r="I37" s="1685">
        <v>25.909156443586589</v>
      </c>
      <c r="J37" s="1686">
        <v>316.40000000000003</v>
      </c>
      <c r="K37" s="1686">
        <v>94.499999999999986</v>
      </c>
      <c r="L37" s="1687">
        <v>3485.25</v>
      </c>
      <c r="M37" s="1688">
        <v>92.5</v>
      </c>
      <c r="N37" s="1544"/>
      <c r="O37" s="1544"/>
      <c r="P37" s="1544"/>
      <c r="Q37" s="1544"/>
      <c r="R37" s="1544"/>
      <c r="S37" s="1544"/>
    </row>
    <row r="38" spans="1:19" x14ac:dyDescent="0.3">
      <c r="A38" s="1544"/>
      <c r="B38" s="577" t="s">
        <v>179</v>
      </c>
      <c r="C38" s="602">
        <v>796.85981808182987</v>
      </c>
      <c r="D38" s="605">
        <v>0.18284988941758373</v>
      </c>
      <c r="E38" s="1720">
        <v>876.28059999999994</v>
      </c>
      <c r="F38" s="1683"/>
      <c r="G38" s="1684">
        <v>6056.4</v>
      </c>
      <c r="H38" s="1684">
        <v>1240.0999999999999</v>
      </c>
      <c r="I38" s="1685">
        <v>38.685135172873757</v>
      </c>
      <c r="J38" s="1686">
        <v>229</v>
      </c>
      <c r="K38" s="1686">
        <v>183.2</v>
      </c>
      <c r="L38" s="1687">
        <v>4493.75</v>
      </c>
      <c r="M38" s="1688">
        <v>867.25</v>
      </c>
      <c r="N38" s="1544"/>
      <c r="O38" s="1544"/>
      <c r="P38" s="1544"/>
      <c r="Q38" s="1544"/>
      <c r="R38" s="1544"/>
      <c r="S38" s="1544"/>
    </row>
    <row r="39" spans="1:19" x14ac:dyDescent="0.3">
      <c r="A39" s="1544"/>
      <c r="B39" s="411" t="s">
        <v>22</v>
      </c>
      <c r="C39" s="602">
        <v>46.546903687627257</v>
      </c>
      <c r="D39" s="604">
        <v>0.206913932599294</v>
      </c>
      <c r="E39" s="1720">
        <v>6.3511999999999995</v>
      </c>
      <c r="F39" s="1683">
        <v>207.53853261261264</v>
      </c>
      <c r="G39" s="1684">
        <v>84.5</v>
      </c>
      <c r="H39" s="1684">
        <v>76.7</v>
      </c>
      <c r="I39" s="1685">
        <v>15.92170077937614</v>
      </c>
      <c r="J39" s="1686"/>
      <c r="K39" s="1686"/>
      <c r="L39" s="1687"/>
      <c r="M39" s="1688"/>
      <c r="N39" s="1544"/>
      <c r="O39" s="1544"/>
      <c r="P39" s="1544"/>
      <c r="Q39" s="1544"/>
      <c r="R39" s="1544"/>
      <c r="S39" s="1544"/>
    </row>
    <row r="40" spans="1:19" x14ac:dyDescent="0.3">
      <c r="A40" s="1544"/>
      <c r="B40" s="577" t="s">
        <v>189</v>
      </c>
      <c r="C40" s="602">
        <v>585.34429541166173</v>
      </c>
      <c r="D40" s="605">
        <v>0.18292009231614428</v>
      </c>
      <c r="E40" s="1720">
        <v>379.29220000000004</v>
      </c>
      <c r="F40" s="1683">
        <v>1.8352000000000002</v>
      </c>
      <c r="G40" s="1684">
        <v>3002.9</v>
      </c>
      <c r="H40" s="1684">
        <v>57.3</v>
      </c>
      <c r="I40" s="1685">
        <v>36.529316148882465</v>
      </c>
      <c r="J40" s="1686">
        <v>34.4</v>
      </c>
      <c r="K40" s="1686">
        <v>7.0000000000000009</v>
      </c>
      <c r="L40" s="1687">
        <v>224.25</v>
      </c>
      <c r="M40" s="1688">
        <v>144.25</v>
      </c>
      <c r="N40" s="1544"/>
      <c r="O40" s="1544"/>
      <c r="P40" s="1544"/>
      <c r="Q40" s="1544"/>
      <c r="R40" s="1544"/>
      <c r="S40" s="1544"/>
    </row>
    <row r="41" spans="1:19" x14ac:dyDescent="0.3">
      <c r="A41" s="1544"/>
      <c r="B41" s="577" t="s">
        <v>46</v>
      </c>
      <c r="C41" s="602">
        <v>61.583255119681439</v>
      </c>
      <c r="D41" s="605">
        <v>7.3023622671559013E-2</v>
      </c>
      <c r="E41" s="1720">
        <v>51.332999999999998</v>
      </c>
      <c r="F41" s="1683"/>
      <c r="G41" s="1684">
        <v>2108.2999999999997</v>
      </c>
      <c r="H41" s="1684">
        <v>1704.8000000000002</v>
      </c>
      <c r="I41" s="1685">
        <v>44.047410765886966</v>
      </c>
      <c r="J41" s="1686">
        <v>46.800000000000004</v>
      </c>
      <c r="K41" s="1686">
        <v>12.700000000000001</v>
      </c>
      <c r="L41" s="1687">
        <v>1036.25</v>
      </c>
      <c r="M41" s="1688">
        <v>701</v>
      </c>
      <c r="N41" s="1544"/>
      <c r="O41" s="1544"/>
      <c r="P41" s="1544"/>
      <c r="Q41" s="1544"/>
      <c r="R41" s="1544"/>
      <c r="S41" s="1544"/>
    </row>
    <row r="42" spans="1:19" x14ac:dyDescent="0.3">
      <c r="A42" s="1544"/>
      <c r="B42" s="411" t="s">
        <v>21</v>
      </c>
      <c r="C42" s="602">
        <v>346.99496551974966</v>
      </c>
      <c r="D42" s="608">
        <v>7.2275560408196132E-2</v>
      </c>
      <c r="E42" s="1720">
        <v>213.04579999999999</v>
      </c>
      <c r="F42" s="1683">
        <v>258.93773468656718</v>
      </c>
      <c r="G42" s="1684">
        <v>4289.3</v>
      </c>
      <c r="H42" s="1684">
        <v>587.1</v>
      </c>
      <c r="I42" s="1685">
        <v>33.112609308441954</v>
      </c>
      <c r="J42" s="1686">
        <v>206.4</v>
      </c>
      <c r="K42" s="1686">
        <v>157.19999999999999</v>
      </c>
      <c r="L42" s="1687">
        <v>4528.75</v>
      </c>
      <c r="M42" s="1688">
        <v>854.75</v>
      </c>
      <c r="N42" s="1544"/>
      <c r="O42" s="1544"/>
      <c r="P42" s="1544"/>
      <c r="Q42" s="1544"/>
      <c r="R42" s="1544"/>
      <c r="S42" s="1544"/>
    </row>
    <row r="43" spans="1:19" x14ac:dyDescent="0.3">
      <c r="A43" s="1544"/>
      <c r="B43" s="577" t="s">
        <v>10</v>
      </c>
      <c r="C43" s="602">
        <v>2586.414989164457</v>
      </c>
      <c r="D43" s="605">
        <v>0.88535428656930293</v>
      </c>
      <c r="E43" s="1720">
        <v>5615.9946</v>
      </c>
      <c r="F43" s="1683">
        <v>5.7170266666666683</v>
      </c>
      <c r="G43" s="1684">
        <v>5127.8999999999996</v>
      </c>
      <c r="H43" s="1684">
        <v>2278.1</v>
      </c>
      <c r="I43" s="1685">
        <v>41.230729697850052</v>
      </c>
      <c r="J43" s="1686">
        <v>271.89999999999998</v>
      </c>
      <c r="K43" s="1686">
        <v>137.5</v>
      </c>
      <c r="L43" s="1687">
        <v>4477.75</v>
      </c>
      <c r="M43" s="1688">
        <v>1135.5</v>
      </c>
      <c r="N43" s="1544"/>
      <c r="O43" s="1544"/>
      <c r="P43" s="1544"/>
      <c r="Q43" s="1544"/>
      <c r="R43" s="1544"/>
      <c r="S43" s="1544"/>
    </row>
    <row r="44" spans="1:19" x14ac:dyDescent="0.3">
      <c r="A44" s="1544"/>
      <c r="B44" s="411" t="s">
        <v>17</v>
      </c>
      <c r="C44" s="602">
        <v>11.210176210696233</v>
      </c>
      <c r="D44" s="604">
        <v>0.87858052857083535</v>
      </c>
      <c r="E44" s="1720">
        <v>22.150200000000002</v>
      </c>
      <c r="F44" s="1683">
        <v>47.701759999999993</v>
      </c>
      <c r="G44" s="1684">
        <v>1524.6</v>
      </c>
      <c r="H44" s="1684">
        <v>296.89999999999998</v>
      </c>
      <c r="I44" s="1685">
        <v>32.821993032373264</v>
      </c>
      <c r="J44" s="1686">
        <v>3.1</v>
      </c>
      <c r="K44" s="1686">
        <v>0.30000000000000004</v>
      </c>
      <c r="L44" s="1687">
        <v>20.25</v>
      </c>
      <c r="M44" s="1688">
        <v>15</v>
      </c>
      <c r="N44" s="1544"/>
      <c r="O44" s="1544"/>
      <c r="P44" s="1544"/>
      <c r="Q44" s="1544"/>
      <c r="R44" s="1544"/>
      <c r="S44" s="1544"/>
    </row>
    <row r="45" spans="1:19" x14ac:dyDescent="0.3">
      <c r="A45" s="1544"/>
      <c r="B45" s="411" t="s">
        <v>52</v>
      </c>
      <c r="C45" s="602">
        <v>40.269753404831597</v>
      </c>
      <c r="D45" s="604">
        <v>0.72339830433881036</v>
      </c>
      <c r="E45" s="1720">
        <v>39.139400000000002</v>
      </c>
      <c r="F45" s="1683"/>
      <c r="G45" s="1684">
        <v>939.9</v>
      </c>
      <c r="H45" s="1684">
        <v>500.9</v>
      </c>
      <c r="I45" s="1685">
        <v>41.326738379548132</v>
      </c>
      <c r="J45" s="1686">
        <v>51.5</v>
      </c>
      <c r="K45" s="1686">
        <v>3.1</v>
      </c>
      <c r="L45" s="1687">
        <v>187.5</v>
      </c>
      <c r="M45" s="1688">
        <v>182.5</v>
      </c>
      <c r="N45" s="1544"/>
      <c r="O45" s="1544"/>
      <c r="P45" s="1544"/>
      <c r="Q45" s="1544"/>
      <c r="R45" s="1544"/>
      <c r="S45" s="1544"/>
    </row>
    <row r="46" spans="1:19" x14ac:dyDescent="0.3">
      <c r="A46" s="1544"/>
      <c r="B46" s="411" t="s">
        <v>24</v>
      </c>
      <c r="C46" s="602">
        <v>596.71967620491398</v>
      </c>
      <c r="D46" s="604">
        <v>0.12703821655712605</v>
      </c>
      <c r="E46" s="1720">
        <v>345.56599999999997</v>
      </c>
      <c r="F46" s="1683"/>
      <c r="G46" s="1684">
        <v>2796.8999999999996</v>
      </c>
      <c r="H46" s="1684">
        <v>724.8</v>
      </c>
      <c r="I46" s="1685">
        <v>30.03694196527568</v>
      </c>
      <c r="J46" s="1686">
        <v>382.5</v>
      </c>
      <c r="K46" s="1686">
        <v>266.09999999999997</v>
      </c>
      <c r="L46" s="1687">
        <v>7594</v>
      </c>
      <c r="M46" s="1688">
        <v>780.5</v>
      </c>
      <c r="N46" s="1544"/>
      <c r="O46" s="1544"/>
      <c r="P46" s="1544"/>
      <c r="Q46" s="1544"/>
      <c r="R46" s="1544"/>
      <c r="S46" s="1544"/>
    </row>
    <row r="47" spans="1:19" x14ac:dyDescent="0.3">
      <c r="A47" s="1544"/>
      <c r="B47" s="411" t="s">
        <v>54</v>
      </c>
      <c r="C47" s="602">
        <v>10.027165094456647</v>
      </c>
      <c r="D47" s="604">
        <v>0.15033231026171884</v>
      </c>
      <c r="E47" s="1720">
        <v>5.7636000000000003</v>
      </c>
      <c r="F47" s="1683">
        <v>2.6563960000000004</v>
      </c>
      <c r="G47" s="1684">
        <v>106.39999999999999</v>
      </c>
      <c r="H47" s="1684">
        <v>17.7</v>
      </c>
      <c r="I47" s="1685">
        <v>32.362128420282772</v>
      </c>
      <c r="J47" s="1686">
        <v>32.200000000000003</v>
      </c>
      <c r="K47" s="1686">
        <v>6.1000000000000005</v>
      </c>
      <c r="L47" s="1687"/>
      <c r="M47" s="1688"/>
      <c r="N47" s="1544"/>
      <c r="O47" s="1544"/>
      <c r="P47" s="1544"/>
      <c r="Q47" s="1544"/>
      <c r="R47" s="1544"/>
      <c r="S47" s="1544"/>
    </row>
    <row r="48" spans="1:19" x14ac:dyDescent="0.3">
      <c r="A48" s="1544"/>
      <c r="B48" s="411" t="s">
        <v>41</v>
      </c>
      <c r="C48" s="602">
        <v>120.53842555712733</v>
      </c>
      <c r="D48" s="604">
        <v>0.74029107037992581</v>
      </c>
      <c r="E48" s="1720">
        <v>123.333</v>
      </c>
      <c r="F48" s="1683"/>
      <c r="G48" s="1684">
        <v>2076.9</v>
      </c>
      <c r="H48" s="1684">
        <v>1375.2</v>
      </c>
      <c r="I48" s="1685">
        <v>42.576669478459905</v>
      </c>
      <c r="J48" s="1686">
        <v>29.1</v>
      </c>
      <c r="K48" s="1686">
        <v>2.3000000000000003</v>
      </c>
      <c r="L48" s="1687">
        <v>90</v>
      </c>
      <c r="M48" s="1688">
        <v>84.25</v>
      </c>
      <c r="N48" s="1544"/>
      <c r="O48" s="1544"/>
      <c r="P48" s="1544"/>
      <c r="Q48" s="1544"/>
      <c r="R48" s="1544"/>
      <c r="S48" s="1544"/>
    </row>
    <row r="49" spans="1:19" x14ac:dyDescent="0.3">
      <c r="A49" s="1544"/>
      <c r="B49" s="578" t="s">
        <v>185</v>
      </c>
      <c r="C49" s="602">
        <v>5070.5252009767573</v>
      </c>
      <c r="D49" s="605">
        <v>0.64617372256617267</v>
      </c>
      <c r="E49" s="1720">
        <v>23628.659800000001</v>
      </c>
      <c r="F49" s="1683">
        <v>3.8104</v>
      </c>
      <c r="G49" s="1684">
        <v>9883.7000000000007</v>
      </c>
      <c r="H49" s="1684">
        <v>3863.8</v>
      </c>
      <c r="I49" s="1685">
        <v>42.495912237925317</v>
      </c>
      <c r="J49" s="1686">
        <v>414.40000000000003</v>
      </c>
      <c r="K49" s="1686">
        <v>146.20000000000002</v>
      </c>
      <c r="L49" s="1687">
        <v>4226.5</v>
      </c>
      <c r="M49" s="1688">
        <v>1610</v>
      </c>
      <c r="N49" s="1544"/>
      <c r="O49" s="1544"/>
      <c r="P49" s="1544"/>
      <c r="Q49" s="1544"/>
      <c r="R49" s="1544"/>
      <c r="S49" s="1544"/>
    </row>
    <row r="50" spans="1:19" x14ac:dyDescent="0.3">
      <c r="A50" s="1544"/>
      <c r="B50" s="411" t="s">
        <v>43</v>
      </c>
      <c r="C50" s="602">
        <v>29.488955137388931</v>
      </c>
      <c r="D50" s="604">
        <v>3.8138845237181744E-2</v>
      </c>
      <c r="E50" s="1720">
        <v>83.160200000000003</v>
      </c>
      <c r="F50" s="1683">
        <v>3.9443999999999999</v>
      </c>
      <c r="G50" s="1684">
        <v>388.5</v>
      </c>
      <c r="H50" s="1684">
        <v>211.4</v>
      </c>
      <c r="I50" s="1685">
        <v>33.755175428002815</v>
      </c>
      <c r="J50" s="1686">
        <v>9</v>
      </c>
      <c r="K50" s="1686">
        <v>1.9</v>
      </c>
      <c r="L50" s="1687">
        <v>52</v>
      </c>
      <c r="M50" s="1688">
        <v>31.75</v>
      </c>
      <c r="N50" s="1544"/>
      <c r="O50" s="1544"/>
      <c r="P50" s="1544"/>
      <c r="Q50" s="1544"/>
      <c r="R50" s="1544"/>
      <c r="S50" s="1544"/>
    </row>
    <row r="51" spans="1:19" x14ac:dyDescent="0.3">
      <c r="A51" s="1544"/>
      <c r="B51" s="411" t="s">
        <v>61</v>
      </c>
      <c r="C51" s="602">
        <v>10.755617400559176</v>
      </c>
      <c r="D51" s="604">
        <v>3.0896482382338511E-2</v>
      </c>
      <c r="E51" s="1720">
        <v>5.9243999999999994</v>
      </c>
      <c r="F51" s="1683"/>
      <c r="G51" s="1684">
        <v>149.9</v>
      </c>
      <c r="H51" s="1684">
        <v>42.300000000000004</v>
      </c>
      <c r="I51" s="1685">
        <v>30.558902611882026</v>
      </c>
      <c r="J51" s="1686">
        <v>41.5</v>
      </c>
      <c r="K51" s="1686">
        <v>17.2</v>
      </c>
      <c r="L51" s="1687">
        <v>1096.25</v>
      </c>
      <c r="M51" s="1688">
        <v>519.75</v>
      </c>
      <c r="N51" s="1544"/>
      <c r="O51" s="1544"/>
      <c r="P51" s="1544"/>
      <c r="Q51" s="1544"/>
      <c r="R51" s="1544"/>
      <c r="S51" s="1544"/>
    </row>
    <row r="52" spans="1:19" x14ac:dyDescent="0.3">
      <c r="A52" s="1544"/>
      <c r="B52" s="411" t="s">
        <v>36</v>
      </c>
      <c r="C52" s="602">
        <v>18.385106516288818</v>
      </c>
      <c r="D52" s="609">
        <v>0.97747516391628242</v>
      </c>
      <c r="E52" s="1720">
        <v>20.5016</v>
      </c>
      <c r="F52" s="1683"/>
      <c r="G52" s="1684">
        <v>216.2</v>
      </c>
      <c r="H52" s="1684">
        <v>175.2</v>
      </c>
      <c r="I52" s="1685">
        <v>36.905927749547971</v>
      </c>
      <c r="J52" s="1686">
        <v>0.8</v>
      </c>
      <c r="K52" s="1686">
        <v>0.1</v>
      </c>
      <c r="L52" s="1687">
        <v>5.5</v>
      </c>
      <c r="M52" s="1688">
        <v>5.25</v>
      </c>
      <c r="N52" s="1544"/>
      <c r="O52" s="1544"/>
      <c r="P52" s="1544"/>
      <c r="Q52" s="1544"/>
      <c r="R52" s="1544"/>
      <c r="S52" s="1544"/>
    </row>
    <row r="53" spans="1:19" x14ac:dyDescent="0.3">
      <c r="A53" s="1544"/>
      <c r="B53" s="577" t="s">
        <v>180</v>
      </c>
      <c r="C53" s="602">
        <v>917.81181210642137</v>
      </c>
      <c r="D53" s="605">
        <v>0.31714298967049803</v>
      </c>
      <c r="E53" s="1720">
        <v>2941.1117999999997</v>
      </c>
      <c r="F53" s="1683"/>
      <c r="G53" s="1684">
        <v>5768.4</v>
      </c>
      <c r="H53" s="1684">
        <v>1295.8</v>
      </c>
      <c r="I53" s="1685">
        <v>37.957959092823799</v>
      </c>
      <c r="J53" s="1686">
        <v>323.90000000000003</v>
      </c>
      <c r="K53" s="1686">
        <v>179.1</v>
      </c>
      <c r="L53" s="1687">
        <v>4226.5</v>
      </c>
      <c r="M53" s="1688">
        <v>1158.5</v>
      </c>
      <c r="N53" s="1544"/>
      <c r="O53" s="1544"/>
      <c r="P53" s="1544"/>
      <c r="Q53" s="1544"/>
      <c r="R53" s="1544"/>
      <c r="S53" s="1544"/>
    </row>
    <row r="54" spans="1:19" x14ac:dyDescent="0.3">
      <c r="A54" s="1544"/>
      <c r="B54" s="411" t="s">
        <v>35</v>
      </c>
      <c r="C54" s="602">
        <v>16.224601645485599</v>
      </c>
      <c r="D54" s="604">
        <v>0.4102048021582485</v>
      </c>
      <c r="E54" s="1720">
        <v>1.6025999999999998</v>
      </c>
      <c r="F54" s="1683">
        <v>113.1888</v>
      </c>
      <c r="G54" s="1684">
        <v>461.40000000000003</v>
      </c>
      <c r="H54" s="1684"/>
      <c r="I54" s="1685">
        <v>23.421700779376138</v>
      </c>
      <c r="J54" s="1686"/>
      <c r="K54" s="1686"/>
      <c r="L54" s="1687">
        <v>20.5</v>
      </c>
      <c r="M54" s="1688">
        <v>8.75</v>
      </c>
      <c r="N54" s="1544"/>
      <c r="O54" s="1544"/>
      <c r="P54" s="1544"/>
      <c r="Q54" s="1544"/>
      <c r="R54" s="1544"/>
      <c r="S54" s="1544"/>
    </row>
    <row r="55" spans="1:19" x14ac:dyDescent="0.3">
      <c r="A55" s="1544"/>
      <c r="B55" s="411" t="s">
        <v>49</v>
      </c>
      <c r="C55" s="602">
        <v>493.32371735866428</v>
      </c>
      <c r="D55" s="605">
        <v>0.29446302269717328</v>
      </c>
      <c r="E55" s="1720">
        <v>61.647199999999998</v>
      </c>
      <c r="F55" s="1683">
        <v>3.2859000000000003</v>
      </c>
      <c r="G55" s="1684">
        <v>1281</v>
      </c>
      <c r="H55" s="1684">
        <v>370.3</v>
      </c>
      <c r="I55" s="1685">
        <v>25.774617509731069</v>
      </c>
      <c r="J55" s="1686">
        <v>191.4</v>
      </c>
      <c r="K55" s="1686">
        <v>60.499999999999993</v>
      </c>
      <c r="L55" s="1687">
        <v>1073.25</v>
      </c>
      <c r="M55" s="1688">
        <v>420</v>
      </c>
      <c r="N55" s="1544"/>
      <c r="O55" s="1544"/>
      <c r="P55" s="1544"/>
      <c r="Q55" s="1544"/>
      <c r="R55" s="1544"/>
      <c r="S55" s="1544"/>
    </row>
    <row r="56" spans="1:19" x14ac:dyDescent="0.3">
      <c r="A56" s="1544"/>
      <c r="B56" s="411" t="s">
        <v>53</v>
      </c>
      <c r="C56" s="602">
        <v>39.3866049110106</v>
      </c>
      <c r="D56" s="605">
        <v>2.2015989329799104E-2</v>
      </c>
      <c r="E56" s="1720">
        <v>38.9298</v>
      </c>
      <c r="F56" s="1683"/>
      <c r="G56" s="1684">
        <v>1621.9</v>
      </c>
      <c r="H56" s="1684">
        <v>343.1</v>
      </c>
      <c r="I56" s="1685">
        <v>25.139782460573041</v>
      </c>
      <c r="J56" s="1686">
        <v>133.80000000000001</v>
      </c>
      <c r="K56" s="1686">
        <v>86.4</v>
      </c>
      <c r="L56" s="1687">
        <v>1790.5</v>
      </c>
      <c r="M56" s="1688">
        <v>674.5</v>
      </c>
      <c r="N56" s="1544"/>
      <c r="O56" s="1544"/>
      <c r="P56" s="1544"/>
      <c r="Q56" s="1544"/>
      <c r="R56" s="1544"/>
      <c r="S56" s="1544"/>
    </row>
    <row r="57" spans="1:19" x14ac:dyDescent="0.3">
      <c r="A57" s="1544"/>
      <c r="B57" s="411" t="s">
        <v>34</v>
      </c>
      <c r="C57" s="602">
        <v>22.212595092246818</v>
      </c>
      <c r="D57" s="610">
        <v>1.9738933641163245</v>
      </c>
      <c r="E57" s="1720">
        <v>0.36619999999999997</v>
      </c>
      <c r="F57" s="1683">
        <v>151.21259999999998</v>
      </c>
      <c r="G57" s="1684">
        <v>460.4</v>
      </c>
      <c r="H57" s="1684"/>
      <c r="I57" s="1685"/>
      <c r="J57" s="1686">
        <v>9.1</v>
      </c>
      <c r="K57" s="1686">
        <v>3.2</v>
      </c>
      <c r="L57" s="1687">
        <v>259.75</v>
      </c>
      <c r="M57" s="1688">
        <v>65.5</v>
      </c>
      <c r="N57" s="1544"/>
      <c r="O57" s="1544"/>
      <c r="P57" s="1544"/>
      <c r="Q57" s="1544"/>
      <c r="R57" s="1544"/>
      <c r="S57" s="1544"/>
    </row>
    <row r="58" spans="1:19" x14ac:dyDescent="0.3">
      <c r="A58" s="1544"/>
      <c r="B58" s="577" t="s">
        <v>51</v>
      </c>
      <c r="C58" s="602">
        <v>25.433365711065864</v>
      </c>
      <c r="D58" s="607">
        <v>1.3817475033175949E-2</v>
      </c>
      <c r="E58" s="1720">
        <v>24.680400000000002</v>
      </c>
      <c r="F58" s="1683">
        <v>2.6523500000000002</v>
      </c>
      <c r="G58" s="1684">
        <v>391.40000000000003</v>
      </c>
      <c r="H58" s="1684">
        <v>168.5</v>
      </c>
      <c r="I58" s="1685">
        <v>30.502499436613352</v>
      </c>
      <c r="J58" s="1686">
        <v>8.6</v>
      </c>
      <c r="K58" s="1686">
        <v>0.4</v>
      </c>
      <c r="L58" s="1687">
        <v>31.25</v>
      </c>
      <c r="M58" s="1688">
        <v>22.5</v>
      </c>
      <c r="N58" s="1544"/>
      <c r="O58" s="1544"/>
      <c r="P58" s="1544"/>
      <c r="Q58" s="1544"/>
      <c r="R58" s="1544"/>
      <c r="S58" s="1544"/>
    </row>
    <row r="59" spans="1:19" x14ac:dyDescent="0.3">
      <c r="A59" s="1544"/>
      <c r="B59" s="411" t="s">
        <v>25</v>
      </c>
      <c r="C59" s="602">
        <v>21.565512504963298</v>
      </c>
      <c r="D59" s="607">
        <v>0.34463288712273576</v>
      </c>
      <c r="E59" s="1720">
        <v>4.9346000000000005</v>
      </c>
      <c r="F59" s="1683">
        <v>113.78510000000001</v>
      </c>
      <c r="G59" s="1684">
        <v>1579.1</v>
      </c>
      <c r="H59" s="1684"/>
      <c r="I59" s="1685">
        <v>23.421700779376138</v>
      </c>
      <c r="J59" s="1686"/>
      <c r="K59" s="1686"/>
      <c r="L59" s="1687">
        <v>1.25</v>
      </c>
      <c r="M59" s="1688">
        <v>0.75</v>
      </c>
      <c r="N59" s="1544"/>
      <c r="O59" s="1544"/>
      <c r="P59" s="1544"/>
      <c r="Q59" s="1544"/>
      <c r="R59" s="1544"/>
      <c r="S59" s="1544"/>
    </row>
    <row r="60" spans="1:19" x14ac:dyDescent="0.3">
      <c r="A60" s="1544"/>
      <c r="B60" s="411" t="s">
        <v>31</v>
      </c>
      <c r="C60" s="602">
        <v>13.485642184554331</v>
      </c>
      <c r="D60" s="606">
        <v>1.0029486240738845</v>
      </c>
      <c r="E60" s="1720">
        <v>38.688600000000001</v>
      </c>
      <c r="F60" s="1683">
        <v>38.506299999999996</v>
      </c>
      <c r="G60" s="1684">
        <v>521.9</v>
      </c>
      <c r="H60" s="1684"/>
      <c r="I60" s="1685">
        <v>18.421700779376138</v>
      </c>
      <c r="J60" s="1686"/>
      <c r="K60" s="1686"/>
      <c r="L60" s="1687"/>
      <c r="M60" s="1688"/>
      <c r="N60" s="1544"/>
      <c r="O60" s="1544"/>
      <c r="P60" s="1544"/>
      <c r="Q60" s="1544"/>
      <c r="R60" s="1544"/>
      <c r="S60" s="1544"/>
    </row>
    <row r="61" spans="1:19" x14ac:dyDescent="0.3">
      <c r="A61" s="1544"/>
      <c r="B61" s="411" t="s">
        <v>11</v>
      </c>
      <c r="C61" s="602">
        <v>298.04797452555931</v>
      </c>
      <c r="D61" s="606">
        <v>1.068298561937276</v>
      </c>
      <c r="E61" s="1720">
        <v>184.28739999999999</v>
      </c>
      <c r="F61" s="1683">
        <v>2258.1316867389055</v>
      </c>
      <c r="G61" s="1684">
        <v>7407.9</v>
      </c>
      <c r="H61" s="1684">
        <v>220.9</v>
      </c>
      <c r="I61" s="1685">
        <v>30.122304249615389</v>
      </c>
      <c r="J61" s="1686">
        <v>5.5</v>
      </c>
      <c r="K61" s="1686">
        <v>2.1</v>
      </c>
      <c r="L61" s="1687">
        <v>287</v>
      </c>
      <c r="M61" s="1688">
        <v>184.5</v>
      </c>
      <c r="N61" s="1544"/>
      <c r="O61" s="1544"/>
      <c r="P61" s="1544"/>
      <c r="Q61" s="1544"/>
      <c r="R61" s="1544"/>
      <c r="S61" s="1544"/>
    </row>
    <row r="62" spans="1:19" x14ac:dyDescent="0.3">
      <c r="A62" s="1544"/>
      <c r="B62" s="577" t="s">
        <v>30</v>
      </c>
      <c r="C62" s="602">
        <v>882.75010923626053</v>
      </c>
      <c r="D62" s="611">
        <v>0.21081438685788742</v>
      </c>
      <c r="E62" s="1720">
        <v>536.79640000000006</v>
      </c>
      <c r="F62" s="1683">
        <v>53.223147157894751</v>
      </c>
      <c r="G62" s="1684">
        <v>2090.8999999999996</v>
      </c>
      <c r="H62" s="1684">
        <v>1216.5</v>
      </c>
      <c r="I62" s="1685">
        <v>42.806473888421479</v>
      </c>
      <c r="J62" s="1686">
        <v>23.8</v>
      </c>
      <c r="K62" s="1686">
        <v>3.5</v>
      </c>
      <c r="L62" s="1687">
        <v>260.75</v>
      </c>
      <c r="M62" s="1688">
        <v>174</v>
      </c>
      <c r="N62" s="1544"/>
      <c r="O62" s="1544"/>
      <c r="P62" s="1544"/>
      <c r="Q62" s="1544"/>
      <c r="R62" s="1544"/>
      <c r="S62" s="1544"/>
    </row>
    <row r="63" spans="1:19" x14ac:dyDescent="0.3">
      <c r="A63" s="1544"/>
      <c r="B63" s="577" t="s">
        <v>20</v>
      </c>
      <c r="C63" s="602">
        <v>10.078120024706868</v>
      </c>
      <c r="D63" s="611">
        <v>0.19506038757497166</v>
      </c>
      <c r="E63" s="1720">
        <v>1.0234000000000001</v>
      </c>
      <c r="F63" s="1683">
        <v>2.0311000000000003</v>
      </c>
      <c r="G63" s="1684">
        <v>189.90000000000003</v>
      </c>
      <c r="H63" s="1684">
        <v>47.6</v>
      </c>
      <c r="I63" s="1685">
        <v>0.92170077937614003</v>
      </c>
      <c r="J63" s="1686">
        <v>13.8</v>
      </c>
      <c r="K63" s="1686">
        <v>0.9</v>
      </c>
      <c r="L63" s="1687">
        <v>56.25</v>
      </c>
      <c r="M63" s="1688">
        <v>56</v>
      </c>
      <c r="N63" s="1544"/>
      <c r="O63" s="1544"/>
      <c r="P63" s="1544"/>
      <c r="Q63" s="1544"/>
      <c r="R63" s="1544"/>
      <c r="S63" s="1544"/>
    </row>
    <row r="64" spans="1:19" x14ac:dyDescent="0.3">
      <c r="A64" s="1544"/>
      <c r="B64" s="577" t="s">
        <v>157</v>
      </c>
      <c r="C64" s="602">
        <v>1603.4730574070966</v>
      </c>
      <c r="D64" s="611">
        <v>0.25654200694476509</v>
      </c>
      <c r="E64" s="1720">
        <v>1183.1728000000001</v>
      </c>
      <c r="F64" s="1683">
        <v>597.59230000000002</v>
      </c>
      <c r="G64" s="1684">
        <v>7379.7999999999993</v>
      </c>
      <c r="H64" s="1684">
        <v>2183.3000000000002</v>
      </c>
      <c r="I64" s="1685">
        <v>43.025805089098775</v>
      </c>
      <c r="J64" s="1686">
        <v>42.2</v>
      </c>
      <c r="K64" s="1686">
        <v>14.2</v>
      </c>
      <c r="L64" s="1687">
        <v>915.5</v>
      </c>
      <c r="M64" s="1688">
        <v>431.25</v>
      </c>
      <c r="N64" s="1544"/>
      <c r="O64" s="1544"/>
      <c r="P64" s="1544"/>
      <c r="Q64" s="1544"/>
      <c r="R64" s="1544"/>
      <c r="S64" s="1544"/>
    </row>
    <row r="65" spans="1:19" x14ac:dyDescent="0.3">
      <c r="A65" s="1544"/>
      <c r="B65" s="1714" t="s">
        <v>479</v>
      </c>
      <c r="C65" s="1717"/>
      <c r="D65" s="1662"/>
      <c r="E65" s="1721">
        <f>SUM(E7:E64)/58</f>
        <v>857.67336551724122</v>
      </c>
      <c r="F65" s="1693">
        <f>SUM(F7:F64)/58</f>
        <v>463.14086630744089</v>
      </c>
      <c r="G65" s="1694">
        <f>SUM(G7:G64)/58</f>
        <v>2885.3965517241368</v>
      </c>
      <c r="H65" s="1695">
        <f>SUM(H7:H64)/58</f>
        <v>652.86896551724158</v>
      </c>
      <c r="I65" s="1696"/>
      <c r="J65" s="1697">
        <f t="shared" ref="J65:L65" si="0">SUM(J7:J64)/58</f>
        <v>83.872413793103476</v>
      </c>
      <c r="K65" s="1697">
        <f t="shared" si="0"/>
        <v>39.639655172413789</v>
      </c>
      <c r="L65" s="1697">
        <f t="shared" si="0"/>
        <v>1222.7629310344828</v>
      </c>
      <c r="M65" s="1702"/>
      <c r="N65" s="1542"/>
      <c r="O65" s="1544"/>
      <c r="P65" s="1544"/>
      <c r="Q65" s="1544"/>
      <c r="R65" s="1544"/>
      <c r="S65" s="1544"/>
    </row>
    <row r="66" spans="1:19" x14ac:dyDescent="0.3">
      <c r="A66" s="1715" t="s">
        <v>474</v>
      </c>
      <c r="B66" s="1718"/>
      <c r="C66" s="1719"/>
      <c r="D66" s="1719"/>
      <c r="E66" s="1722"/>
      <c r="F66" s="1698"/>
      <c r="G66" s="1699"/>
      <c r="H66" s="1699"/>
      <c r="I66" s="1700"/>
      <c r="J66" s="1701"/>
      <c r="K66" s="1701"/>
      <c r="L66" s="1542"/>
      <c r="M66" s="1702"/>
      <c r="N66" s="1544"/>
      <c r="O66" s="1544"/>
      <c r="P66" s="1544"/>
      <c r="Q66" s="1544"/>
      <c r="R66" s="1544"/>
      <c r="S66" s="1544"/>
    </row>
    <row r="67" spans="1:19" x14ac:dyDescent="0.3">
      <c r="A67" s="1544"/>
      <c r="B67" s="580" t="s">
        <v>158</v>
      </c>
      <c r="C67" s="601">
        <v>2.4560445726575869E-2</v>
      </c>
      <c r="D67" s="597">
        <v>6.7353976641472101E-3</v>
      </c>
      <c r="E67" s="1720">
        <v>6.1600000000000002E-2</v>
      </c>
      <c r="F67" s="1683"/>
      <c r="G67" s="1703"/>
      <c r="H67" s="1703"/>
      <c r="I67" s="1685"/>
      <c r="J67" s="1686"/>
      <c r="K67" s="1687"/>
      <c r="L67" s="1686">
        <v>0.25</v>
      </c>
      <c r="M67" s="1688">
        <v>0.25</v>
      </c>
      <c r="N67" s="1544"/>
      <c r="O67" s="1544"/>
      <c r="P67" s="1544"/>
      <c r="Q67" s="1544"/>
      <c r="R67" s="1544"/>
      <c r="S67" s="1544"/>
    </row>
    <row r="68" spans="1:19" x14ac:dyDescent="0.3">
      <c r="A68" s="1544"/>
      <c r="B68" s="411" t="s">
        <v>60</v>
      </c>
      <c r="C68" s="601">
        <v>0.42374126626500536</v>
      </c>
      <c r="D68" s="597">
        <v>9.1505533902226738E-2</v>
      </c>
      <c r="E68" s="1720">
        <v>0.9032</v>
      </c>
      <c r="F68" s="1683"/>
      <c r="G68" s="1684">
        <v>5.6000000000000005</v>
      </c>
      <c r="H68" s="1684">
        <v>0.9</v>
      </c>
      <c r="I68" s="1685"/>
      <c r="J68" s="1686">
        <v>9.9</v>
      </c>
      <c r="K68" s="1687">
        <v>1.5000000000000002</v>
      </c>
      <c r="L68" s="1686">
        <v>70</v>
      </c>
      <c r="M68" s="1688">
        <v>47.5</v>
      </c>
      <c r="N68" s="1544"/>
      <c r="O68" s="1544"/>
      <c r="P68" s="1544"/>
      <c r="Q68" s="1544"/>
      <c r="R68" s="1544"/>
      <c r="S68" s="1544"/>
    </row>
    <row r="69" spans="1:19" x14ac:dyDescent="0.3">
      <c r="A69" s="1544"/>
      <c r="B69" s="411" t="s">
        <v>58</v>
      </c>
      <c r="C69" s="601">
        <v>0.42915924369144304</v>
      </c>
      <c r="D69" s="581" t="s">
        <v>156</v>
      </c>
      <c r="E69" s="1720">
        <v>1.7399999999999999E-2</v>
      </c>
      <c r="F69" s="1683">
        <v>0.99920000000000031</v>
      </c>
      <c r="G69" s="1684">
        <v>320.10000000000002</v>
      </c>
      <c r="H69" s="1684"/>
      <c r="I69" s="1685"/>
      <c r="J69" s="1686">
        <v>5.5</v>
      </c>
      <c r="K69" s="1687">
        <v>1.2000000000000002</v>
      </c>
      <c r="L69" s="1686">
        <v>52.5</v>
      </c>
      <c r="M69" s="1688">
        <v>26</v>
      </c>
      <c r="N69" s="1544"/>
      <c r="O69" s="1544"/>
      <c r="P69" s="1544"/>
      <c r="Q69" s="1544"/>
      <c r="R69" s="1544"/>
      <c r="S69" s="1544"/>
    </row>
    <row r="70" spans="1:19" x14ac:dyDescent="0.3">
      <c r="A70" s="1544"/>
      <c r="B70" s="579" t="s">
        <v>394</v>
      </c>
      <c r="C70" s="601"/>
      <c r="D70" s="582"/>
      <c r="E70" s="1720"/>
      <c r="F70" s="1683"/>
      <c r="G70" s="1703"/>
      <c r="H70" s="1703"/>
      <c r="I70" s="1685"/>
      <c r="J70" s="1686"/>
      <c r="K70" s="1687"/>
      <c r="L70" s="1686"/>
      <c r="M70" s="1688"/>
      <c r="N70" s="1544"/>
      <c r="O70" s="1544"/>
      <c r="P70" s="1544"/>
      <c r="Q70" s="1544"/>
      <c r="R70" s="1544"/>
      <c r="S70" s="1544"/>
    </row>
    <row r="71" spans="1:19" x14ac:dyDescent="0.3">
      <c r="A71" s="1544"/>
      <c r="B71" s="411" t="s">
        <v>62</v>
      </c>
      <c r="C71" s="601">
        <v>7.1799450714942994</v>
      </c>
      <c r="D71" s="598">
        <v>0.87110818912642962</v>
      </c>
      <c r="E71" s="1720">
        <v>3.0411999999999999</v>
      </c>
      <c r="F71" s="1683">
        <v>1.7000000000000001E-3</v>
      </c>
      <c r="G71" s="1684">
        <v>39.5</v>
      </c>
      <c r="H71" s="1684">
        <v>7.6</v>
      </c>
      <c r="I71" s="1685"/>
      <c r="J71" s="1686">
        <v>71.5</v>
      </c>
      <c r="K71" s="1687">
        <v>16.400000000000002</v>
      </c>
      <c r="L71" s="1686">
        <v>965.75</v>
      </c>
      <c r="M71" s="1688">
        <v>89.75</v>
      </c>
      <c r="N71" s="1544"/>
      <c r="O71" s="1544"/>
      <c r="P71" s="1544"/>
      <c r="Q71" s="1544"/>
      <c r="R71" s="1544"/>
      <c r="S71" s="1544"/>
    </row>
    <row r="72" spans="1:19" x14ac:dyDescent="0.3">
      <c r="A72" s="1544"/>
      <c r="B72" s="580" t="s">
        <v>159</v>
      </c>
      <c r="C72" s="601">
        <v>1.3111789357108501E-2</v>
      </c>
      <c r="D72" s="581" t="s">
        <v>156</v>
      </c>
      <c r="E72" s="1720">
        <v>2.1000000000000001E-2</v>
      </c>
      <c r="F72" s="1683"/>
      <c r="G72" s="1684">
        <v>12.100000000000001</v>
      </c>
      <c r="H72" s="1684"/>
      <c r="I72" s="1685"/>
      <c r="J72" s="1686"/>
      <c r="K72" s="1687"/>
      <c r="L72" s="1686"/>
      <c r="M72" s="1688"/>
      <c r="N72" s="1544"/>
      <c r="O72" s="1544"/>
      <c r="P72" s="1544"/>
      <c r="Q72" s="1544"/>
      <c r="R72" s="1544"/>
      <c r="S72" s="1544"/>
    </row>
    <row r="73" spans="1:19" x14ac:dyDescent="0.3">
      <c r="A73" s="1544"/>
      <c r="B73" s="411" t="s">
        <v>56</v>
      </c>
      <c r="C73" s="601">
        <v>0.5004172681975444</v>
      </c>
      <c r="D73" s="597">
        <v>2.050231428469711E-2</v>
      </c>
      <c r="E73" s="1720">
        <v>0.66</v>
      </c>
      <c r="F73" s="1683">
        <v>1.2817000000000003</v>
      </c>
      <c r="G73" s="1684">
        <v>84.2</v>
      </c>
      <c r="H73" s="1684"/>
      <c r="I73" s="1685"/>
      <c r="J73" s="1686">
        <v>12</v>
      </c>
      <c r="K73" s="1687">
        <v>1.2</v>
      </c>
      <c r="L73" s="1686">
        <v>35</v>
      </c>
      <c r="M73" s="1688">
        <v>33.75</v>
      </c>
      <c r="N73" s="1544"/>
      <c r="O73" s="1544"/>
      <c r="P73" s="1544"/>
      <c r="Q73" s="1544"/>
      <c r="R73" s="1544"/>
      <c r="S73" s="1544"/>
    </row>
    <row r="74" spans="1:19" x14ac:dyDescent="0.3">
      <c r="A74" s="1544"/>
      <c r="B74" s="579" t="s">
        <v>393</v>
      </c>
      <c r="C74" s="601">
        <v>3.1682884117618415</v>
      </c>
      <c r="D74" s="581" t="s">
        <v>156</v>
      </c>
      <c r="E74" s="1720"/>
      <c r="F74" s="1683">
        <v>6.6800000000000006</v>
      </c>
      <c r="G74" s="1684">
        <v>226.3</v>
      </c>
      <c r="H74" s="1684"/>
      <c r="I74" s="1685"/>
      <c r="J74" s="1686">
        <v>48.5</v>
      </c>
      <c r="K74" s="1687">
        <v>28.599999999999998</v>
      </c>
      <c r="L74" s="1686">
        <v>804.75</v>
      </c>
      <c r="M74" s="1688">
        <v>334.25</v>
      </c>
      <c r="N74" s="1544"/>
      <c r="O74" s="1544"/>
      <c r="P74" s="1544"/>
      <c r="Q74" s="1544"/>
      <c r="R74" s="1544"/>
      <c r="S74" s="1544"/>
    </row>
    <row r="75" spans="1:19" x14ac:dyDescent="0.3">
      <c r="A75" s="1544"/>
      <c r="B75" s="579" t="s">
        <v>392</v>
      </c>
      <c r="C75" s="601">
        <v>1.0964907958145175E-2</v>
      </c>
      <c r="D75" s="581" t="s">
        <v>156</v>
      </c>
      <c r="E75" s="1720"/>
      <c r="F75" s="1683"/>
      <c r="G75" s="1684">
        <v>0</v>
      </c>
      <c r="H75" s="1684"/>
      <c r="I75" s="1685"/>
      <c r="J75" s="1686"/>
      <c r="K75" s="1687"/>
      <c r="L75" s="1686">
        <v>2.5</v>
      </c>
      <c r="M75" s="1688">
        <v>2.5</v>
      </c>
      <c r="N75" s="1544"/>
      <c r="O75" s="1544"/>
      <c r="P75" s="1544"/>
      <c r="Q75" s="1544"/>
      <c r="R75" s="1544"/>
      <c r="S75" s="1544"/>
    </row>
    <row r="76" spans="1:19" x14ac:dyDescent="0.3">
      <c r="A76" s="1544"/>
      <c r="B76" s="401" t="s">
        <v>37</v>
      </c>
      <c r="C76" s="601">
        <v>36.163791343015269</v>
      </c>
      <c r="D76" s="598">
        <v>0.21642005591271857</v>
      </c>
      <c r="E76" s="1720">
        <v>7.5808</v>
      </c>
      <c r="F76" s="1683">
        <v>35.775175999999995</v>
      </c>
      <c r="G76" s="1684">
        <v>143.69999999999999</v>
      </c>
      <c r="H76" s="1684"/>
      <c r="I76" s="1685"/>
      <c r="J76" s="1686"/>
      <c r="K76" s="1687"/>
      <c r="L76" s="1686"/>
      <c r="M76" s="1688"/>
      <c r="N76" s="1544"/>
      <c r="O76" s="1544"/>
      <c r="P76" s="1544"/>
      <c r="Q76" s="1544"/>
      <c r="R76" s="1544"/>
      <c r="S76" s="1544"/>
    </row>
    <row r="77" spans="1:19" x14ac:dyDescent="0.3">
      <c r="A77" s="1544"/>
      <c r="B77" s="579" t="s">
        <v>391</v>
      </c>
      <c r="C77" s="601">
        <v>5.2962603827102862E-2</v>
      </c>
      <c r="D77" s="597">
        <v>1.0481021561841391E-2</v>
      </c>
      <c r="E77" s="1720">
        <v>0.26919999999999999</v>
      </c>
      <c r="F77" s="1683"/>
      <c r="G77" s="1684">
        <v>3.8</v>
      </c>
      <c r="H77" s="1684"/>
      <c r="I77" s="1685"/>
      <c r="J77" s="1686"/>
      <c r="K77" s="1687"/>
      <c r="L77" s="1686">
        <v>0.5</v>
      </c>
      <c r="M77" s="1688">
        <v>0.25</v>
      </c>
      <c r="N77" s="1544"/>
      <c r="O77" s="1544"/>
      <c r="P77" s="1544"/>
      <c r="Q77" s="1544"/>
      <c r="R77" s="1544"/>
      <c r="S77" s="1544"/>
    </row>
    <row r="78" spans="1:19" x14ac:dyDescent="0.3">
      <c r="A78" s="1544"/>
      <c r="B78" s="579" t="s">
        <v>390</v>
      </c>
      <c r="C78" s="601"/>
      <c r="D78" s="597">
        <v>8.7772481869292183E-3</v>
      </c>
      <c r="E78" s="1720">
        <v>7.3000000000000001E-3</v>
      </c>
      <c r="F78" s="1683"/>
      <c r="G78" s="1684">
        <v>1.4</v>
      </c>
      <c r="H78" s="1684"/>
      <c r="I78" s="1685"/>
      <c r="J78" s="1686">
        <v>2.2000000000000002</v>
      </c>
      <c r="K78" s="1687"/>
      <c r="L78" s="1686">
        <v>2.5</v>
      </c>
      <c r="M78" s="1688">
        <v>2</v>
      </c>
      <c r="N78" s="1544"/>
      <c r="O78" s="1544"/>
      <c r="P78" s="1544"/>
      <c r="Q78" s="1544"/>
      <c r="R78" s="1544"/>
      <c r="S78" s="1544"/>
    </row>
    <row r="79" spans="1:19" x14ac:dyDescent="0.3">
      <c r="A79" s="1544"/>
      <c r="B79" s="580" t="s">
        <v>163</v>
      </c>
      <c r="C79" s="601">
        <v>2.2269686763365933E-2</v>
      </c>
      <c r="D79" s="581" t="s">
        <v>156</v>
      </c>
      <c r="E79" s="1720">
        <v>7.2999999999999995E-2</v>
      </c>
      <c r="F79" s="1683"/>
      <c r="G79" s="1684">
        <v>4.0999999999999996</v>
      </c>
      <c r="H79" s="1684"/>
      <c r="I79" s="1685"/>
      <c r="J79" s="1686"/>
      <c r="K79" s="1687"/>
      <c r="L79" s="1686"/>
      <c r="M79" s="1688"/>
      <c r="N79" s="1544"/>
      <c r="O79" s="1544"/>
      <c r="P79" s="1544"/>
      <c r="Q79" s="1544"/>
      <c r="R79" s="1544"/>
      <c r="S79" s="1544"/>
    </row>
    <row r="80" spans="1:19" x14ac:dyDescent="0.3">
      <c r="A80" s="1544"/>
      <c r="B80" s="580" t="s">
        <v>164</v>
      </c>
      <c r="C80" s="601">
        <v>2.6746517886842669E-3</v>
      </c>
      <c r="D80" s="581" t="s">
        <v>156</v>
      </c>
      <c r="E80" s="1720">
        <v>2.5999999999999999E-2</v>
      </c>
      <c r="F80" s="1683"/>
      <c r="G80" s="1684">
        <v>0.2</v>
      </c>
      <c r="H80" s="1684"/>
      <c r="I80" s="1685"/>
      <c r="J80" s="1686">
        <v>8.5</v>
      </c>
      <c r="K80" s="1687">
        <v>2.2999999999999998</v>
      </c>
      <c r="L80" s="1686">
        <v>157.75</v>
      </c>
      <c r="M80" s="1688">
        <v>26.5</v>
      </c>
      <c r="N80" s="1544"/>
      <c r="O80" s="1544"/>
      <c r="P80" s="1544"/>
      <c r="Q80" s="1544"/>
      <c r="R80" s="1544"/>
      <c r="S80" s="1544"/>
    </row>
    <row r="81" spans="1:19" x14ac:dyDescent="0.3">
      <c r="A81" s="1544"/>
      <c r="B81" s="411" t="s">
        <v>65</v>
      </c>
      <c r="C81" s="601">
        <v>5.7241812907145189</v>
      </c>
      <c r="D81" s="598">
        <v>2.1169058359376117E-2</v>
      </c>
      <c r="E81" s="1720">
        <v>1.7450000000000001</v>
      </c>
      <c r="F81" s="1683"/>
      <c r="G81" s="1684">
        <v>158.6</v>
      </c>
      <c r="H81" s="1684">
        <v>26.8</v>
      </c>
      <c r="I81" s="1685"/>
      <c r="J81" s="1686">
        <v>13.9</v>
      </c>
      <c r="K81" s="1687">
        <v>5.3</v>
      </c>
      <c r="L81" s="1686">
        <v>360.5</v>
      </c>
      <c r="M81" s="1688">
        <v>196</v>
      </c>
      <c r="N81" s="1544"/>
      <c r="O81" s="1544"/>
      <c r="P81" s="1544"/>
      <c r="Q81" s="1544"/>
      <c r="R81" s="1544"/>
      <c r="S81" s="1544"/>
    </row>
    <row r="82" spans="1:19" x14ac:dyDescent="0.3">
      <c r="A82" s="1544"/>
      <c r="B82" s="411" t="s">
        <v>63</v>
      </c>
      <c r="C82" s="601">
        <v>3.6178613287976695</v>
      </c>
      <c r="D82" s="598">
        <v>0.2407479075022578</v>
      </c>
      <c r="E82" s="1720">
        <v>2.2291999999999996</v>
      </c>
      <c r="F82" s="1683">
        <v>8.0000000000000002E-3</v>
      </c>
      <c r="G82" s="1684">
        <v>111.9</v>
      </c>
      <c r="H82" s="1684">
        <v>44.7</v>
      </c>
      <c r="I82" s="1685"/>
      <c r="J82" s="1686">
        <v>50</v>
      </c>
      <c r="K82" s="1687">
        <v>23.8</v>
      </c>
      <c r="L82" s="1686">
        <v>826.75</v>
      </c>
      <c r="M82" s="1688">
        <v>387</v>
      </c>
      <c r="N82" s="1544"/>
      <c r="O82" s="1544"/>
      <c r="P82" s="1544"/>
      <c r="Q82" s="1544"/>
      <c r="R82" s="1544"/>
      <c r="S82" s="1544"/>
    </row>
    <row r="83" spans="1:19" x14ac:dyDescent="0.3">
      <c r="A83" s="1544"/>
      <c r="B83" s="411" t="s">
        <v>48</v>
      </c>
      <c r="C83" s="601">
        <v>7.102814130269727</v>
      </c>
      <c r="D83" s="598">
        <v>0.14940015163933207</v>
      </c>
      <c r="E83" s="1720">
        <v>1.3240000000000001</v>
      </c>
      <c r="F83" s="1683">
        <v>21.601599999999991</v>
      </c>
      <c r="G83" s="1684">
        <v>952.59999999999991</v>
      </c>
      <c r="H83" s="1684">
        <v>0.3</v>
      </c>
      <c r="I83" s="1685">
        <v>23.421700779376138</v>
      </c>
      <c r="J83" s="1686"/>
      <c r="K83" s="1687"/>
      <c r="L83" s="1686">
        <v>1</v>
      </c>
      <c r="M83" s="1688">
        <v>0.25</v>
      </c>
      <c r="N83" s="1544"/>
      <c r="O83" s="1544"/>
      <c r="P83" s="1544"/>
      <c r="Q83" s="1544"/>
      <c r="R83" s="1544"/>
      <c r="S83" s="1544"/>
    </row>
    <row r="84" spans="1:19" x14ac:dyDescent="0.3">
      <c r="A84" s="1544"/>
      <c r="B84" s="577" t="s">
        <v>68</v>
      </c>
      <c r="C84" s="601">
        <v>18.972406275715368</v>
      </c>
      <c r="D84" s="596">
        <v>2.7298426295993337E-3</v>
      </c>
      <c r="E84" s="1720">
        <v>0.56299999999999994</v>
      </c>
      <c r="F84" s="1683"/>
      <c r="G84" s="1703"/>
      <c r="H84" s="1703"/>
      <c r="I84" s="1685"/>
      <c r="J84" s="1686">
        <v>59.300000000000004</v>
      </c>
      <c r="K84" s="1687">
        <v>26.6</v>
      </c>
      <c r="L84" s="1686">
        <v>939</v>
      </c>
      <c r="M84" s="1688">
        <v>545.5</v>
      </c>
      <c r="N84" s="1544"/>
      <c r="O84" s="1544"/>
      <c r="P84" s="1544"/>
      <c r="Q84" s="1544"/>
      <c r="R84" s="1544"/>
      <c r="S84" s="1544"/>
    </row>
    <row r="85" spans="1:19" x14ac:dyDescent="0.3">
      <c r="A85" s="1544"/>
      <c r="B85" s="411" t="s">
        <v>66</v>
      </c>
      <c r="C85" s="601">
        <v>2.5832956913428142</v>
      </c>
      <c r="D85" s="597">
        <v>1.6149840432101097E-2</v>
      </c>
      <c r="E85" s="1720">
        <v>2</v>
      </c>
      <c r="F85" s="1683"/>
      <c r="G85" s="1684">
        <v>21.500000000000004</v>
      </c>
      <c r="H85" s="1684"/>
      <c r="I85" s="1685"/>
      <c r="J85" s="1686">
        <v>6.5</v>
      </c>
      <c r="K85" s="1687">
        <v>1.4000000000000001</v>
      </c>
      <c r="L85" s="1686">
        <v>46.5</v>
      </c>
      <c r="M85" s="1688">
        <v>27.75</v>
      </c>
      <c r="N85" s="1544"/>
      <c r="O85" s="1544"/>
      <c r="P85" s="1544"/>
      <c r="Q85" s="1544"/>
      <c r="R85" s="1544"/>
      <c r="S85" s="1544"/>
    </row>
    <row r="86" spans="1:19" x14ac:dyDescent="0.3">
      <c r="A86" s="1544"/>
      <c r="B86" s="411" t="s">
        <v>67</v>
      </c>
      <c r="C86" s="601">
        <v>17.473448088229393</v>
      </c>
      <c r="D86" s="599">
        <v>0.27294318285342495</v>
      </c>
      <c r="E86" s="1720">
        <v>0.69140000000000001</v>
      </c>
      <c r="F86" s="1683"/>
      <c r="G86" s="1684">
        <v>42.4</v>
      </c>
      <c r="H86" s="1684">
        <v>22</v>
      </c>
      <c r="I86" s="1685"/>
      <c r="J86" s="1686">
        <v>136.6</v>
      </c>
      <c r="K86" s="1687">
        <v>77.900000000000006</v>
      </c>
      <c r="L86" s="1686">
        <v>1912</v>
      </c>
      <c r="M86" s="1688">
        <v>555</v>
      </c>
      <c r="N86" s="1544"/>
      <c r="O86" s="1544"/>
      <c r="P86" s="1544"/>
      <c r="Q86" s="1544"/>
      <c r="R86" s="1544"/>
      <c r="S86" s="1544"/>
    </row>
    <row r="87" spans="1:19" x14ac:dyDescent="0.3">
      <c r="A87" s="1544"/>
      <c r="B87" s="580" t="s">
        <v>165</v>
      </c>
      <c r="C87" s="601">
        <v>8.6600327813450659E-2</v>
      </c>
      <c r="D87" s="597">
        <v>6.0917601176261431E-3</v>
      </c>
      <c r="E87" s="1720"/>
      <c r="F87" s="1683"/>
      <c r="G87" s="1684">
        <v>4.3</v>
      </c>
      <c r="H87" s="1684"/>
      <c r="I87" s="1685"/>
      <c r="J87" s="1686">
        <v>3</v>
      </c>
      <c r="K87" s="1687">
        <v>2.4000000000000004</v>
      </c>
      <c r="L87" s="1686">
        <v>28.5</v>
      </c>
      <c r="M87" s="1688">
        <v>12</v>
      </c>
      <c r="N87" s="1544"/>
      <c r="O87" s="1544"/>
      <c r="P87" s="1544"/>
      <c r="Q87" s="1544"/>
      <c r="R87" s="1544"/>
      <c r="S87" s="1544"/>
    </row>
    <row r="88" spans="1:19" x14ac:dyDescent="0.3">
      <c r="A88" s="1544"/>
      <c r="B88" s="401" t="s">
        <v>40</v>
      </c>
      <c r="C88" s="601">
        <v>1</v>
      </c>
      <c r="D88" s="600">
        <v>1.2393360979480783</v>
      </c>
      <c r="E88" s="1720">
        <v>3.3924000000000003</v>
      </c>
      <c r="F88" s="1683">
        <v>4.1004000000000005</v>
      </c>
      <c r="G88" s="1684">
        <v>173.6</v>
      </c>
      <c r="H88" s="1684">
        <v>44.999999999999993</v>
      </c>
      <c r="I88" s="1685"/>
      <c r="J88" s="1686"/>
      <c r="K88" s="1687"/>
      <c r="L88" s="1686">
        <v>0.5</v>
      </c>
      <c r="M88" s="1688">
        <v>0.5</v>
      </c>
      <c r="N88" s="1544"/>
      <c r="O88" s="1544"/>
      <c r="P88" s="1544"/>
      <c r="Q88" s="1544"/>
      <c r="R88" s="1544"/>
      <c r="S88" s="1544"/>
    </row>
    <row r="89" spans="1:19" ht="19.5" thickBot="1" x14ac:dyDescent="0.35">
      <c r="A89" s="1716"/>
      <c r="B89" s="418" t="s">
        <v>59</v>
      </c>
      <c r="C89" s="613">
        <v>2.7883546168920117</v>
      </c>
      <c r="D89" s="614">
        <v>1.4425387369611502E-2</v>
      </c>
      <c r="E89" s="1723">
        <v>5.0720000000000001</v>
      </c>
      <c r="F89" s="1704"/>
      <c r="G89" s="1705">
        <v>101.99999999999999</v>
      </c>
      <c r="H89" s="1705">
        <v>92.5</v>
      </c>
      <c r="I89" s="1706">
        <v>35.756688441194562</v>
      </c>
      <c r="J89" s="1707">
        <v>1.8</v>
      </c>
      <c r="K89" s="1708">
        <v>0.4</v>
      </c>
      <c r="L89" s="1707">
        <v>6.75</v>
      </c>
      <c r="M89" s="1709">
        <v>6.75</v>
      </c>
      <c r="N89" s="1544"/>
      <c r="O89" s="1544"/>
      <c r="P89" s="1544"/>
      <c r="Q89" s="1544"/>
      <c r="R89" s="1544"/>
      <c r="S89" s="1544"/>
    </row>
    <row r="90" spans="1:19" x14ac:dyDescent="0.3">
      <c r="A90" s="1544"/>
      <c r="B90" s="1714" t="s">
        <v>479</v>
      </c>
      <c r="C90" s="1662"/>
      <c r="D90" s="1662"/>
      <c r="E90" s="1724">
        <f>SUM(E67:E89)/25</f>
        <v>1.1871079999999998</v>
      </c>
      <c r="F90" s="1710">
        <f>SUM(F67:F89)/25</f>
        <v>2.8179110400000003</v>
      </c>
      <c r="G90" s="1711">
        <f>SUM(G67:G89)/25</f>
        <v>96.316000000000003</v>
      </c>
      <c r="H90" s="1711">
        <f>SUM(H67:H89)/25</f>
        <v>9.5919999999999987</v>
      </c>
      <c r="I90" s="1712"/>
      <c r="J90" s="1713">
        <f t="shared" ref="J90:M90" si="1">SUM(J67:J89)/25</f>
        <v>17.167999999999999</v>
      </c>
      <c r="K90" s="1713">
        <f t="shared" si="1"/>
        <v>7.5600000000000014</v>
      </c>
      <c r="L90" s="1713">
        <f t="shared" si="1"/>
        <v>248.52</v>
      </c>
      <c r="M90" s="1713">
        <f t="shared" si="1"/>
        <v>91.74</v>
      </c>
      <c r="N90" s="1542"/>
      <c r="O90" s="1542"/>
      <c r="P90" s="1544"/>
      <c r="Q90" s="1544"/>
      <c r="R90" s="1544"/>
      <c r="S90" s="1544"/>
    </row>
    <row r="91" spans="1:19" x14ac:dyDescent="0.3">
      <c r="A91" s="1544"/>
      <c r="B91" s="1544"/>
      <c r="C91" s="1662"/>
      <c r="D91" s="1662"/>
      <c r="E91" s="1662"/>
      <c r="F91" s="1662"/>
      <c r="G91" s="1663"/>
      <c r="H91" s="1663"/>
      <c r="I91" s="1663"/>
      <c r="J91" s="1662"/>
      <c r="K91" s="1662"/>
      <c r="L91" s="1544"/>
      <c r="M91" s="1544"/>
      <c r="N91" s="1544"/>
      <c r="O91" s="1544"/>
      <c r="P91" s="1544"/>
      <c r="Q91" s="1544"/>
      <c r="R91" s="1544"/>
      <c r="S91" s="1544"/>
    </row>
    <row r="92" spans="1:19" x14ac:dyDescent="0.3">
      <c r="A92" s="1544"/>
      <c r="B92" s="1544" t="s">
        <v>575</v>
      </c>
      <c r="C92" s="1662"/>
      <c r="D92" s="1662"/>
      <c r="E92" s="1662"/>
      <c r="F92" s="1662"/>
      <c r="G92" s="1663"/>
      <c r="H92" s="1663"/>
      <c r="I92" s="1663"/>
      <c r="J92" s="1662"/>
      <c r="K92" s="1662"/>
      <c r="L92" s="1544"/>
      <c r="M92" s="1544"/>
      <c r="N92" s="1544"/>
      <c r="O92" s="1544"/>
      <c r="P92" s="1544"/>
      <c r="Q92" s="1544"/>
      <c r="R92" s="1544"/>
      <c r="S92" s="1544"/>
    </row>
    <row r="93" spans="1:19" x14ac:dyDescent="0.3">
      <c r="A93" s="1544"/>
      <c r="B93" s="1544" t="s">
        <v>504</v>
      </c>
      <c r="C93" s="1662"/>
      <c r="D93" s="1662"/>
      <c r="E93" s="1662"/>
      <c r="F93" s="1662"/>
      <c r="G93" s="1663"/>
      <c r="H93" s="1663"/>
      <c r="I93" s="1663"/>
      <c r="J93" s="1662"/>
      <c r="K93" s="1662"/>
      <c r="L93" s="1544"/>
      <c r="M93" s="1544"/>
      <c r="N93" s="1544"/>
      <c r="O93" s="1544"/>
      <c r="P93" s="1544"/>
      <c r="Q93" s="1544"/>
      <c r="R93" s="1544"/>
      <c r="S93" s="1544"/>
    </row>
    <row r="94" spans="1:19" x14ac:dyDescent="0.3">
      <c r="A94" s="1544"/>
      <c r="B94" s="1544"/>
      <c r="C94" s="1662"/>
      <c r="D94" s="1662"/>
      <c r="E94" s="1662"/>
      <c r="F94" s="1662"/>
      <c r="G94" s="1663"/>
      <c r="H94" s="1663"/>
      <c r="I94" s="1663"/>
      <c r="J94" s="1662"/>
      <c r="K94" s="1662"/>
      <c r="L94" s="1544"/>
      <c r="M94" s="1544"/>
      <c r="N94" s="1544"/>
      <c r="O94" s="1544"/>
      <c r="P94" s="1544"/>
      <c r="Q94" s="1544"/>
      <c r="R94" s="1544"/>
      <c r="S94" s="1544"/>
    </row>
    <row r="95" spans="1:19" x14ac:dyDescent="0.3">
      <c r="A95" s="1544"/>
      <c r="B95" s="1544"/>
      <c r="C95" s="1662"/>
      <c r="D95" s="1662"/>
      <c r="E95" s="1662"/>
      <c r="F95" s="1662"/>
      <c r="G95" s="1663"/>
      <c r="H95" s="1663"/>
      <c r="I95" s="1663"/>
      <c r="J95" s="1662"/>
      <c r="K95" s="1662"/>
      <c r="L95" s="1544"/>
      <c r="M95" s="1544"/>
      <c r="N95" s="1544"/>
      <c r="O95" s="1544"/>
      <c r="P95" s="1544"/>
      <c r="Q95" s="1544"/>
      <c r="R95" s="1544"/>
      <c r="S95" s="1544"/>
    </row>
    <row r="96" spans="1:19" x14ac:dyDescent="0.3">
      <c r="A96" s="1544"/>
      <c r="B96" s="1544"/>
      <c r="C96" s="1662"/>
      <c r="D96" s="1662"/>
      <c r="E96" s="1662"/>
      <c r="F96" s="1662"/>
      <c r="G96" s="1663"/>
      <c r="H96" s="1663"/>
      <c r="I96" s="1663"/>
      <c r="J96" s="1662"/>
      <c r="K96" s="1662"/>
      <c r="L96" s="1544"/>
      <c r="M96" s="1544"/>
      <c r="N96" s="1544"/>
      <c r="O96" s="1544"/>
      <c r="P96" s="1544"/>
      <c r="Q96" s="1544"/>
      <c r="R96" s="1544"/>
      <c r="S96" s="1544"/>
    </row>
    <row r="97" spans="1:19" x14ac:dyDescent="0.3">
      <c r="A97" s="1544"/>
      <c r="B97" s="1544"/>
      <c r="C97" s="1662"/>
      <c r="D97" s="1662"/>
      <c r="E97" s="1662"/>
      <c r="F97" s="1662"/>
      <c r="G97" s="1663"/>
      <c r="H97" s="1663"/>
      <c r="I97" s="1663"/>
      <c r="J97" s="1662"/>
      <c r="K97" s="1662"/>
      <c r="L97" s="1544"/>
      <c r="M97" s="1544"/>
      <c r="N97" s="1544"/>
      <c r="O97" s="1544"/>
      <c r="P97" s="1544"/>
      <c r="Q97" s="1544"/>
      <c r="R97" s="1544"/>
      <c r="S97" s="1544"/>
    </row>
    <row r="98" spans="1:19" x14ac:dyDescent="0.3">
      <c r="A98" s="1544"/>
      <c r="B98" s="1544"/>
      <c r="C98" s="1662"/>
      <c r="D98" s="1662"/>
      <c r="E98" s="1662"/>
      <c r="F98" s="1662"/>
      <c r="G98" s="1663"/>
      <c r="H98" s="1663"/>
      <c r="I98" s="1663"/>
      <c r="J98" s="1662"/>
      <c r="K98" s="1662"/>
      <c r="L98" s="1544"/>
      <c r="M98" s="1544"/>
      <c r="N98" s="1544"/>
      <c r="O98" s="1544"/>
      <c r="P98" s="1544"/>
      <c r="Q98" s="1544"/>
      <c r="R98" s="1544"/>
      <c r="S98" s="1544"/>
    </row>
    <row r="99" spans="1:19" x14ac:dyDescent="0.3">
      <c r="A99" s="1544"/>
      <c r="B99" s="1544"/>
      <c r="C99" s="1662"/>
      <c r="D99" s="1662"/>
      <c r="E99" s="1662"/>
      <c r="F99" s="1662"/>
      <c r="G99" s="1663"/>
      <c r="H99" s="1663"/>
      <c r="I99" s="1663"/>
      <c r="J99" s="1662"/>
      <c r="K99" s="1662"/>
      <c r="L99" s="1544"/>
      <c r="M99" s="1544"/>
      <c r="N99" s="1544"/>
      <c r="O99" s="1544"/>
      <c r="P99" s="1544"/>
      <c r="Q99" s="1544"/>
      <c r="R99" s="1544"/>
      <c r="S99" s="1544"/>
    </row>
    <row r="100" spans="1:19" x14ac:dyDescent="0.3">
      <c r="A100" s="1544"/>
      <c r="B100" s="1544"/>
      <c r="C100" s="1662"/>
      <c r="D100" s="1662"/>
      <c r="E100" s="1662"/>
      <c r="F100" s="1662"/>
      <c r="G100" s="1663"/>
      <c r="H100" s="1663"/>
      <c r="I100" s="1663"/>
      <c r="J100" s="1662"/>
      <c r="K100" s="1662"/>
      <c r="L100" s="1544"/>
      <c r="M100" s="1544"/>
      <c r="N100" s="1544"/>
      <c r="O100" s="1544"/>
      <c r="P100" s="1544"/>
      <c r="Q100" s="1544"/>
      <c r="R100" s="1544"/>
      <c r="S100" s="1544"/>
    </row>
    <row r="101" spans="1:19" x14ac:dyDescent="0.3">
      <c r="A101" s="1544"/>
      <c r="B101" s="1544"/>
      <c r="C101" s="1662"/>
      <c r="D101" s="1662"/>
      <c r="E101" s="1662"/>
      <c r="F101" s="1662"/>
      <c r="G101" s="1663"/>
      <c r="H101" s="1663"/>
      <c r="I101" s="1663"/>
      <c r="J101" s="1662"/>
      <c r="K101" s="1662"/>
      <c r="L101" s="1544"/>
      <c r="M101" s="1544"/>
      <c r="N101" s="1544"/>
      <c r="O101" s="1544"/>
      <c r="P101" s="1544"/>
      <c r="Q101" s="1544"/>
      <c r="R101" s="1544"/>
      <c r="S101" s="1544"/>
    </row>
    <row r="102" spans="1:19" x14ac:dyDescent="0.3">
      <c r="A102" s="1544"/>
      <c r="B102" s="1544"/>
      <c r="C102" s="1662"/>
      <c r="D102" s="1662"/>
      <c r="E102" s="1662"/>
      <c r="F102" s="1662"/>
      <c r="G102" s="1663"/>
      <c r="H102" s="1663"/>
      <c r="I102" s="1663"/>
      <c r="J102" s="1662"/>
      <c r="K102" s="1662"/>
      <c r="L102" s="1544"/>
      <c r="M102" s="1544"/>
      <c r="N102" s="1544"/>
      <c r="O102" s="1544"/>
      <c r="P102" s="1544"/>
      <c r="Q102" s="1544"/>
      <c r="R102" s="1544"/>
      <c r="S102" s="1544"/>
    </row>
    <row r="103" spans="1:19" x14ac:dyDescent="0.3">
      <c r="A103" s="1544"/>
      <c r="B103" s="1544"/>
      <c r="C103" s="1662"/>
      <c r="D103" s="1662"/>
      <c r="E103" s="1662"/>
      <c r="F103" s="1662"/>
      <c r="G103" s="1663"/>
      <c r="H103" s="1663"/>
      <c r="I103" s="1663"/>
      <c r="J103" s="1662"/>
      <c r="K103" s="1662"/>
      <c r="L103" s="1544"/>
      <c r="M103" s="1544"/>
      <c r="N103" s="1544"/>
      <c r="O103" s="1544"/>
      <c r="P103" s="1544"/>
      <c r="Q103" s="1544"/>
      <c r="R103" s="1544"/>
      <c r="S103" s="1544"/>
    </row>
    <row r="104" spans="1:19" x14ac:dyDescent="0.3">
      <c r="A104" s="1544"/>
      <c r="B104" s="1544"/>
      <c r="C104" s="1662"/>
      <c r="D104" s="1662"/>
      <c r="E104" s="1662"/>
      <c r="F104" s="1662"/>
      <c r="G104" s="1663"/>
      <c r="H104" s="1663"/>
      <c r="I104" s="1663"/>
      <c r="J104" s="1662"/>
      <c r="K104" s="1662"/>
      <c r="L104" s="1544"/>
      <c r="M104" s="1544"/>
      <c r="N104" s="1544"/>
      <c r="O104" s="1544"/>
      <c r="P104" s="1544"/>
      <c r="Q104" s="1544"/>
      <c r="R104" s="1544"/>
      <c r="S104" s="1544"/>
    </row>
    <row r="105" spans="1:19" x14ac:dyDescent="0.3">
      <c r="A105" s="1544"/>
      <c r="B105" s="1544"/>
      <c r="C105" s="1662"/>
      <c r="D105" s="1662"/>
      <c r="E105" s="1662"/>
      <c r="F105" s="1662"/>
      <c r="G105" s="1663"/>
      <c r="H105" s="1663"/>
      <c r="I105" s="1663"/>
      <c r="J105" s="1662"/>
      <c r="K105" s="1662"/>
      <c r="L105" s="1544"/>
      <c r="M105" s="1544"/>
      <c r="N105" s="1544"/>
      <c r="O105" s="1544"/>
      <c r="P105" s="1544"/>
      <c r="Q105" s="1544"/>
      <c r="R105" s="1544"/>
      <c r="S105" s="1544"/>
    </row>
    <row r="106" spans="1:19" x14ac:dyDescent="0.3">
      <c r="A106" s="1544"/>
      <c r="B106" s="1544"/>
      <c r="C106" s="1662"/>
      <c r="D106" s="166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AH79"/>
  <sheetViews>
    <sheetView zoomScale="130" zoomScaleNormal="130" workbookViewId="0">
      <pane xSplit="3" ySplit="7" topLeftCell="D8" activePane="bottomRight" state="frozen"/>
      <selection activeCell="D17" sqref="D17"/>
      <selection pane="topRight" activeCell="D17" sqref="D17"/>
      <selection pane="bottomLeft" activeCell="D17" sqref="D17"/>
      <selection pane="bottomRight" activeCell="F21" sqref="F21"/>
    </sheetView>
  </sheetViews>
  <sheetFormatPr defaultRowHeight="15.75" x14ac:dyDescent="0.25"/>
  <cols>
    <col min="1" max="1" width="24.28515625" style="29" customWidth="1"/>
    <col min="2" max="2" width="6.28515625" style="19" customWidth="1"/>
    <col min="3" max="3" width="10.7109375" style="33" customWidth="1"/>
    <col min="4" max="4" width="7.5703125" style="19" customWidth="1"/>
    <col min="5" max="5" width="6.140625" style="19" customWidth="1"/>
    <col min="6" max="6" width="11" style="244" bestFit="1" customWidth="1"/>
    <col min="7" max="7" width="7.7109375" customWidth="1"/>
    <col min="8" max="8" width="7.7109375" style="30" customWidth="1"/>
    <col min="9" max="9" width="7.7109375" style="19" customWidth="1"/>
    <col min="10" max="10" width="11.7109375" style="19" customWidth="1"/>
    <col min="12" max="12" width="6.7109375" style="32" customWidth="1"/>
    <col min="13" max="13" width="7.5703125" customWidth="1"/>
    <col min="14" max="14" width="6.7109375" style="31" customWidth="1"/>
    <col min="15" max="16" width="8.85546875" style="19"/>
    <col min="17" max="17" width="6.42578125" bestFit="1" customWidth="1"/>
    <col min="18" max="18" width="6.42578125" customWidth="1"/>
    <col min="19" max="19" width="6.7109375" bestFit="1" customWidth="1"/>
    <col min="20" max="20" width="6.5703125" customWidth="1"/>
    <col min="21" max="21" width="7.140625" customWidth="1"/>
    <col min="22" max="22" width="11.85546875" customWidth="1"/>
    <col min="23" max="23" width="7.42578125" customWidth="1"/>
    <col min="24" max="24" width="6.28515625" bestFit="1" customWidth="1"/>
    <col min="25" max="25" width="7.5703125" customWidth="1"/>
    <col min="26" max="26" width="7.7109375" style="762" bestFit="1" customWidth="1"/>
    <col min="27" max="27" width="6.42578125" customWidth="1"/>
    <col min="28" max="28" width="7.42578125" bestFit="1" customWidth="1"/>
    <col min="29" max="29" width="6.28515625" style="19" customWidth="1"/>
    <col min="30" max="30" width="10.5703125" style="33" customWidth="1"/>
  </cols>
  <sheetData>
    <row r="1" spans="1:34" ht="18.75" x14ac:dyDescent="0.3">
      <c r="A1" s="747" t="s">
        <v>335</v>
      </c>
      <c r="B1" s="244"/>
      <c r="C1" s="999"/>
      <c r="D1" s="244"/>
      <c r="E1" s="244"/>
      <c r="G1" s="336"/>
      <c r="H1" s="1002"/>
      <c r="I1" s="244"/>
      <c r="J1" s="244"/>
      <c r="K1" s="336"/>
      <c r="L1" s="1003"/>
      <c r="M1" s="336"/>
      <c r="N1" s="1004"/>
      <c r="O1" s="244"/>
      <c r="P1" s="244"/>
      <c r="Q1" s="336"/>
      <c r="R1" s="336"/>
      <c r="S1" s="336"/>
      <c r="T1" s="336"/>
      <c r="U1" s="336"/>
      <c r="V1" s="336"/>
      <c r="W1" s="336"/>
      <c r="X1" s="336"/>
      <c r="Y1" s="336"/>
      <c r="AA1" s="336"/>
      <c r="AB1" s="336"/>
      <c r="AC1" s="244"/>
      <c r="AD1" s="999"/>
      <c r="AE1" s="336"/>
      <c r="AF1" s="336"/>
      <c r="AG1" s="336"/>
      <c r="AH1" s="336"/>
    </row>
    <row r="2" spans="1:34" x14ac:dyDescent="0.25">
      <c r="A2" s="1000"/>
      <c r="B2" s="244"/>
      <c r="C2" s="999"/>
      <c r="D2" s="290"/>
      <c r="E2" s="290"/>
      <c r="F2" s="290"/>
      <c r="G2" s="1005" t="s">
        <v>478</v>
      </c>
      <c r="H2" s="1006"/>
      <c r="I2" s="1007"/>
      <c r="J2" s="1007"/>
      <c r="K2" s="1007"/>
      <c r="L2" s="1008"/>
      <c r="M2" s="1007"/>
      <c r="N2" s="1009"/>
      <c r="O2" s="1007"/>
      <c r="P2" s="1007"/>
      <c r="Q2" s="1007"/>
      <c r="R2" s="336"/>
      <c r="S2" s="336"/>
      <c r="T2" s="336"/>
      <c r="U2" s="336"/>
      <c r="V2" s="336"/>
      <c r="W2" s="336"/>
      <c r="X2" s="336"/>
      <c r="Y2" s="336"/>
      <c r="AA2" s="336"/>
      <c r="AB2" s="336"/>
      <c r="AC2" s="244"/>
      <c r="AD2" s="999"/>
      <c r="AE2" s="336"/>
      <c r="AF2" s="336"/>
      <c r="AG2" s="336"/>
      <c r="AH2" s="336"/>
    </row>
    <row r="3" spans="1:34" x14ac:dyDescent="0.25">
      <c r="A3" s="1000"/>
      <c r="B3" s="244"/>
      <c r="C3" s="999"/>
      <c r="D3" s="290"/>
      <c r="E3" s="290"/>
      <c r="F3" s="1235"/>
      <c r="G3" s="1633" t="s">
        <v>310</v>
      </c>
      <c r="H3" s="1634"/>
      <c r="I3" s="1635"/>
      <c r="J3" s="1636"/>
      <c r="K3" s="1637" t="s">
        <v>109</v>
      </c>
      <c r="L3" s="1638"/>
      <c r="M3" s="1639"/>
      <c r="N3" s="538"/>
      <c r="O3" s="1640" t="s">
        <v>311</v>
      </c>
      <c r="P3" s="1641"/>
      <c r="Q3" s="1642"/>
      <c r="R3" s="1010"/>
      <c r="S3" s="390" t="s">
        <v>99</v>
      </c>
      <c r="T3" s="390"/>
      <c r="U3" s="390"/>
      <c r="V3" s="390"/>
      <c r="W3" s="390"/>
      <c r="X3" s="390"/>
      <c r="Y3" s="390"/>
      <c r="Z3" s="763"/>
      <c r="AA3" s="390"/>
      <c r="AB3" s="566"/>
      <c r="AC3" s="244"/>
      <c r="AD3" s="999"/>
      <c r="AE3" s="336"/>
      <c r="AF3" s="336"/>
      <c r="AG3" s="336"/>
      <c r="AH3" s="336"/>
    </row>
    <row r="4" spans="1:34" ht="15" x14ac:dyDescent="0.25">
      <c r="A4" s="1000"/>
      <c r="B4" s="244"/>
      <c r="C4" s="999"/>
      <c r="D4" s="290"/>
      <c r="E4" s="290"/>
      <c r="F4" s="573"/>
      <c r="G4" s="548" t="s">
        <v>0</v>
      </c>
      <c r="H4" s="549" t="s">
        <v>276</v>
      </c>
      <c r="I4" s="550" t="s">
        <v>100</v>
      </c>
      <c r="J4" s="549" t="s">
        <v>337</v>
      </c>
      <c r="K4" s="543" t="s">
        <v>101</v>
      </c>
      <c r="L4" s="544" t="s">
        <v>102</v>
      </c>
      <c r="M4" s="543" t="s">
        <v>103</v>
      </c>
      <c r="N4" s="541" t="s">
        <v>399</v>
      </c>
      <c r="O4" s="539" t="s">
        <v>104</v>
      </c>
      <c r="P4" s="539" t="s">
        <v>460</v>
      </c>
      <c r="Q4" s="559" t="s">
        <v>105</v>
      </c>
      <c r="R4" s="1632" t="s">
        <v>444</v>
      </c>
      <c r="S4" s="548" t="s">
        <v>0</v>
      </c>
      <c r="T4" s="549" t="s">
        <v>276</v>
      </c>
      <c r="U4" s="550" t="s">
        <v>100</v>
      </c>
      <c r="V4" s="549" t="s">
        <v>337</v>
      </c>
      <c r="W4" s="543" t="s">
        <v>101</v>
      </c>
      <c r="X4" s="544" t="s">
        <v>102</v>
      </c>
      <c r="Y4" s="543" t="s">
        <v>103</v>
      </c>
      <c r="Z4" s="764" t="s">
        <v>399</v>
      </c>
      <c r="AA4" s="564" t="s">
        <v>104</v>
      </c>
      <c r="AB4" s="567" t="s">
        <v>460</v>
      </c>
      <c r="AC4" s="244"/>
      <c r="AD4" s="999"/>
      <c r="AE4" s="336"/>
      <c r="AF4" s="336"/>
      <c r="AG4" s="336"/>
      <c r="AH4" s="336"/>
    </row>
    <row r="5" spans="1:34" x14ac:dyDescent="0.25">
      <c r="A5" s="1142"/>
      <c r="B5" s="1626"/>
      <c r="C5" s="1620" t="s">
        <v>106</v>
      </c>
      <c r="D5" s="1195" t="s">
        <v>107</v>
      </c>
      <c r="E5" s="1242"/>
      <c r="F5" s="573"/>
      <c r="G5" s="548" t="s">
        <v>1</v>
      </c>
      <c r="H5" s="549" t="s">
        <v>1</v>
      </c>
      <c r="I5" s="549" t="s">
        <v>108</v>
      </c>
      <c r="J5" s="550" t="s">
        <v>336</v>
      </c>
      <c r="K5" s="543" t="s">
        <v>108</v>
      </c>
      <c r="L5" s="544" t="s">
        <v>109</v>
      </c>
      <c r="M5" s="543" t="s">
        <v>109</v>
      </c>
      <c r="N5" s="541" t="s">
        <v>400</v>
      </c>
      <c r="O5" s="539" t="s">
        <v>110</v>
      </c>
      <c r="P5" s="539" t="s">
        <v>461</v>
      </c>
      <c r="Q5" s="559" t="s">
        <v>111</v>
      </c>
      <c r="R5" s="1632" t="s">
        <v>467</v>
      </c>
      <c r="S5" s="548" t="s">
        <v>1</v>
      </c>
      <c r="T5" s="549" t="s">
        <v>1</v>
      </c>
      <c r="U5" s="549" t="s">
        <v>108</v>
      </c>
      <c r="V5" s="550" t="s">
        <v>336</v>
      </c>
      <c r="W5" s="543" t="s">
        <v>108</v>
      </c>
      <c r="X5" s="544" t="s">
        <v>109</v>
      </c>
      <c r="Y5" s="543" t="s">
        <v>109</v>
      </c>
      <c r="Z5" s="764" t="s">
        <v>400</v>
      </c>
      <c r="AA5" s="564" t="s">
        <v>110</v>
      </c>
      <c r="AB5" s="568" t="s">
        <v>461</v>
      </c>
      <c r="AC5" s="1001"/>
      <c r="AD5" s="160" t="s">
        <v>106</v>
      </c>
      <c r="AE5" s="336"/>
      <c r="AF5" s="336"/>
      <c r="AG5" s="336"/>
      <c r="AH5" s="336"/>
    </row>
    <row r="6" spans="1:34" x14ac:dyDescent="0.25">
      <c r="A6" s="1142"/>
      <c r="B6" s="1626"/>
      <c r="C6" s="1620" t="s">
        <v>72</v>
      </c>
      <c r="D6" s="1091" t="s">
        <v>112</v>
      </c>
      <c r="E6" s="1243"/>
      <c r="F6" s="1236" t="s">
        <v>108</v>
      </c>
      <c r="G6" s="551" t="s">
        <v>2</v>
      </c>
      <c r="H6" s="552" t="s">
        <v>2</v>
      </c>
      <c r="I6" s="552" t="s">
        <v>2</v>
      </c>
      <c r="J6" s="552" t="s">
        <v>108</v>
      </c>
      <c r="K6" s="545" t="s">
        <v>2</v>
      </c>
      <c r="L6" s="546" t="s">
        <v>2</v>
      </c>
      <c r="M6" s="547" t="s">
        <v>2</v>
      </c>
      <c r="N6" s="542" t="s">
        <v>113</v>
      </c>
      <c r="O6" s="540" t="s">
        <v>2</v>
      </c>
      <c r="P6" s="540" t="s">
        <v>2</v>
      </c>
      <c r="Q6" s="560" t="s">
        <v>2</v>
      </c>
      <c r="R6" s="1632" t="s">
        <v>443</v>
      </c>
      <c r="S6" s="551" t="s">
        <v>2</v>
      </c>
      <c r="T6" s="552" t="s">
        <v>2</v>
      </c>
      <c r="U6" s="552" t="s">
        <v>2</v>
      </c>
      <c r="V6" s="552" t="s">
        <v>108</v>
      </c>
      <c r="W6" s="545" t="s">
        <v>2</v>
      </c>
      <c r="X6" s="546" t="s">
        <v>2</v>
      </c>
      <c r="Y6" s="547" t="s">
        <v>2</v>
      </c>
      <c r="Z6" s="765" t="s">
        <v>113</v>
      </c>
      <c r="AA6" s="565" t="s">
        <v>2</v>
      </c>
      <c r="AB6" s="569" t="s">
        <v>2</v>
      </c>
      <c r="AC6" s="1001"/>
      <c r="AD6" s="160" t="s">
        <v>72</v>
      </c>
      <c r="AE6" s="336"/>
      <c r="AF6" s="336"/>
      <c r="AG6" s="336"/>
      <c r="AH6" s="336"/>
    </row>
    <row r="7" spans="1:34" ht="16.5" thickBot="1" x14ac:dyDescent="0.3">
      <c r="A7" s="2100" t="s">
        <v>4</v>
      </c>
      <c r="B7" s="1627" t="s">
        <v>3</v>
      </c>
      <c r="C7" s="1621" t="s">
        <v>2</v>
      </c>
      <c r="D7" s="1189" t="s">
        <v>490</v>
      </c>
      <c r="E7" s="1244" t="s">
        <v>623</v>
      </c>
      <c r="F7" s="1237" t="s">
        <v>446</v>
      </c>
      <c r="G7" s="571">
        <v>0.21</v>
      </c>
      <c r="H7" s="520">
        <v>0.09</v>
      </c>
      <c r="I7" s="520">
        <v>0.05</v>
      </c>
      <c r="J7" s="519">
        <v>0.11</v>
      </c>
      <c r="K7" s="519">
        <v>0.1</v>
      </c>
      <c r="L7" s="521">
        <v>0.08</v>
      </c>
      <c r="M7" s="521">
        <v>0.08</v>
      </c>
      <c r="N7" s="522">
        <v>0.05</v>
      </c>
      <c r="O7" s="522">
        <v>0.05</v>
      </c>
      <c r="P7" s="522">
        <v>0.18</v>
      </c>
      <c r="Q7" s="561"/>
      <c r="R7" s="557">
        <f>SUM(G7:Q7)</f>
        <v>1</v>
      </c>
      <c r="S7" s="391" t="s">
        <v>442</v>
      </c>
      <c r="T7" s="392"/>
      <c r="U7" s="393"/>
      <c r="V7" s="393"/>
      <c r="W7" s="250"/>
      <c r="X7" s="250"/>
      <c r="Y7" s="250"/>
      <c r="Z7" s="766"/>
      <c r="AA7" s="250"/>
      <c r="AB7" s="251"/>
      <c r="AC7" s="511" t="s">
        <v>3</v>
      </c>
      <c r="AD7" s="512" t="s">
        <v>2</v>
      </c>
      <c r="AE7" s="336"/>
      <c r="AF7" s="336"/>
      <c r="AG7" s="336"/>
      <c r="AH7" s="336"/>
    </row>
    <row r="8" spans="1:34" x14ac:dyDescent="0.25">
      <c r="A8" s="94"/>
      <c r="B8" s="1628"/>
      <c r="C8" s="1622"/>
      <c r="D8" s="1188"/>
      <c r="E8" s="1173"/>
      <c r="F8" s="574" t="s">
        <v>445</v>
      </c>
      <c r="G8" s="572">
        <f t="shared" ref="G8:O8" si="0">AVERAGE(G9:G66)</f>
        <v>3.8277295060557797</v>
      </c>
      <c r="H8" s="38">
        <f t="shared" si="0"/>
        <v>3.2803569510454462</v>
      </c>
      <c r="I8" s="38">
        <f t="shared" si="0"/>
        <v>2.3478027736303604</v>
      </c>
      <c r="J8" s="38">
        <f t="shared" si="0"/>
        <v>1.6379310344827587</v>
      </c>
      <c r="K8" s="38">
        <f t="shared" si="0"/>
        <v>0.20689655172413793</v>
      </c>
      <c r="L8" s="39">
        <f t="shared" si="0"/>
        <v>3.3103448275862069</v>
      </c>
      <c r="M8" s="38">
        <f t="shared" si="0"/>
        <v>3.7241379310344827</v>
      </c>
      <c r="N8" s="38">
        <f t="shared" si="0"/>
        <v>0.75994597850577827</v>
      </c>
      <c r="O8" s="38">
        <f t="shared" si="0"/>
        <v>1.896551724137931</v>
      </c>
      <c r="P8" s="506"/>
      <c r="Q8" s="253"/>
      <c r="R8" s="558"/>
      <c r="S8" s="394"/>
      <c r="T8" s="395"/>
      <c r="U8" s="396"/>
      <c r="V8" s="396"/>
      <c r="W8" s="397"/>
      <c r="X8" s="397"/>
      <c r="Y8" s="397"/>
      <c r="Z8" s="767"/>
      <c r="AA8" s="397"/>
      <c r="AB8" s="553"/>
      <c r="AC8" s="162"/>
      <c r="AD8" s="161"/>
      <c r="AE8" s="336"/>
      <c r="AF8" s="336"/>
      <c r="AG8" s="336"/>
      <c r="AH8" s="336"/>
    </row>
    <row r="9" spans="1:34" x14ac:dyDescent="0.25">
      <c r="A9" s="2101" t="s">
        <v>178</v>
      </c>
      <c r="B9" s="1629">
        <f t="shared" ref="B9:B40" si="1">RANK(C9,C$9:C$66)</f>
        <v>1</v>
      </c>
      <c r="C9" s="1623">
        <f t="shared" ref="C9:C40" si="2">SUM(S9:AB9)</f>
        <v>4.5731766565708307</v>
      </c>
      <c r="D9" s="1232">
        <v>2015</v>
      </c>
      <c r="E9" s="1247" t="s">
        <v>539</v>
      </c>
      <c r="F9" s="1238"/>
      <c r="G9" s="40">
        <v>10</v>
      </c>
      <c r="H9" s="40">
        <v>2.4860378972741306</v>
      </c>
      <c r="I9" s="40">
        <v>10</v>
      </c>
      <c r="J9" s="40">
        <v>1</v>
      </c>
      <c r="K9" s="40">
        <v>0</v>
      </c>
      <c r="L9" s="40">
        <v>5</v>
      </c>
      <c r="M9" s="40">
        <v>5</v>
      </c>
      <c r="N9" s="40">
        <v>9.5886649163231716</v>
      </c>
      <c r="O9" s="40">
        <v>0</v>
      </c>
      <c r="P9" s="37">
        <v>2</v>
      </c>
      <c r="Q9" s="570"/>
      <c r="R9" s="291"/>
      <c r="S9" s="40">
        <f t="shared" ref="S9:S40" si="3">G9*G$7</f>
        <v>2.1</v>
      </c>
      <c r="T9" s="40">
        <f t="shared" ref="T9:T40" si="4">H9*H$7</f>
        <v>0.22374341075467175</v>
      </c>
      <c r="U9" s="40">
        <f t="shared" ref="U9:U40" si="5">I9*I$7</f>
        <v>0.5</v>
      </c>
      <c r="V9" s="40">
        <f t="shared" ref="V9:V40" si="6">J9*J$7</f>
        <v>0.11</v>
      </c>
      <c r="W9" s="40">
        <f t="shared" ref="W9:W40" si="7">K9*K$7</f>
        <v>0</v>
      </c>
      <c r="X9" s="40">
        <f t="shared" ref="X9:X40" si="8">L9*L$7</f>
        <v>0.4</v>
      </c>
      <c r="Y9" s="40">
        <f t="shared" ref="Y9:Y40" si="9">M9*M$7</f>
        <v>0.4</v>
      </c>
      <c r="Z9" s="768">
        <f t="shared" ref="Z9:Z40" si="10">N9*N$7</f>
        <v>0.47943324581615859</v>
      </c>
      <c r="AA9" s="40">
        <f t="shared" ref="AA9:AA40" si="11">O9*O$7</f>
        <v>0</v>
      </c>
      <c r="AB9" s="554">
        <f t="shared" ref="AB9:AB40" si="12">P9*P$7</f>
        <v>0.36</v>
      </c>
      <c r="AC9" s="164">
        <f t="shared" ref="AC9:AC40" si="13">RANK(AD9,AD$9:AD$66)</f>
        <v>1</v>
      </c>
      <c r="AD9" s="163">
        <f t="shared" ref="AD9:AD40" si="14">SUM(S9:AB9)</f>
        <v>4.5731766565708307</v>
      </c>
      <c r="AE9" s="336"/>
      <c r="AF9" s="336"/>
      <c r="AG9" s="336"/>
      <c r="AH9" s="336"/>
    </row>
    <row r="10" spans="1:34" x14ac:dyDescent="0.25">
      <c r="A10" s="2102" t="s">
        <v>15</v>
      </c>
      <c r="B10" s="1630">
        <f t="shared" si="1"/>
        <v>2</v>
      </c>
      <c r="C10" s="1624">
        <f t="shared" si="2"/>
        <v>4.1493460754993112</v>
      </c>
      <c r="D10" s="1196">
        <v>2007</v>
      </c>
      <c r="E10" s="1245" t="s">
        <v>538</v>
      </c>
      <c r="F10" s="1239"/>
      <c r="G10" s="42">
        <v>5.3578298577030559</v>
      </c>
      <c r="H10" s="42">
        <v>1.5102354649003336</v>
      </c>
      <c r="I10" s="42">
        <v>3.9863746112819132</v>
      </c>
      <c r="J10" s="42">
        <v>2</v>
      </c>
      <c r="K10" s="42">
        <v>0</v>
      </c>
      <c r="L10" s="42">
        <v>2</v>
      </c>
      <c r="M10" s="42">
        <v>3</v>
      </c>
      <c r="N10" s="42">
        <v>1.9792376595308878</v>
      </c>
      <c r="O10" s="42">
        <v>7</v>
      </c>
      <c r="P10" s="44">
        <v>9</v>
      </c>
      <c r="Q10" s="562"/>
      <c r="R10" s="291"/>
      <c r="S10" s="42">
        <f t="shared" si="3"/>
        <v>1.1251442701176417</v>
      </c>
      <c r="T10" s="42">
        <f t="shared" si="4"/>
        <v>0.13592119184103002</v>
      </c>
      <c r="U10" s="42">
        <f t="shared" si="5"/>
        <v>0.19931873056409566</v>
      </c>
      <c r="V10" s="42">
        <f t="shared" si="6"/>
        <v>0.22</v>
      </c>
      <c r="W10" s="42">
        <f t="shared" si="7"/>
        <v>0</v>
      </c>
      <c r="X10" s="42">
        <f t="shared" si="8"/>
        <v>0.16</v>
      </c>
      <c r="Y10" s="42">
        <f t="shared" si="9"/>
        <v>0.24</v>
      </c>
      <c r="Z10" s="769">
        <f t="shared" si="10"/>
        <v>9.8961882976544402E-2</v>
      </c>
      <c r="AA10" s="42">
        <f t="shared" si="11"/>
        <v>0.35000000000000003</v>
      </c>
      <c r="AB10" s="555">
        <f t="shared" si="12"/>
        <v>1.6199999999999999</v>
      </c>
      <c r="AC10" s="165">
        <f t="shared" si="13"/>
        <v>2</v>
      </c>
      <c r="AD10" s="163">
        <f t="shared" si="14"/>
        <v>4.1493460754993112</v>
      </c>
      <c r="AE10" s="336"/>
      <c r="AF10" s="336"/>
      <c r="AG10" s="336"/>
      <c r="AH10" s="336"/>
    </row>
    <row r="11" spans="1:34" x14ac:dyDescent="0.25">
      <c r="A11" s="2113" t="s">
        <v>13</v>
      </c>
      <c r="B11" s="1630">
        <f t="shared" si="1"/>
        <v>3</v>
      </c>
      <c r="C11" s="1624">
        <f t="shared" si="2"/>
        <v>4.1281576238408757</v>
      </c>
      <c r="D11" s="1196">
        <v>2005</v>
      </c>
      <c r="E11" s="1245" t="s">
        <v>538</v>
      </c>
      <c r="F11" s="1239"/>
      <c r="G11" s="42">
        <v>4.7859450117659197</v>
      </c>
      <c r="H11" s="42">
        <v>5.4057485941970951</v>
      </c>
      <c r="I11" s="42">
        <v>0</v>
      </c>
      <c r="J11" s="42">
        <v>1</v>
      </c>
      <c r="K11" s="42">
        <v>0</v>
      </c>
      <c r="L11" s="42">
        <v>1</v>
      </c>
      <c r="M11" s="42">
        <v>3</v>
      </c>
      <c r="N11" s="42">
        <v>0.13183595784588728</v>
      </c>
      <c r="O11" s="42">
        <v>8</v>
      </c>
      <c r="P11" s="44">
        <v>10</v>
      </c>
      <c r="Q11" s="562"/>
      <c r="R11" s="291"/>
      <c r="S11" s="42">
        <f t="shared" si="3"/>
        <v>1.0050484524708432</v>
      </c>
      <c r="T11" s="42">
        <f t="shared" si="4"/>
        <v>0.48651737347773855</v>
      </c>
      <c r="U11" s="42">
        <f t="shared" si="5"/>
        <v>0</v>
      </c>
      <c r="V11" s="42">
        <f t="shared" si="6"/>
        <v>0.11</v>
      </c>
      <c r="W11" s="42">
        <f t="shared" si="7"/>
        <v>0</v>
      </c>
      <c r="X11" s="42">
        <f t="shared" si="8"/>
        <v>0.08</v>
      </c>
      <c r="Y11" s="42">
        <f t="shared" si="9"/>
        <v>0.24</v>
      </c>
      <c r="Z11" s="769">
        <f t="shared" si="10"/>
        <v>6.5917978922943642E-3</v>
      </c>
      <c r="AA11" s="42">
        <f t="shared" si="11"/>
        <v>0.4</v>
      </c>
      <c r="AB11" s="555">
        <f t="shared" si="12"/>
        <v>1.7999999999999998</v>
      </c>
      <c r="AC11" s="165">
        <f t="shared" si="13"/>
        <v>3</v>
      </c>
      <c r="AD11" s="163">
        <f t="shared" si="14"/>
        <v>4.1281576238408757</v>
      </c>
      <c r="AE11" s="336"/>
      <c r="AF11" s="336"/>
      <c r="AG11" s="336"/>
      <c r="AH11" s="336"/>
    </row>
    <row r="12" spans="1:34" x14ac:dyDescent="0.25">
      <c r="A12" s="2111" t="s">
        <v>11</v>
      </c>
      <c r="B12" s="1630">
        <f t="shared" si="1"/>
        <v>4</v>
      </c>
      <c r="C12" s="1624">
        <f t="shared" si="2"/>
        <v>4.073017734891506</v>
      </c>
      <c r="D12" s="1196"/>
      <c r="E12" s="1246" t="s">
        <v>625</v>
      </c>
      <c r="F12" s="1239"/>
      <c r="G12" s="42">
        <v>4.174170453283053</v>
      </c>
      <c r="H12" s="42">
        <v>7.8452702784777388</v>
      </c>
      <c r="I12" s="42">
        <v>0</v>
      </c>
      <c r="J12" s="42">
        <v>2</v>
      </c>
      <c r="K12" s="42">
        <v>0</v>
      </c>
      <c r="L12" s="42">
        <v>6</v>
      </c>
      <c r="M12" s="42">
        <v>9</v>
      </c>
      <c r="N12" s="42">
        <v>7.3522927813632014E-3</v>
      </c>
      <c r="O12" s="42">
        <v>7</v>
      </c>
      <c r="P12" s="43">
        <v>4</v>
      </c>
      <c r="Q12" s="562"/>
      <c r="R12" s="291"/>
      <c r="S12" s="42">
        <f t="shared" si="3"/>
        <v>0.87657579518944106</v>
      </c>
      <c r="T12" s="42">
        <f t="shared" si="4"/>
        <v>0.7060743250629965</v>
      </c>
      <c r="U12" s="42">
        <f t="shared" si="5"/>
        <v>0</v>
      </c>
      <c r="V12" s="42">
        <f t="shared" si="6"/>
        <v>0.22</v>
      </c>
      <c r="W12" s="42">
        <f t="shared" si="7"/>
        <v>0</v>
      </c>
      <c r="X12" s="42">
        <f t="shared" si="8"/>
        <v>0.48</v>
      </c>
      <c r="Y12" s="42">
        <f t="shared" si="9"/>
        <v>0.72</v>
      </c>
      <c r="Z12" s="769">
        <f t="shared" si="10"/>
        <v>3.6761463906816009E-4</v>
      </c>
      <c r="AA12" s="42">
        <f t="shared" si="11"/>
        <v>0.35000000000000003</v>
      </c>
      <c r="AB12" s="555">
        <f t="shared" si="12"/>
        <v>0.72</v>
      </c>
      <c r="AC12" s="165">
        <f t="shared" si="13"/>
        <v>4</v>
      </c>
      <c r="AD12" s="163">
        <f t="shared" si="14"/>
        <v>4.073017734891506</v>
      </c>
      <c r="AE12" s="336"/>
      <c r="AF12" s="336"/>
      <c r="AG12" s="336"/>
      <c r="AH12" s="336"/>
    </row>
    <row r="13" spans="1:34" x14ac:dyDescent="0.25">
      <c r="A13" s="2111" t="s">
        <v>18</v>
      </c>
      <c r="B13" s="1630">
        <f t="shared" si="1"/>
        <v>5</v>
      </c>
      <c r="C13" s="1624">
        <f t="shared" si="2"/>
        <v>3.9439345327981847</v>
      </c>
      <c r="D13" s="1196">
        <v>2009</v>
      </c>
      <c r="E13" s="1245" t="s">
        <v>538</v>
      </c>
      <c r="F13" s="1239"/>
      <c r="G13" s="42">
        <v>5.0878140748767589</v>
      </c>
      <c r="H13" s="42">
        <v>5.6350718006808416</v>
      </c>
      <c r="I13" s="42">
        <v>2</v>
      </c>
      <c r="J13" s="42">
        <v>0</v>
      </c>
      <c r="K13" s="42">
        <v>0</v>
      </c>
      <c r="L13" s="42">
        <v>3</v>
      </c>
      <c r="M13" s="42">
        <v>5</v>
      </c>
      <c r="N13" s="42">
        <v>0.16674230025579506</v>
      </c>
      <c r="O13" s="42">
        <v>0</v>
      </c>
      <c r="P13" s="44">
        <v>9</v>
      </c>
      <c r="Q13" s="562"/>
      <c r="R13" s="291"/>
      <c r="S13" s="42">
        <f t="shared" si="3"/>
        <v>1.0684409557241192</v>
      </c>
      <c r="T13" s="42">
        <f t="shared" si="4"/>
        <v>0.50715646206127574</v>
      </c>
      <c r="U13" s="42">
        <f t="shared" si="5"/>
        <v>0.1</v>
      </c>
      <c r="V13" s="42">
        <f t="shared" si="6"/>
        <v>0</v>
      </c>
      <c r="W13" s="42">
        <f t="shared" si="7"/>
        <v>0</v>
      </c>
      <c r="X13" s="42">
        <f t="shared" si="8"/>
        <v>0.24</v>
      </c>
      <c r="Y13" s="42">
        <f t="shared" si="9"/>
        <v>0.4</v>
      </c>
      <c r="Z13" s="769">
        <f t="shared" si="10"/>
        <v>8.3371150127897527E-3</v>
      </c>
      <c r="AA13" s="42">
        <f t="shared" si="11"/>
        <v>0</v>
      </c>
      <c r="AB13" s="555">
        <f t="shared" si="12"/>
        <v>1.6199999999999999</v>
      </c>
      <c r="AC13" s="165">
        <f t="shared" si="13"/>
        <v>5</v>
      </c>
      <c r="AD13" s="163">
        <f t="shared" si="14"/>
        <v>3.9439345327981847</v>
      </c>
      <c r="AE13" s="336"/>
      <c r="AF13" s="336"/>
      <c r="AG13" s="336"/>
      <c r="AH13" s="336"/>
    </row>
    <row r="14" spans="1:34" x14ac:dyDescent="0.25">
      <c r="A14" s="2107" t="s">
        <v>188</v>
      </c>
      <c r="B14" s="1630">
        <f t="shared" si="1"/>
        <v>6</v>
      </c>
      <c r="C14" s="1624">
        <f t="shared" si="2"/>
        <v>3.6334854945277222</v>
      </c>
      <c r="D14" s="1196">
        <v>2013</v>
      </c>
      <c r="E14" s="1245" t="s">
        <v>538</v>
      </c>
      <c r="F14" s="1239"/>
      <c r="G14" s="42">
        <v>1.3939761314332069</v>
      </c>
      <c r="H14" s="42">
        <v>1.6701088337189616</v>
      </c>
      <c r="I14" s="42">
        <v>0</v>
      </c>
      <c r="J14" s="42">
        <v>10</v>
      </c>
      <c r="K14" s="42">
        <v>6</v>
      </c>
      <c r="L14" s="42">
        <v>7</v>
      </c>
      <c r="M14" s="42">
        <v>2</v>
      </c>
      <c r="N14" s="42">
        <v>8.8142378408421328E-3</v>
      </c>
      <c r="O14" s="42">
        <v>1</v>
      </c>
      <c r="P14" s="43">
        <v>4</v>
      </c>
      <c r="Q14" s="562"/>
      <c r="R14" s="291"/>
      <c r="S14" s="42">
        <f t="shared" si="3"/>
        <v>0.29273498760097344</v>
      </c>
      <c r="T14" s="42">
        <f t="shared" si="4"/>
        <v>0.15030979503470654</v>
      </c>
      <c r="U14" s="42">
        <f t="shared" si="5"/>
        <v>0</v>
      </c>
      <c r="V14" s="42">
        <f t="shared" si="6"/>
        <v>1.1000000000000001</v>
      </c>
      <c r="W14" s="42">
        <f t="shared" si="7"/>
        <v>0.60000000000000009</v>
      </c>
      <c r="X14" s="42">
        <f t="shared" si="8"/>
        <v>0.56000000000000005</v>
      </c>
      <c r="Y14" s="42">
        <f t="shared" si="9"/>
        <v>0.16</v>
      </c>
      <c r="Z14" s="769">
        <f t="shared" si="10"/>
        <v>4.4071189204210667E-4</v>
      </c>
      <c r="AA14" s="42">
        <f t="shared" si="11"/>
        <v>0.05</v>
      </c>
      <c r="AB14" s="555">
        <f t="shared" si="12"/>
        <v>0.72</v>
      </c>
      <c r="AC14" s="165">
        <f t="shared" si="13"/>
        <v>6</v>
      </c>
      <c r="AD14" s="163">
        <f t="shared" si="14"/>
        <v>3.6334854945277222</v>
      </c>
      <c r="AE14" s="336"/>
      <c r="AF14" s="336"/>
      <c r="AG14" s="336"/>
      <c r="AH14" s="336"/>
    </row>
    <row r="15" spans="1:34" x14ac:dyDescent="0.25">
      <c r="A15" s="2107" t="s">
        <v>7</v>
      </c>
      <c r="B15" s="1630">
        <f t="shared" si="1"/>
        <v>7</v>
      </c>
      <c r="C15" s="1624">
        <f t="shared" si="2"/>
        <v>3.586355622967111</v>
      </c>
      <c r="D15" s="1196">
        <v>2015</v>
      </c>
      <c r="E15" s="1245" t="s">
        <v>538</v>
      </c>
      <c r="F15" s="1239"/>
      <c r="G15" s="42">
        <v>5.3987825345360223</v>
      </c>
      <c r="H15" s="42">
        <v>10</v>
      </c>
      <c r="I15" s="42">
        <v>4.0999999999999996</v>
      </c>
      <c r="J15" s="42">
        <v>2</v>
      </c>
      <c r="K15" s="42">
        <v>0</v>
      </c>
      <c r="L15" s="42">
        <v>4</v>
      </c>
      <c r="M15" s="42">
        <v>5</v>
      </c>
      <c r="N15" s="42">
        <v>0.95222581429093389</v>
      </c>
      <c r="O15" s="42">
        <v>0</v>
      </c>
      <c r="P15" s="44">
        <v>2</v>
      </c>
      <c r="Q15" s="562"/>
      <c r="R15" s="291"/>
      <c r="S15" s="42">
        <f t="shared" si="3"/>
        <v>1.1337443322525647</v>
      </c>
      <c r="T15" s="42">
        <f t="shared" si="4"/>
        <v>0.89999999999999991</v>
      </c>
      <c r="U15" s="42">
        <f t="shared" si="5"/>
        <v>0.20499999999999999</v>
      </c>
      <c r="V15" s="42">
        <f t="shared" si="6"/>
        <v>0.22</v>
      </c>
      <c r="W15" s="42">
        <f t="shared" si="7"/>
        <v>0</v>
      </c>
      <c r="X15" s="42">
        <f t="shared" si="8"/>
        <v>0.32</v>
      </c>
      <c r="Y15" s="42">
        <f t="shared" si="9"/>
        <v>0.4</v>
      </c>
      <c r="Z15" s="769">
        <f t="shared" si="10"/>
        <v>4.76112907145467E-2</v>
      </c>
      <c r="AA15" s="42">
        <f t="shared" si="11"/>
        <v>0</v>
      </c>
      <c r="AB15" s="555">
        <f t="shared" si="12"/>
        <v>0.36</v>
      </c>
      <c r="AC15" s="165">
        <f t="shared" si="13"/>
        <v>7</v>
      </c>
      <c r="AD15" s="163">
        <f t="shared" si="14"/>
        <v>3.586355622967111</v>
      </c>
      <c r="AE15" s="336"/>
      <c r="AF15" s="336"/>
      <c r="AG15" s="336"/>
      <c r="AH15" s="336"/>
    </row>
    <row r="16" spans="1:34" x14ac:dyDescent="0.25">
      <c r="A16" s="2114" t="s">
        <v>189</v>
      </c>
      <c r="B16" s="1630">
        <f t="shared" si="1"/>
        <v>8</v>
      </c>
      <c r="C16" s="1624">
        <f t="shared" si="2"/>
        <v>3.5551662340537447</v>
      </c>
      <c r="D16" s="1196"/>
      <c r="E16" s="1246"/>
      <c r="F16" s="1239"/>
      <c r="G16" s="42">
        <v>4.7533114128713461</v>
      </c>
      <c r="H16" s="42">
        <v>2.1796966389869858</v>
      </c>
      <c r="I16" s="42">
        <v>7.5913358927203278</v>
      </c>
      <c r="J16" s="42">
        <v>3</v>
      </c>
      <c r="K16" s="42">
        <v>0</v>
      </c>
      <c r="L16" s="42">
        <v>3</v>
      </c>
      <c r="M16" s="42">
        <v>2</v>
      </c>
      <c r="N16" s="42">
        <v>0.42462690411832787</v>
      </c>
      <c r="O16" s="42">
        <v>3</v>
      </c>
      <c r="P16" s="43">
        <v>6</v>
      </c>
      <c r="Q16" s="562"/>
      <c r="R16" s="291"/>
      <c r="S16" s="42">
        <f t="shared" si="3"/>
        <v>0.99819539670298263</v>
      </c>
      <c r="T16" s="42">
        <f t="shared" si="4"/>
        <v>0.19617269750882871</v>
      </c>
      <c r="U16" s="42">
        <f t="shared" si="5"/>
        <v>0.37956679463601639</v>
      </c>
      <c r="V16" s="42">
        <f t="shared" si="6"/>
        <v>0.33</v>
      </c>
      <c r="W16" s="42">
        <f t="shared" si="7"/>
        <v>0</v>
      </c>
      <c r="X16" s="42">
        <f t="shared" si="8"/>
        <v>0.24</v>
      </c>
      <c r="Y16" s="42">
        <f t="shared" si="9"/>
        <v>0.16</v>
      </c>
      <c r="Z16" s="769">
        <f t="shared" si="10"/>
        <v>2.1231345205916394E-2</v>
      </c>
      <c r="AA16" s="42">
        <f t="shared" si="11"/>
        <v>0.15000000000000002</v>
      </c>
      <c r="AB16" s="555">
        <f t="shared" si="12"/>
        <v>1.08</v>
      </c>
      <c r="AC16" s="165">
        <f t="shared" si="13"/>
        <v>8</v>
      </c>
      <c r="AD16" s="163">
        <f t="shared" si="14"/>
        <v>3.5551662340537447</v>
      </c>
      <c r="AE16" s="336"/>
      <c r="AF16" s="336"/>
      <c r="AG16" s="336"/>
      <c r="AH16" s="336"/>
    </row>
    <row r="17" spans="1:34" x14ac:dyDescent="0.25">
      <c r="A17" s="2111" t="s">
        <v>16</v>
      </c>
      <c r="B17" s="1630">
        <f t="shared" si="1"/>
        <v>9</v>
      </c>
      <c r="C17" s="1624">
        <f t="shared" si="2"/>
        <v>3.522420747392212</v>
      </c>
      <c r="D17" s="1196">
        <v>2013</v>
      </c>
      <c r="E17" s="1248" t="s">
        <v>624</v>
      </c>
      <c r="F17" s="1240"/>
      <c r="G17" s="42">
        <v>4.7383635766439287</v>
      </c>
      <c r="H17" s="42">
        <v>6.230575476424927</v>
      </c>
      <c r="I17" s="42">
        <v>2.5</v>
      </c>
      <c r="J17" s="42">
        <v>2</v>
      </c>
      <c r="K17" s="42">
        <v>0</v>
      </c>
      <c r="L17" s="42">
        <v>4</v>
      </c>
      <c r="M17" s="42">
        <v>5</v>
      </c>
      <c r="N17" s="42">
        <v>3.225206837488407E-2</v>
      </c>
      <c r="O17" s="42">
        <v>0</v>
      </c>
      <c r="P17" s="43">
        <v>5</v>
      </c>
      <c r="Q17" s="562"/>
      <c r="R17" s="291"/>
      <c r="S17" s="42">
        <f t="shared" si="3"/>
        <v>0.99505635109522494</v>
      </c>
      <c r="T17" s="42">
        <f t="shared" si="4"/>
        <v>0.56075179287824339</v>
      </c>
      <c r="U17" s="42">
        <f t="shared" si="5"/>
        <v>0.125</v>
      </c>
      <c r="V17" s="42">
        <f t="shared" si="6"/>
        <v>0.22</v>
      </c>
      <c r="W17" s="42">
        <f t="shared" si="7"/>
        <v>0</v>
      </c>
      <c r="X17" s="42">
        <f t="shared" si="8"/>
        <v>0.32</v>
      </c>
      <c r="Y17" s="42">
        <f t="shared" si="9"/>
        <v>0.4</v>
      </c>
      <c r="Z17" s="769">
        <f t="shared" si="10"/>
        <v>1.6126034187442036E-3</v>
      </c>
      <c r="AA17" s="42">
        <f t="shared" si="11"/>
        <v>0</v>
      </c>
      <c r="AB17" s="555">
        <f t="shared" si="12"/>
        <v>0.89999999999999991</v>
      </c>
      <c r="AC17" s="165">
        <f t="shared" si="13"/>
        <v>9</v>
      </c>
      <c r="AD17" s="163">
        <f t="shared" si="14"/>
        <v>3.522420747392212</v>
      </c>
      <c r="AE17" s="336"/>
      <c r="AF17" s="336"/>
      <c r="AG17" s="336"/>
      <c r="AH17" s="336"/>
    </row>
    <row r="18" spans="1:34" x14ac:dyDescent="0.25">
      <c r="A18" s="2111" t="s">
        <v>14</v>
      </c>
      <c r="B18" s="1630">
        <f t="shared" si="1"/>
        <v>10</v>
      </c>
      <c r="C18" s="1624">
        <f t="shared" si="2"/>
        <v>3.2816799504618399</v>
      </c>
      <c r="D18" s="1196">
        <v>2013</v>
      </c>
      <c r="E18" s="1248" t="s">
        <v>624</v>
      </c>
      <c r="F18" s="1239"/>
      <c r="G18" s="42">
        <v>3.7557771802008171</v>
      </c>
      <c r="H18" s="42">
        <v>6.7294073927556628</v>
      </c>
      <c r="I18" s="42">
        <v>2.5</v>
      </c>
      <c r="J18" s="42">
        <v>2</v>
      </c>
      <c r="K18" s="42">
        <v>0</v>
      </c>
      <c r="L18" s="42">
        <v>3</v>
      </c>
      <c r="M18" s="42">
        <v>5</v>
      </c>
      <c r="N18" s="42">
        <v>4.6401545433174637E-2</v>
      </c>
      <c r="O18" s="42">
        <v>0</v>
      </c>
      <c r="P18" s="43">
        <v>5</v>
      </c>
      <c r="Q18" s="562"/>
      <c r="R18" s="291"/>
      <c r="S18" s="42">
        <f t="shared" si="3"/>
        <v>0.78871320784217158</v>
      </c>
      <c r="T18" s="42">
        <f t="shared" si="4"/>
        <v>0.60564666534800959</v>
      </c>
      <c r="U18" s="42">
        <f t="shared" si="5"/>
        <v>0.125</v>
      </c>
      <c r="V18" s="42">
        <f t="shared" si="6"/>
        <v>0.22</v>
      </c>
      <c r="W18" s="42">
        <f t="shared" si="7"/>
        <v>0</v>
      </c>
      <c r="X18" s="42">
        <f t="shared" si="8"/>
        <v>0.24</v>
      </c>
      <c r="Y18" s="42">
        <f t="shared" si="9"/>
        <v>0.4</v>
      </c>
      <c r="Z18" s="769">
        <f t="shared" si="10"/>
        <v>2.3200772716587318E-3</v>
      </c>
      <c r="AA18" s="42">
        <f t="shared" si="11"/>
        <v>0</v>
      </c>
      <c r="AB18" s="555">
        <f t="shared" si="12"/>
        <v>0.89999999999999991</v>
      </c>
      <c r="AC18" s="165">
        <f t="shared" si="13"/>
        <v>10</v>
      </c>
      <c r="AD18" s="163">
        <f t="shared" si="14"/>
        <v>3.2816799504618399</v>
      </c>
      <c r="AE18" s="336"/>
      <c r="AF18" s="336"/>
      <c r="AG18" s="336"/>
      <c r="AH18" s="336"/>
    </row>
    <row r="19" spans="1:34" x14ac:dyDescent="0.25">
      <c r="A19" s="2114" t="s">
        <v>10</v>
      </c>
      <c r="B19" s="1630">
        <f t="shared" si="1"/>
        <v>11</v>
      </c>
      <c r="C19" s="1624">
        <f t="shared" si="2"/>
        <v>3.2215491973644599</v>
      </c>
      <c r="D19" s="1196">
        <v>2015</v>
      </c>
      <c r="E19" s="1247" t="s">
        <v>539</v>
      </c>
      <c r="F19" s="1239"/>
      <c r="G19" s="42">
        <v>7.7210749200163047</v>
      </c>
      <c r="H19" s="42">
        <v>2.6743834846824659</v>
      </c>
      <c r="I19" s="42">
        <v>6.8589027455985709</v>
      </c>
      <c r="J19" s="42">
        <v>0</v>
      </c>
      <c r="K19" s="42">
        <v>0</v>
      </c>
      <c r="L19" s="42">
        <v>3</v>
      </c>
      <c r="M19" s="42">
        <v>7</v>
      </c>
      <c r="N19" s="42">
        <v>0.72967626519370987</v>
      </c>
      <c r="O19" s="42">
        <v>0</v>
      </c>
      <c r="P19" s="44">
        <v>1</v>
      </c>
      <c r="Q19" s="562"/>
      <c r="R19" s="291"/>
      <c r="S19" s="42">
        <f t="shared" si="3"/>
        <v>1.6214257332034239</v>
      </c>
      <c r="T19" s="42">
        <f t="shared" si="4"/>
        <v>0.24069451362142191</v>
      </c>
      <c r="U19" s="42">
        <f t="shared" si="5"/>
        <v>0.34294513727992859</v>
      </c>
      <c r="V19" s="42">
        <f t="shared" si="6"/>
        <v>0</v>
      </c>
      <c r="W19" s="42">
        <f t="shared" si="7"/>
        <v>0</v>
      </c>
      <c r="X19" s="42">
        <f t="shared" si="8"/>
        <v>0.24</v>
      </c>
      <c r="Y19" s="42">
        <f t="shared" si="9"/>
        <v>0.56000000000000005</v>
      </c>
      <c r="Z19" s="769">
        <f t="shared" si="10"/>
        <v>3.6483813259685492E-2</v>
      </c>
      <c r="AA19" s="42">
        <f t="shared" si="11"/>
        <v>0</v>
      </c>
      <c r="AB19" s="555">
        <f t="shared" si="12"/>
        <v>0.18</v>
      </c>
      <c r="AC19" s="165">
        <f t="shared" si="13"/>
        <v>11</v>
      </c>
      <c r="AD19" s="163">
        <f t="shared" si="14"/>
        <v>3.2215491973644599</v>
      </c>
      <c r="AE19" s="336"/>
      <c r="AF19" s="336"/>
      <c r="AG19" s="336"/>
      <c r="AH19" s="336"/>
    </row>
    <row r="20" spans="1:34" x14ac:dyDescent="0.25">
      <c r="A20" s="2107" t="s">
        <v>8</v>
      </c>
      <c r="B20" s="1630">
        <f t="shared" si="1"/>
        <v>12</v>
      </c>
      <c r="C20" s="1624">
        <f t="shared" si="2"/>
        <v>3.1002060618465563</v>
      </c>
      <c r="D20" s="1196">
        <v>2011</v>
      </c>
      <c r="E20" s="1245" t="s">
        <v>538</v>
      </c>
      <c r="F20" s="1239"/>
      <c r="G20" s="42">
        <v>7.9791820644540081</v>
      </c>
      <c r="H20" s="42">
        <v>0.96280676979614366</v>
      </c>
      <c r="I20" s="42">
        <v>5.1520446881354953</v>
      </c>
      <c r="J20" s="42">
        <v>1</v>
      </c>
      <c r="K20" s="42">
        <v>0</v>
      </c>
      <c r="L20" s="42">
        <v>1</v>
      </c>
      <c r="M20" s="42">
        <v>1</v>
      </c>
      <c r="N20" s="42">
        <v>1.8064596924557401</v>
      </c>
      <c r="O20" s="42">
        <v>0</v>
      </c>
      <c r="P20" s="44">
        <v>4</v>
      </c>
      <c r="Q20" s="562"/>
      <c r="R20" s="291"/>
      <c r="S20" s="42">
        <f t="shared" si="3"/>
        <v>1.6756282335353416</v>
      </c>
      <c r="T20" s="42">
        <f t="shared" si="4"/>
        <v>8.6652609281652929E-2</v>
      </c>
      <c r="U20" s="42">
        <f t="shared" si="5"/>
        <v>0.25760223440677477</v>
      </c>
      <c r="V20" s="42">
        <f t="shared" si="6"/>
        <v>0.11</v>
      </c>
      <c r="W20" s="42">
        <f t="shared" si="7"/>
        <v>0</v>
      </c>
      <c r="X20" s="42">
        <f t="shared" si="8"/>
        <v>0.08</v>
      </c>
      <c r="Y20" s="42">
        <f t="shared" si="9"/>
        <v>0.08</v>
      </c>
      <c r="Z20" s="769">
        <f t="shared" si="10"/>
        <v>9.0322984622787011E-2</v>
      </c>
      <c r="AA20" s="42">
        <f t="shared" si="11"/>
        <v>0</v>
      </c>
      <c r="AB20" s="555">
        <f t="shared" si="12"/>
        <v>0.72</v>
      </c>
      <c r="AC20" s="165">
        <f t="shared" si="13"/>
        <v>12</v>
      </c>
      <c r="AD20" s="163">
        <f t="shared" si="14"/>
        <v>3.1002060618465563</v>
      </c>
      <c r="AE20" s="336"/>
      <c r="AF20" s="336"/>
      <c r="AG20" s="336"/>
      <c r="AH20" s="336"/>
    </row>
    <row r="21" spans="1:34" x14ac:dyDescent="0.25">
      <c r="A21" s="2111" t="s">
        <v>57</v>
      </c>
      <c r="B21" s="1630">
        <f t="shared" si="1"/>
        <v>13</v>
      </c>
      <c r="C21" s="1624">
        <f t="shared" si="2"/>
        <v>2.8340678645546618</v>
      </c>
      <c r="D21" s="1196"/>
      <c r="E21" s="1246" t="s">
        <v>625</v>
      </c>
      <c r="F21" s="1239"/>
      <c r="G21" s="42">
        <v>2.7947869576497082</v>
      </c>
      <c r="H21" s="42">
        <v>2.4207892893149925</v>
      </c>
      <c r="I21" s="42">
        <v>3.2312716944562143</v>
      </c>
      <c r="J21" s="42">
        <v>1</v>
      </c>
      <c r="K21" s="42">
        <v>0</v>
      </c>
      <c r="L21" s="42">
        <v>4</v>
      </c>
      <c r="M21" s="42">
        <v>5</v>
      </c>
      <c r="N21" s="42">
        <v>0.35455965374125681</v>
      </c>
      <c r="O21" s="42">
        <v>6</v>
      </c>
      <c r="P21" s="43">
        <v>4</v>
      </c>
      <c r="Q21" s="562"/>
      <c r="R21" s="291"/>
      <c r="S21" s="42">
        <f t="shared" si="3"/>
        <v>0.5869052611064387</v>
      </c>
      <c r="T21" s="42">
        <f t="shared" si="4"/>
        <v>0.21787103603834931</v>
      </c>
      <c r="U21" s="42">
        <f t="shared" si="5"/>
        <v>0.16156358472281074</v>
      </c>
      <c r="V21" s="42">
        <f t="shared" si="6"/>
        <v>0.11</v>
      </c>
      <c r="W21" s="42">
        <f t="shared" si="7"/>
        <v>0</v>
      </c>
      <c r="X21" s="42">
        <f t="shared" si="8"/>
        <v>0.32</v>
      </c>
      <c r="Y21" s="42">
        <f t="shared" si="9"/>
        <v>0.4</v>
      </c>
      <c r="Z21" s="769">
        <f t="shared" si="10"/>
        <v>1.772798268706284E-2</v>
      </c>
      <c r="AA21" s="42">
        <f t="shared" si="11"/>
        <v>0.30000000000000004</v>
      </c>
      <c r="AB21" s="555">
        <f t="shared" si="12"/>
        <v>0.72</v>
      </c>
      <c r="AC21" s="165">
        <f t="shared" si="13"/>
        <v>13</v>
      </c>
      <c r="AD21" s="163">
        <f t="shared" si="14"/>
        <v>2.8340678645546618</v>
      </c>
      <c r="AE21" s="336"/>
      <c r="AF21" s="336"/>
      <c r="AG21" s="336"/>
      <c r="AH21" s="336"/>
    </row>
    <row r="22" spans="1:34" x14ac:dyDescent="0.25">
      <c r="A22" s="2111" t="s">
        <v>47</v>
      </c>
      <c r="B22" s="1630">
        <f t="shared" si="1"/>
        <v>14</v>
      </c>
      <c r="C22" s="1624">
        <f t="shared" si="2"/>
        <v>2.8226517238581819</v>
      </c>
      <c r="D22" s="1196"/>
      <c r="E22" s="1246" t="s">
        <v>625</v>
      </c>
      <c r="F22" s="1239"/>
      <c r="G22" s="42">
        <v>3.6778129223178357</v>
      </c>
      <c r="H22" s="42">
        <v>2.6756513300821205</v>
      </c>
      <c r="I22" s="42">
        <v>0.54734879033031403</v>
      </c>
      <c r="J22" s="42">
        <v>2</v>
      </c>
      <c r="K22" s="42">
        <v>0</v>
      </c>
      <c r="L22" s="42">
        <v>6</v>
      </c>
      <c r="M22" s="42">
        <v>2</v>
      </c>
      <c r="N22" s="42">
        <v>4.269901895059626E-2</v>
      </c>
      <c r="O22" s="42">
        <v>4</v>
      </c>
      <c r="P22" s="43">
        <v>4</v>
      </c>
      <c r="Q22" s="562"/>
      <c r="R22" s="291"/>
      <c r="S22" s="42">
        <f t="shared" si="3"/>
        <v>0.77234071368674551</v>
      </c>
      <c r="T22" s="42">
        <f t="shared" si="4"/>
        <v>0.24080861970739084</v>
      </c>
      <c r="U22" s="42">
        <f t="shared" si="5"/>
        <v>2.7367439516515702E-2</v>
      </c>
      <c r="V22" s="42">
        <f t="shared" si="6"/>
        <v>0.22</v>
      </c>
      <c r="W22" s="42">
        <f t="shared" si="7"/>
        <v>0</v>
      </c>
      <c r="X22" s="42">
        <f t="shared" si="8"/>
        <v>0.48</v>
      </c>
      <c r="Y22" s="42">
        <f t="shared" si="9"/>
        <v>0.16</v>
      </c>
      <c r="Z22" s="769">
        <f t="shared" si="10"/>
        <v>2.1349509475298129E-3</v>
      </c>
      <c r="AA22" s="42">
        <f t="shared" si="11"/>
        <v>0.2</v>
      </c>
      <c r="AB22" s="555">
        <f t="shared" si="12"/>
        <v>0.72</v>
      </c>
      <c r="AC22" s="165">
        <f t="shared" si="13"/>
        <v>14</v>
      </c>
      <c r="AD22" s="163">
        <f t="shared" si="14"/>
        <v>2.8226517238581819</v>
      </c>
      <c r="AE22" s="336"/>
      <c r="AF22" s="336"/>
      <c r="AG22" s="336"/>
      <c r="AH22" s="336"/>
    </row>
    <row r="23" spans="1:34" x14ac:dyDescent="0.25">
      <c r="A23" s="2113" t="s">
        <v>17</v>
      </c>
      <c r="B23" s="1630">
        <f t="shared" si="1"/>
        <v>15</v>
      </c>
      <c r="C23" s="1624">
        <f t="shared" si="2"/>
        <v>2.8113821109996064</v>
      </c>
      <c r="D23" s="1196"/>
      <c r="E23" s="1246" t="s">
        <v>625</v>
      </c>
      <c r="F23" s="1239"/>
      <c r="G23" s="42">
        <v>2.8506831011682627</v>
      </c>
      <c r="H23" s="42">
        <v>3.9180433334945937</v>
      </c>
      <c r="I23" s="42">
        <v>2</v>
      </c>
      <c r="J23" s="42">
        <v>1</v>
      </c>
      <c r="K23" s="42">
        <v>0</v>
      </c>
      <c r="L23" s="42">
        <v>6</v>
      </c>
      <c r="M23" s="42">
        <v>7</v>
      </c>
      <c r="N23" s="42">
        <v>2.2951947951575977E-3</v>
      </c>
      <c r="O23" s="42">
        <v>5</v>
      </c>
      <c r="P23" s="43">
        <v>2</v>
      </c>
      <c r="Q23" s="562"/>
      <c r="R23" s="291"/>
      <c r="S23" s="42">
        <f t="shared" si="3"/>
        <v>0.59864345124533513</v>
      </c>
      <c r="T23" s="42">
        <f t="shared" si="4"/>
        <v>0.35262390001451344</v>
      </c>
      <c r="U23" s="42">
        <f t="shared" si="5"/>
        <v>0.1</v>
      </c>
      <c r="V23" s="42">
        <f t="shared" si="6"/>
        <v>0.11</v>
      </c>
      <c r="W23" s="42">
        <f t="shared" si="7"/>
        <v>0</v>
      </c>
      <c r="X23" s="42">
        <f t="shared" si="8"/>
        <v>0.48</v>
      </c>
      <c r="Y23" s="42">
        <f t="shared" si="9"/>
        <v>0.56000000000000005</v>
      </c>
      <c r="Z23" s="769">
        <f t="shared" si="10"/>
        <v>1.1475973975787989E-4</v>
      </c>
      <c r="AA23" s="42">
        <f t="shared" si="11"/>
        <v>0.25</v>
      </c>
      <c r="AB23" s="555">
        <f t="shared" si="12"/>
        <v>0.36</v>
      </c>
      <c r="AC23" s="165">
        <f t="shared" si="13"/>
        <v>15</v>
      </c>
      <c r="AD23" s="163">
        <f t="shared" si="14"/>
        <v>2.8113821109996064</v>
      </c>
      <c r="AE23" s="336"/>
      <c r="AF23" s="336"/>
      <c r="AG23" s="336"/>
      <c r="AH23" s="336"/>
    </row>
    <row r="24" spans="1:34" x14ac:dyDescent="0.25">
      <c r="A24" s="2113" t="s">
        <v>26</v>
      </c>
      <c r="B24" s="1630">
        <f t="shared" si="1"/>
        <v>16</v>
      </c>
      <c r="C24" s="1624">
        <f t="shared" si="2"/>
        <v>2.7964969211067729</v>
      </c>
      <c r="D24" s="1196"/>
      <c r="E24" s="1246" t="s">
        <v>625</v>
      </c>
      <c r="F24" s="1239"/>
      <c r="G24" s="42">
        <v>4.35395251820532</v>
      </c>
      <c r="H24" s="42">
        <v>3.7991012371140371</v>
      </c>
      <c r="I24" s="42">
        <v>0</v>
      </c>
      <c r="J24" s="42">
        <v>0</v>
      </c>
      <c r="K24" s="42">
        <v>0</v>
      </c>
      <c r="L24" s="42">
        <v>3</v>
      </c>
      <c r="M24" s="42">
        <v>7</v>
      </c>
      <c r="N24" s="42">
        <v>4.9556188678419981E-3</v>
      </c>
      <c r="O24" s="42">
        <v>4</v>
      </c>
      <c r="P24" s="43">
        <v>3</v>
      </c>
      <c r="Q24" s="562"/>
      <c r="R24" s="291"/>
      <c r="S24" s="42">
        <f t="shared" si="3"/>
        <v>0.9143300288231172</v>
      </c>
      <c r="T24" s="42">
        <f t="shared" si="4"/>
        <v>0.34191911134026332</v>
      </c>
      <c r="U24" s="42">
        <f t="shared" si="5"/>
        <v>0</v>
      </c>
      <c r="V24" s="42">
        <f t="shared" si="6"/>
        <v>0</v>
      </c>
      <c r="W24" s="42">
        <f t="shared" si="7"/>
        <v>0</v>
      </c>
      <c r="X24" s="42">
        <f t="shared" si="8"/>
        <v>0.24</v>
      </c>
      <c r="Y24" s="42">
        <f t="shared" si="9"/>
        <v>0.56000000000000005</v>
      </c>
      <c r="Z24" s="769">
        <f t="shared" si="10"/>
        <v>2.4778094339209992E-4</v>
      </c>
      <c r="AA24" s="42">
        <f t="shared" si="11"/>
        <v>0.2</v>
      </c>
      <c r="AB24" s="555">
        <f t="shared" si="12"/>
        <v>0.54</v>
      </c>
      <c r="AC24" s="165">
        <f t="shared" si="13"/>
        <v>16</v>
      </c>
      <c r="AD24" s="163">
        <f t="shared" si="14"/>
        <v>2.7964969211067729</v>
      </c>
      <c r="AE24" s="336"/>
      <c r="AF24" s="336"/>
      <c r="AG24" s="336"/>
      <c r="AH24" s="336"/>
    </row>
    <row r="25" spans="1:34" x14ac:dyDescent="0.25">
      <c r="A25" s="2111" t="s">
        <v>31</v>
      </c>
      <c r="B25" s="1630">
        <f t="shared" si="1"/>
        <v>17</v>
      </c>
      <c r="C25" s="1624">
        <f t="shared" si="2"/>
        <v>2.7412696793439193</v>
      </c>
      <c r="D25" s="1196"/>
      <c r="E25" s="1246" t="s">
        <v>625</v>
      </c>
      <c r="F25" s="1239"/>
      <c r="G25" s="42">
        <v>3.1517075094904023</v>
      </c>
      <c r="H25" s="42">
        <v>3.769890749500898</v>
      </c>
      <c r="I25" s="42">
        <v>0</v>
      </c>
      <c r="J25" s="42">
        <v>2</v>
      </c>
      <c r="K25" s="42">
        <v>0</v>
      </c>
      <c r="L25" s="42">
        <v>3</v>
      </c>
      <c r="M25" s="42">
        <v>9</v>
      </c>
      <c r="N25" s="42">
        <v>2.4186979170770237E-3</v>
      </c>
      <c r="O25" s="42">
        <v>4</v>
      </c>
      <c r="P25" s="43">
        <v>2</v>
      </c>
      <c r="Q25" s="562"/>
      <c r="R25" s="291"/>
      <c r="S25" s="42">
        <f t="shared" si="3"/>
        <v>0.66185857699298445</v>
      </c>
      <c r="T25" s="42">
        <f t="shared" si="4"/>
        <v>0.33929016745508078</v>
      </c>
      <c r="U25" s="42">
        <f t="shared" si="5"/>
        <v>0</v>
      </c>
      <c r="V25" s="42">
        <f t="shared" si="6"/>
        <v>0.22</v>
      </c>
      <c r="W25" s="42">
        <f t="shared" si="7"/>
        <v>0</v>
      </c>
      <c r="X25" s="42">
        <f t="shared" si="8"/>
        <v>0.24</v>
      </c>
      <c r="Y25" s="42">
        <f t="shared" si="9"/>
        <v>0.72</v>
      </c>
      <c r="Z25" s="769">
        <f t="shared" si="10"/>
        <v>1.2093489585385119E-4</v>
      </c>
      <c r="AA25" s="42">
        <f t="shared" si="11"/>
        <v>0.2</v>
      </c>
      <c r="AB25" s="555">
        <f t="shared" si="12"/>
        <v>0.36</v>
      </c>
      <c r="AC25" s="165">
        <f t="shared" si="13"/>
        <v>17</v>
      </c>
      <c r="AD25" s="163">
        <f t="shared" si="14"/>
        <v>2.7412696793439193</v>
      </c>
      <c r="AE25" s="336"/>
      <c r="AF25" s="336"/>
      <c r="AG25" s="336"/>
      <c r="AH25" s="336"/>
    </row>
    <row r="26" spans="1:34" x14ac:dyDescent="0.25">
      <c r="A26" s="2111" t="s">
        <v>36</v>
      </c>
      <c r="B26" s="1630">
        <f t="shared" si="1"/>
        <v>18</v>
      </c>
      <c r="C26" s="1624">
        <f t="shared" si="2"/>
        <v>2.7288320569172746</v>
      </c>
      <c r="D26" s="1196"/>
      <c r="E26" s="1246" t="s">
        <v>625</v>
      </c>
      <c r="F26" s="1239"/>
      <c r="G26" s="42">
        <v>2.811271306501943</v>
      </c>
      <c r="H26" s="42">
        <v>0</v>
      </c>
      <c r="I26" s="42">
        <v>3.7677585399857838</v>
      </c>
      <c r="J26" s="42">
        <v>2</v>
      </c>
      <c r="K26" s="42">
        <v>0</v>
      </c>
      <c r="L26" s="42">
        <v>6</v>
      </c>
      <c r="M26" s="42">
        <v>8</v>
      </c>
      <c r="N26" s="42">
        <v>1.5431110515479534E-3</v>
      </c>
      <c r="O26" s="42">
        <v>5</v>
      </c>
      <c r="P26" s="43">
        <v>2</v>
      </c>
      <c r="Q26" s="562"/>
      <c r="R26" s="291"/>
      <c r="S26" s="42">
        <f t="shared" si="3"/>
        <v>0.59036697436540797</v>
      </c>
      <c r="T26" s="42">
        <f t="shared" si="4"/>
        <v>0</v>
      </c>
      <c r="U26" s="42">
        <f t="shared" si="5"/>
        <v>0.18838792699928919</v>
      </c>
      <c r="V26" s="42">
        <f t="shared" si="6"/>
        <v>0.22</v>
      </c>
      <c r="W26" s="42">
        <f t="shared" si="7"/>
        <v>0</v>
      </c>
      <c r="X26" s="42">
        <f t="shared" si="8"/>
        <v>0.48</v>
      </c>
      <c r="Y26" s="42">
        <f t="shared" si="9"/>
        <v>0.64</v>
      </c>
      <c r="Z26" s="769">
        <f t="shared" si="10"/>
        <v>7.7155552577397673E-5</v>
      </c>
      <c r="AA26" s="42">
        <f t="shared" si="11"/>
        <v>0.25</v>
      </c>
      <c r="AB26" s="555">
        <f t="shared" si="12"/>
        <v>0.36</v>
      </c>
      <c r="AC26" s="165">
        <f t="shared" si="13"/>
        <v>18</v>
      </c>
      <c r="AD26" s="163">
        <f t="shared" si="14"/>
        <v>2.7288320569172746</v>
      </c>
      <c r="AE26" s="336"/>
      <c r="AF26" s="336"/>
      <c r="AG26" s="336"/>
      <c r="AH26" s="336"/>
    </row>
    <row r="27" spans="1:34" x14ac:dyDescent="0.25">
      <c r="A27" s="2113" t="s">
        <v>33</v>
      </c>
      <c r="B27" s="1630">
        <f t="shared" si="1"/>
        <v>19</v>
      </c>
      <c r="C27" s="1624">
        <f t="shared" si="2"/>
        <v>2.6855588068698943</v>
      </c>
      <c r="D27" s="1196"/>
      <c r="E27" s="1246" t="s">
        <v>625</v>
      </c>
      <c r="F27" s="1239"/>
      <c r="G27" s="42">
        <v>4.401968420842854</v>
      </c>
      <c r="H27" s="42">
        <v>3.8955915862022361</v>
      </c>
      <c r="I27" s="42">
        <v>0</v>
      </c>
      <c r="J27" s="42">
        <v>1</v>
      </c>
      <c r="K27" s="42">
        <v>0</v>
      </c>
      <c r="L27" s="42">
        <v>4</v>
      </c>
      <c r="M27" s="42">
        <v>3</v>
      </c>
      <c r="N27" s="42">
        <v>1.0843914693871063E-2</v>
      </c>
      <c r="O27" s="42">
        <v>4</v>
      </c>
      <c r="P27" s="43">
        <v>3</v>
      </c>
      <c r="Q27" s="562"/>
      <c r="R27" s="291"/>
      <c r="S27" s="42">
        <f t="shared" si="3"/>
        <v>0.92441336837699928</v>
      </c>
      <c r="T27" s="42">
        <f t="shared" si="4"/>
        <v>0.35060324275820126</v>
      </c>
      <c r="U27" s="42">
        <f t="shared" si="5"/>
        <v>0</v>
      </c>
      <c r="V27" s="42">
        <f t="shared" si="6"/>
        <v>0.11</v>
      </c>
      <c r="W27" s="42">
        <f t="shared" si="7"/>
        <v>0</v>
      </c>
      <c r="X27" s="42">
        <f t="shared" si="8"/>
        <v>0.32</v>
      </c>
      <c r="Y27" s="42">
        <f t="shared" si="9"/>
        <v>0.24</v>
      </c>
      <c r="Z27" s="769">
        <f t="shared" si="10"/>
        <v>5.4219573469355316E-4</v>
      </c>
      <c r="AA27" s="42">
        <f t="shared" si="11"/>
        <v>0.2</v>
      </c>
      <c r="AB27" s="555">
        <f t="shared" si="12"/>
        <v>0.54</v>
      </c>
      <c r="AC27" s="165">
        <f t="shared" si="13"/>
        <v>19</v>
      </c>
      <c r="AD27" s="163">
        <f t="shared" si="14"/>
        <v>2.6855588068698943</v>
      </c>
      <c r="AE27" s="336"/>
      <c r="AF27" s="336"/>
      <c r="AG27" s="336"/>
      <c r="AH27" s="336"/>
    </row>
    <row r="28" spans="1:34" x14ac:dyDescent="0.25">
      <c r="A28" s="2113" t="s">
        <v>21</v>
      </c>
      <c r="B28" s="1630">
        <f t="shared" si="1"/>
        <v>20</v>
      </c>
      <c r="C28" s="1624">
        <f t="shared" si="2"/>
        <v>2.6343608344300407</v>
      </c>
      <c r="D28" s="1196"/>
      <c r="E28" s="1246" t="s">
        <v>625</v>
      </c>
      <c r="F28" s="1239"/>
      <c r="G28" s="42">
        <v>4.2845587250595694</v>
      </c>
      <c r="H28" s="42">
        <v>5.3135804687264034</v>
      </c>
      <c r="I28" s="42">
        <v>2</v>
      </c>
      <c r="J28" s="42">
        <v>1</v>
      </c>
      <c r="K28" s="42">
        <v>0</v>
      </c>
      <c r="L28" s="42">
        <v>3</v>
      </c>
      <c r="M28" s="42">
        <v>1</v>
      </c>
      <c r="N28" s="42">
        <v>0.12762519964309901</v>
      </c>
      <c r="O28" s="42">
        <v>0</v>
      </c>
      <c r="P28" s="43">
        <v>4</v>
      </c>
      <c r="Q28" s="562"/>
      <c r="R28" s="291"/>
      <c r="S28" s="42">
        <f t="shared" si="3"/>
        <v>0.89975733226250953</v>
      </c>
      <c r="T28" s="42">
        <f t="shared" si="4"/>
        <v>0.47822224218537629</v>
      </c>
      <c r="U28" s="42">
        <f t="shared" si="5"/>
        <v>0.1</v>
      </c>
      <c r="V28" s="42">
        <f t="shared" si="6"/>
        <v>0.11</v>
      </c>
      <c r="W28" s="42">
        <f t="shared" si="7"/>
        <v>0</v>
      </c>
      <c r="X28" s="42">
        <f t="shared" si="8"/>
        <v>0.24</v>
      </c>
      <c r="Y28" s="42">
        <f t="shared" si="9"/>
        <v>0.08</v>
      </c>
      <c r="Z28" s="769">
        <f t="shared" si="10"/>
        <v>6.3812599821549514E-3</v>
      </c>
      <c r="AA28" s="42">
        <f t="shared" si="11"/>
        <v>0</v>
      </c>
      <c r="AB28" s="555">
        <f t="shared" si="12"/>
        <v>0.72</v>
      </c>
      <c r="AC28" s="165">
        <f t="shared" si="13"/>
        <v>20</v>
      </c>
      <c r="AD28" s="163">
        <f t="shared" si="14"/>
        <v>2.6343608344300407</v>
      </c>
      <c r="AE28" s="336"/>
      <c r="AF28" s="336"/>
      <c r="AG28" s="336"/>
      <c r="AH28" s="336"/>
    </row>
    <row r="29" spans="1:34" x14ac:dyDescent="0.25">
      <c r="A29" s="2107" t="s">
        <v>20</v>
      </c>
      <c r="B29" s="1630">
        <f t="shared" si="1"/>
        <v>21</v>
      </c>
      <c r="C29" s="1624">
        <f t="shared" si="2"/>
        <v>2.6033762589783893</v>
      </c>
      <c r="D29" s="1196">
        <v>2017</v>
      </c>
      <c r="E29" s="1245" t="s">
        <v>538</v>
      </c>
      <c r="F29" s="1239"/>
      <c r="G29" s="42">
        <v>1.6390384364861064</v>
      </c>
      <c r="H29" s="42">
        <v>2.2198553582893781</v>
      </c>
      <c r="I29" s="42">
        <v>3.4698949437362359</v>
      </c>
      <c r="J29" s="42">
        <v>10</v>
      </c>
      <c r="K29" s="42">
        <v>6</v>
      </c>
      <c r="L29" s="42">
        <v>7</v>
      </c>
      <c r="M29" s="42">
        <v>2</v>
      </c>
      <c r="N29" s="42">
        <v>0.11792915766902388</v>
      </c>
      <c r="O29" s="42">
        <v>0</v>
      </c>
      <c r="P29" s="44">
        <v>-3</v>
      </c>
      <c r="Q29" s="562"/>
      <c r="R29" s="291"/>
      <c r="S29" s="42">
        <f t="shared" si="3"/>
        <v>0.34419807166208233</v>
      </c>
      <c r="T29" s="42">
        <f t="shared" si="4"/>
        <v>0.19978698224604402</v>
      </c>
      <c r="U29" s="42">
        <f t="shared" si="5"/>
        <v>0.17349474718681179</v>
      </c>
      <c r="V29" s="42">
        <f t="shared" si="6"/>
        <v>1.1000000000000001</v>
      </c>
      <c r="W29" s="42">
        <f t="shared" si="7"/>
        <v>0.60000000000000009</v>
      </c>
      <c r="X29" s="42">
        <f t="shared" si="8"/>
        <v>0.56000000000000005</v>
      </c>
      <c r="Y29" s="42">
        <f t="shared" si="9"/>
        <v>0.16</v>
      </c>
      <c r="Z29" s="769">
        <f t="shared" si="10"/>
        <v>5.8964578834511949E-3</v>
      </c>
      <c r="AA29" s="42">
        <f t="shared" si="11"/>
        <v>0</v>
      </c>
      <c r="AB29" s="555">
        <f t="shared" si="12"/>
        <v>-0.54</v>
      </c>
      <c r="AC29" s="165">
        <f t="shared" si="13"/>
        <v>21</v>
      </c>
      <c r="AD29" s="163">
        <f t="shared" si="14"/>
        <v>2.6033762589783893</v>
      </c>
      <c r="AE29" s="336"/>
      <c r="AF29" s="336"/>
      <c r="AG29" s="336"/>
      <c r="AH29" s="336"/>
    </row>
    <row r="30" spans="1:34" x14ac:dyDescent="0.25">
      <c r="A30" s="2107" t="s">
        <v>181</v>
      </c>
      <c r="B30" s="1630">
        <f t="shared" si="1"/>
        <v>22</v>
      </c>
      <c r="C30" s="1624">
        <f t="shared" si="2"/>
        <v>2.5709688276315266</v>
      </c>
      <c r="D30" s="1196">
        <v>2017</v>
      </c>
      <c r="E30" s="1245" t="s">
        <v>538</v>
      </c>
      <c r="F30" s="1239"/>
      <c r="G30" s="42">
        <v>5.9379084181508226</v>
      </c>
      <c r="H30" s="42">
        <v>9.8932151882741763</v>
      </c>
      <c r="I30" s="42">
        <v>6.7022542346773655</v>
      </c>
      <c r="J30" s="42">
        <v>0</v>
      </c>
      <c r="K30" s="42">
        <v>0</v>
      </c>
      <c r="L30" s="42">
        <v>3</v>
      </c>
      <c r="M30" s="42">
        <v>3</v>
      </c>
      <c r="N30" s="42">
        <v>3.1701196228261908</v>
      </c>
      <c r="O30" s="42">
        <v>0</v>
      </c>
      <c r="P30" s="44">
        <v>-3</v>
      </c>
      <c r="Q30" s="562"/>
      <c r="R30" s="291"/>
      <c r="S30" s="42">
        <f t="shared" si="3"/>
        <v>1.2469607678116728</v>
      </c>
      <c r="T30" s="42">
        <f t="shared" si="4"/>
        <v>0.89038936694467585</v>
      </c>
      <c r="U30" s="42">
        <f t="shared" si="5"/>
        <v>0.33511271173386831</v>
      </c>
      <c r="V30" s="42">
        <f t="shared" si="6"/>
        <v>0</v>
      </c>
      <c r="W30" s="42">
        <f t="shared" si="7"/>
        <v>0</v>
      </c>
      <c r="X30" s="42">
        <f t="shared" si="8"/>
        <v>0.24</v>
      </c>
      <c r="Y30" s="42">
        <f t="shared" si="9"/>
        <v>0.24</v>
      </c>
      <c r="Z30" s="769">
        <f t="shared" si="10"/>
        <v>0.15850598114130954</v>
      </c>
      <c r="AA30" s="42">
        <f t="shared" si="11"/>
        <v>0</v>
      </c>
      <c r="AB30" s="555">
        <f t="shared" si="12"/>
        <v>-0.54</v>
      </c>
      <c r="AC30" s="165">
        <f t="shared" si="13"/>
        <v>22</v>
      </c>
      <c r="AD30" s="163">
        <f t="shared" si="14"/>
        <v>2.5709688276315266</v>
      </c>
      <c r="AE30" s="336"/>
      <c r="AF30" s="336"/>
      <c r="AG30" s="336"/>
      <c r="AH30" s="336"/>
    </row>
    <row r="31" spans="1:34" x14ac:dyDescent="0.25">
      <c r="A31" s="2111" t="s">
        <v>52</v>
      </c>
      <c r="B31" s="1630">
        <f t="shared" si="1"/>
        <v>23</v>
      </c>
      <c r="C31" s="1624">
        <f t="shared" si="2"/>
        <v>2.5549393958405631</v>
      </c>
      <c r="D31" s="1196"/>
      <c r="E31" s="1246" t="s">
        <v>625</v>
      </c>
      <c r="F31" s="1239"/>
      <c r="G31" s="42">
        <v>3.1582864230994567</v>
      </c>
      <c r="H31" s="42">
        <v>1.1886722293746141</v>
      </c>
      <c r="I31" s="42">
        <v>2.6898078508370933</v>
      </c>
      <c r="J31" s="42">
        <v>1</v>
      </c>
      <c r="K31" s="42">
        <v>0</v>
      </c>
      <c r="L31" s="42">
        <v>6</v>
      </c>
      <c r="M31" s="42">
        <v>5</v>
      </c>
      <c r="N31" s="42">
        <v>4.5670760821488101E-3</v>
      </c>
      <c r="O31" s="42">
        <v>6</v>
      </c>
      <c r="P31" s="43">
        <v>2</v>
      </c>
      <c r="Q31" s="562"/>
      <c r="R31" s="291"/>
      <c r="S31" s="42">
        <f t="shared" si="3"/>
        <v>0.66324014885088589</v>
      </c>
      <c r="T31" s="42">
        <f t="shared" si="4"/>
        <v>0.10698050064371527</v>
      </c>
      <c r="U31" s="42">
        <f t="shared" si="5"/>
        <v>0.13449039254185466</v>
      </c>
      <c r="V31" s="42">
        <f t="shared" si="6"/>
        <v>0.11</v>
      </c>
      <c r="W31" s="42">
        <f t="shared" si="7"/>
        <v>0</v>
      </c>
      <c r="X31" s="42">
        <f t="shared" si="8"/>
        <v>0.48</v>
      </c>
      <c r="Y31" s="42">
        <f t="shared" si="9"/>
        <v>0.4</v>
      </c>
      <c r="Z31" s="769">
        <f t="shared" si="10"/>
        <v>2.283538041074405E-4</v>
      </c>
      <c r="AA31" s="42">
        <f t="shared" si="11"/>
        <v>0.30000000000000004</v>
      </c>
      <c r="AB31" s="555">
        <f t="shared" si="12"/>
        <v>0.36</v>
      </c>
      <c r="AC31" s="165">
        <f t="shared" si="13"/>
        <v>23</v>
      </c>
      <c r="AD31" s="163">
        <f t="shared" si="14"/>
        <v>2.5549393958405631</v>
      </c>
      <c r="AE31" s="336"/>
      <c r="AF31" s="336"/>
      <c r="AG31" s="336"/>
      <c r="AH31" s="336"/>
    </row>
    <row r="32" spans="1:34" x14ac:dyDescent="0.25">
      <c r="A32" s="2107" t="s">
        <v>42</v>
      </c>
      <c r="B32" s="1630">
        <f t="shared" si="1"/>
        <v>24</v>
      </c>
      <c r="C32" s="1624">
        <f t="shared" si="2"/>
        <v>2.3984312697206125</v>
      </c>
      <c r="D32" s="1196">
        <v>2015</v>
      </c>
      <c r="E32" s="1245" t="s">
        <v>538</v>
      </c>
      <c r="F32" s="1239"/>
      <c r="G32" s="42">
        <v>2.9113115496699917</v>
      </c>
      <c r="H32" s="42">
        <v>3.8796794753753248</v>
      </c>
      <c r="I32" s="42">
        <v>5.2845467832879569</v>
      </c>
      <c r="J32" s="42">
        <v>5</v>
      </c>
      <c r="K32" s="42">
        <v>0</v>
      </c>
      <c r="L32" s="42">
        <v>3</v>
      </c>
      <c r="M32" s="42">
        <v>7</v>
      </c>
      <c r="N32" s="42">
        <v>7.3147046834755189E-2</v>
      </c>
      <c r="O32" s="42">
        <v>0</v>
      </c>
      <c r="P32" s="44">
        <v>-1</v>
      </c>
      <c r="Q32" s="562"/>
      <c r="R32" s="291"/>
      <c r="S32" s="42">
        <f t="shared" si="3"/>
        <v>0.61137542543069823</v>
      </c>
      <c r="T32" s="42">
        <f t="shared" si="4"/>
        <v>0.34917115278377919</v>
      </c>
      <c r="U32" s="42">
        <f t="shared" si="5"/>
        <v>0.26422733916439783</v>
      </c>
      <c r="V32" s="42">
        <f t="shared" si="6"/>
        <v>0.55000000000000004</v>
      </c>
      <c r="W32" s="42">
        <f t="shared" si="7"/>
        <v>0</v>
      </c>
      <c r="X32" s="42">
        <f t="shared" si="8"/>
        <v>0.24</v>
      </c>
      <c r="Y32" s="42">
        <f t="shared" si="9"/>
        <v>0.56000000000000005</v>
      </c>
      <c r="Z32" s="769">
        <f t="shared" si="10"/>
        <v>3.6573523417377596E-3</v>
      </c>
      <c r="AA32" s="42">
        <f t="shared" si="11"/>
        <v>0</v>
      </c>
      <c r="AB32" s="555">
        <f t="shared" si="12"/>
        <v>-0.18</v>
      </c>
      <c r="AC32" s="165">
        <f t="shared" si="13"/>
        <v>24</v>
      </c>
      <c r="AD32" s="163">
        <f t="shared" si="14"/>
        <v>2.3984312697206125</v>
      </c>
      <c r="AE32" s="336"/>
      <c r="AF32" s="336"/>
      <c r="AG32" s="336"/>
      <c r="AH32" s="336"/>
    </row>
    <row r="33" spans="1:34" x14ac:dyDescent="0.25">
      <c r="A33" s="2107" t="s">
        <v>157</v>
      </c>
      <c r="B33" s="1630">
        <f t="shared" si="1"/>
        <v>25</v>
      </c>
      <c r="C33" s="1624">
        <f t="shared" si="2"/>
        <v>2.3548812564056005</v>
      </c>
      <c r="D33" s="1196">
        <v>2017</v>
      </c>
      <c r="E33" s="1245" t="s">
        <v>538</v>
      </c>
      <c r="F33" s="1239"/>
      <c r="G33" s="42">
        <v>5.8335058237551936</v>
      </c>
      <c r="H33" s="42">
        <v>6.1756964486109345</v>
      </c>
      <c r="I33" s="42">
        <v>7.8776680750929042</v>
      </c>
      <c r="J33" s="42">
        <v>2</v>
      </c>
      <c r="K33" s="42">
        <v>0</v>
      </c>
      <c r="L33" s="42">
        <v>2</v>
      </c>
      <c r="M33" s="42">
        <v>3</v>
      </c>
      <c r="N33" s="42">
        <v>2.0029789857476041</v>
      </c>
      <c r="O33" s="42">
        <v>0</v>
      </c>
      <c r="P33" s="44">
        <v>-3</v>
      </c>
      <c r="Q33" s="562"/>
      <c r="R33" s="291"/>
      <c r="S33" s="42">
        <f t="shared" si="3"/>
        <v>1.2250362229885905</v>
      </c>
      <c r="T33" s="42">
        <f t="shared" si="4"/>
        <v>0.5558126803749841</v>
      </c>
      <c r="U33" s="42">
        <f t="shared" si="5"/>
        <v>0.39388340375464526</v>
      </c>
      <c r="V33" s="42">
        <f t="shared" si="6"/>
        <v>0.22</v>
      </c>
      <c r="W33" s="42">
        <f t="shared" si="7"/>
        <v>0</v>
      </c>
      <c r="X33" s="42">
        <f t="shared" si="8"/>
        <v>0.16</v>
      </c>
      <c r="Y33" s="42">
        <f t="shared" si="9"/>
        <v>0.24</v>
      </c>
      <c r="Z33" s="769">
        <f t="shared" si="10"/>
        <v>0.10014894928738022</v>
      </c>
      <c r="AA33" s="42">
        <f t="shared" si="11"/>
        <v>0</v>
      </c>
      <c r="AB33" s="555">
        <f t="shared" si="12"/>
        <v>-0.54</v>
      </c>
      <c r="AC33" s="165">
        <f t="shared" si="13"/>
        <v>25</v>
      </c>
      <c r="AD33" s="163">
        <f t="shared" si="14"/>
        <v>2.3548812564056005</v>
      </c>
      <c r="AE33" s="336"/>
      <c r="AF33" s="336"/>
      <c r="AG33" s="336"/>
      <c r="AH33" s="336"/>
    </row>
    <row r="34" spans="1:34" x14ac:dyDescent="0.25">
      <c r="A34" s="2111" t="s">
        <v>34</v>
      </c>
      <c r="B34" s="1630">
        <f t="shared" si="1"/>
        <v>26</v>
      </c>
      <c r="C34" s="1624">
        <f t="shared" si="2"/>
        <v>2.3505063137327817</v>
      </c>
      <c r="D34" s="1196"/>
      <c r="E34" s="1246" t="s">
        <v>625</v>
      </c>
      <c r="F34" s="1239"/>
      <c r="G34" s="42">
        <v>1.3622294501279946</v>
      </c>
      <c r="H34" s="42">
        <v>4.8223516795929644</v>
      </c>
      <c r="I34" s="42">
        <v>0</v>
      </c>
      <c r="J34" s="42">
        <v>0</v>
      </c>
      <c r="K34" s="42">
        <v>0</v>
      </c>
      <c r="L34" s="42">
        <v>4</v>
      </c>
      <c r="M34" s="42">
        <v>10</v>
      </c>
      <c r="N34" s="42">
        <v>8.5295608507232785E-3</v>
      </c>
      <c r="O34" s="42">
        <v>3</v>
      </c>
      <c r="P34" s="43">
        <v>2</v>
      </c>
      <c r="Q34" s="562"/>
      <c r="R34" s="291"/>
      <c r="S34" s="42">
        <f t="shared" si="3"/>
        <v>0.28606818452687882</v>
      </c>
      <c r="T34" s="42">
        <f t="shared" si="4"/>
        <v>0.43401165116336676</v>
      </c>
      <c r="U34" s="42">
        <f t="shared" si="5"/>
        <v>0</v>
      </c>
      <c r="V34" s="42">
        <f t="shared" si="6"/>
        <v>0</v>
      </c>
      <c r="W34" s="42">
        <f t="shared" si="7"/>
        <v>0</v>
      </c>
      <c r="X34" s="42">
        <f t="shared" si="8"/>
        <v>0.32</v>
      </c>
      <c r="Y34" s="42">
        <f t="shared" si="9"/>
        <v>0.8</v>
      </c>
      <c r="Z34" s="769">
        <f t="shared" si="10"/>
        <v>4.2647804253616393E-4</v>
      </c>
      <c r="AA34" s="42">
        <f t="shared" si="11"/>
        <v>0.15000000000000002</v>
      </c>
      <c r="AB34" s="555">
        <f t="shared" si="12"/>
        <v>0.36</v>
      </c>
      <c r="AC34" s="165">
        <f t="shared" si="13"/>
        <v>26</v>
      </c>
      <c r="AD34" s="163">
        <f t="shared" si="14"/>
        <v>2.3505063137327817</v>
      </c>
      <c r="AE34" s="336"/>
      <c r="AF34" s="336"/>
      <c r="AG34" s="336"/>
      <c r="AH34" s="336"/>
    </row>
    <row r="35" spans="1:34" x14ac:dyDescent="0.25">
      <c r="A35" s="2111" t="s">
        <v>53</v>
      </c>
      <c r="B35" s="1630">
        <f t="shared" si="1"/>
        <v>27</v>
      </c>
      <c r="C35" s="1624">
        <f t="shared" si="2"/>
        <v>2.3216411529362997</v>
      </c>
      <c r="D35" s="1196">
        <v>2009</v>
      </c>
      <c r="E35" s="1245" t="s">
        <v>538</v>
      </c>
      <c r="F35" s="1239"/>
      <c r="G35" s="42">
        <v>3.1552353209729138</v>
      </c>
      <c r="H35" s="42">
        <v>0</v>
      </c>
      <c r="I35" s="42">
        <v>0.97201572718658547</v>
      </c>
      <c r="J35" s="42">
        <v>1</v>
      </c>
      <c r="K35" s="42">
        <v>0</v>
      </c>
      <c r="L35" s="42">
        <v>2</v>
      </c>
      <c r="M35" s="42">
        <v>1</v>
      </c>
      <c r="N35" s="42">
        <v>0.20881898345317509</v>
      </c>
      <c r="O35" s="42">
        <v>7</v>
      </c>
      <c r="P35" s="44">
        <v>5</v>
      </c>
      <c r="Q35" s="562"/>
      <c r="R35" s="291"/>
      <c r="S35" s="42">
        <f t="shared" si="3"/>
        <v>0.66259941740431183</v>
      </c>
      <c r="T35" s="42">
        <f t="shared" si="4"/>
        <v>0</v>
      </c>
      <c r="U35" s="42">
        <f t="shared" si="5"/>
        <v>4.8600786359329275E-2</v>
      </c>
      <c r="V35" s="42">
        <f t="shared" si="6"/>
        <v>0.11</v>
      </c>
      <c r="W35" s="42">
        <f t="shared" si="7"/>
        <v>0</v>
      </c>
      <c r="X35" s="42">
        <f t="shared" si="8"/>
        <v>0.16</v>
      </c>
      <c r="Y35" s="42">
        <f t="shared" si="9"/>
        <v>0.08</v>
      </c>
      <c r="Z35" s="769">
        <f t="shared" si="10"/>
        <v>1.0440949172658755E-2</v>
      </c>
      <c r="AA35" s="42">
        <f t="shared" si="11"/>
        <v>0.35000000000000003</v>
      </c>
      <c r="AB35" s="555">
        <f t="shared" si="12"/>
        <v>0.89999999999999991</v>
      </c>
      <c r="AC35" s="165">
        <f t="shared" si="13"/>
        <v>27</v>
      </c>
      <c r="AD35" s="163">
        <f t="shared" si="14"/>
        <v>2.3216411529362997</v>
      </c>
      <c r="AE35" s="336"/>
      <c r="AF35" s="336"/>
      <c r="AG35" s="336"/>
      <c r="AH35" s="336"/>
    </row>
    <row r="36" spans="1:34" x14ac:dyDescent="0.25">
      <c r="A36" s="2107" t="s">
        <v>30</v>
      </c>
      <c r="B36" s="1630">
        <f t="shared" si="1"/>
        <v>28</v>
      </c>
      <c r="C36" s="1624">
        <f t="shared" si="2"/>
        <v>2.2461562913420807</v>
      </c>
      <c r="D36" s="1196">
        <v>2015</v>
      </c>
      <c r="E36" s="1245" t="s">
        <v>538</v>
      </c>
      <c r="F36" s="1239"/>
      <c r="G36" s="42">
        <v>5.059955424123399</v>
      </c>
      <c r="H36" s="42">
        <v>3.9960520983254932</v>
      </c>
      <c r="I36" s="42">
        <v>5.0004477527686086</v>
      </c>
      <c r="J36" s="42">
        <v>3</v>
      </c>
      <c r="K36" s="42">
        <v>0</v>
      </c>
      <c r="L36" s="42">
        <v>3</v>
      </c>
      <c r="M36" s="42">
        <v>2</v>
      </c>
      <c r="N36" s="42">
        <v>0.47797151576884955</v>
      </c>
      <c r="O36" s="42">
        <v>0</v>
      </c>
      <c r="P36" s="44">
        <v>-1</v>
      </c>
      <c r="Q36" s="562"/>
      <c r="R36" s="291"/>
      <c r="S36" s="42">
        <f t="shared" si="3"/>
        <v>1.0625906390659137</v>
      </c>
      <c r="T36" s="42">
        <f t="shared" si="4"/>
        <v>0.3596446888492944</v>
      </c>
      <c r="U36" s="42">
        <f t="shared" si="5"/>
        <v>0.25002238763843043</v>
      </c>
      <c r="V36" s="42">
        <f t="shared" si="6"/>
        <v>0.33</v>
      </c>
      <c r="W36" s="42">
        <f t="shared" si="7"/>
        <v>0</v>
      </c>
      <c r="X36" s="42">
        <f t="shared" si="8"/>
        <v>0.24</v>
      </c>
      <c r="Y36" s="42">
        <f t="shared" si="9"/>
        <v>0.16</v>
      </c>
      <c r="Z36" s="769">
        <f t="shared" si="10"/>
        <v>2.389857578844248E-2</v>
      </c>
      <c r="AA36" s="42">
        <f t="shared" si="11"/>
        <v>0</v>
      </c>
      <c r="AB36" s="555">
        <f t="shared" si="12"/>
        <v>-0.18</v>
      </c>
      <c r="AC36" s="165">
        <f t="shared" si="13"/>
        <v>28</v>
      </c>
      <c r="AD36" s="163">
        <f t="shared" si="14"/>
        <v>2.2461562913420807</v>
      </c>
      <c r="AE36" s="336"/>
      <c r="AF36" s="336"/>
      <c r="AG36" s="336"/>
      <c r="AH36" s="336"/>
    </row>
    <row r="37" spans="1:34" x14ac:dyDescent="0.25">
      <c r="A37" s="2111" t="s">
        <v>35</v>
      </c>
      <c r="B37" s="1630">
        <f t="shared" si="1"/>
        <v>29</v>
      </c>
      <c r="C37" s="1624">
        <f t="shared" si="2"/>
        <v>2.1966012379518314</v>
      </c>
      <c r="D37" s="1196"/>
      <c r="E37" s="1246" t="s">
        <v>625</v>
      </c>
      <c r="F37" s="1239"/>
      <c r="G37" s="42">
        <v>1.7768447720240825</v>
      </c>
      <c r="H37" s="42">
        <v>4.5773873434474357</v>
      </c>
      <c r="I37" s="42">
        <v>0</v>
      </c>
      <c r="J37" s="42">
        <v>0</v>
      </c>
      <c r="K37" s="42">
        <v>0</v>
      </c>
      <c r="L37" s="42">
        <v>6</v>
      </c>
      <c r="M37" s="42">
        <v>3</v>
      </c>
      <c r="N37" s="42">
        <v>2.997949833009142E-2</v>
      </c>
      <c r="O37" s="42">
        <v>3</v>
      </c>
      <c r="P37" s="43">
        <v>3</v>
      </c>
      <c r="Q37" s="562"/>
      <c r="R37" s="291"/>
      <c r="S37" s="42">
        <f t="shared" si="3"/>
        <v>0.3731374021250573</v>
      </c>
      <c r="T37" s="42">
        <f t="shared" si="4"/>
        <v>0.41196486091026918</v>
      </c>
      <c r="U37" s="42">
        <f t="shared" si="5"/>
        <v>0</v>
      </c>
      <c r="V37" s="42">
        <f t="shared" si="6"/>
        <v>0</v>
      </c>
      <c r="W37" s="42">
        <f t="shared" si="7"/>
        <v>0</v>
      </c>
      <c r="X37" s="42">
        <f t="shared" si="8"/>
        <v>0.48</v>
      </c>
      <c r="Y37" s="42">
        <f t="shared" si="9"/>
        <v>0.24</v>
      </c>
      <c r="Z37" s="769">
        <f t="shared" si="10"/>
        <v>1.4989749165045712E-3</v>
      </c>
      <c r="AA37" s="42">
        <f t="shared" si="11"/>
        <v>0.15000000000000002</v>
      </c>
      <c r="AB37" s="555">
        <f t="shared" si="12"/>
        <v>0.54</v>
      </c>
      <c r="AC37" s="165">
        <f t="shared" si="13"/>
        <v>29</v>
      </c>
      <c r="AD37" s="163">
        <f t="shared" si="14"/>
        <v>2.1966012379518314</v>
      </c>
      <c r="AE37" s="336"/>
      <c r="AF37" s="336"/>
      <c r="AG37" s="336"/>
      <c r="AH37" s="336"/>
    </row>
    <row r="38" spans="1:34" x14ac:dyDescent="0.25">
      <c r="A38" s="2111" t="s">
        <v>49</v>
      </c>
      <c r="B38" s="1630">
        <f t="shared" si="1"/>
        <v>30</v>
      </c>
      <c r="C38" s="1624">
        <f t="shared" si="2"/>
        <v>2.1824606616040549</v>
      </c>
      <c r="D38" s="1196">
        <v>2011</v>
      </c>
      <c r="E38" s="1245" t="s">
        <v>538</v>
      </c>
      <c r="F38" s="1239"/>
      <c r="G38" s="42">
        <v>3.4274045421823831</v>
      </c>
      <c r="H38" s="42">
        <v>2.4206434474962291</v>
      </c>
      <c r="I38" s="42">
        <v>2.4969559494218734</v>
      </c>
      <c r="J38" s="42">
        <v>2</v>
      </c>
      <c r="K38" s="42">
        <v>0</v>
      </c>
      <c r="L38" s="42">
        <v>2</v>
      </c>
      <c r="M38" s="42">
        <v>3</v>
      </c>
      <c r="N38" s="42">
        <v>10</v>
      </c>
      <c r="O38" s="42">
        <v>0</v>
      </c>
      <c r="P38" s="44">
        <v>0</v>
      </c>
      <c r="Q38" s="562"/>
      <c r="R38" s="291"/>
      <c r="S38" s="42">
        <f t="shared" si="3"/>
        <v>0.71975495385830046</v>
      </c>
      <c r="T38" s="42">
        <f t="shared" si="4"/>
        <v>0.21785791027466062</v>
      </c>
      <c r="U38" s="42">
        <f t="shared" si="5"/>
        <v>0.12484779747109367</v>
      </c>
      <c r="V38" s="42">
        <f t="shared" si="6"/>
        <v>0.22</v>
      </c>
      <c r="W38" s="42">
        <f t="shared" si="7"/>
        <v>0</v>
      </c>
      <c r="X38" s="42">
        <f t="shared" si="8"/>
        <v>0.16</v>
      </c>
      <c r="Y38" s="42">
        <f t="shared" si="9"/>
        <v>0.24</v>
      </c>
      <c r="Z38" s="769">
        <f t="shared" si="10"/>
        <v>0.5</v>
      </c>
      <c r="AA38" s="42">
        <f t="shared" si="11"/>
        <v>0</v>
      </c>
      <c r="AB38" s="555">
        <f t="shared" si="12"/>
        <v>0</v>
      </c>
      <c r="AC38" s="165">
        <f t="shared" si="13"/>
        <v>30</v>
      </c>
      <c r="AD38" s="163">
        <f t="shared" si="14"/>
        <v>2.1824606616040549</v>
      </c>
      <c r="AE38" s="336"/>
      <c r="AF38" s="336"/>
      <c r="AG38" s="336"/>
      <c r="AH38" s="336"/>
    </row>
    <row r="39" spans="1:34" x14ac:dyDescent="0.25">
      <c r="A39" s="2111" t="s">
        <v>43</v>
      </c>
      <c r="B39" s="1630">
        <f t="shared" si="1"/>
        <v>31</v>
      </c>
      <c r="C39" s="1624">
        <f t="shared" si="2"/>
        <v>2.157370016146368</v>
      </c>
      <c r="D39" s="1196"/>
      <c r="E39" s="1246" t="s">
        <v>625</v>
      </c>
      <c r="F39" s="1239"/>
      <c r="G39" s="42">
        <v>3.6171436657748144</v>
      </c>
      <c r="H39" s="42">
        <v>2.5015524516984287</v>
      </c>
      <c r="I39" s="42">
        <v>3.0320485031256412</v>
      </c>
      <c r="J39" s="42">
        <v>1</v>
      </c>
      <c r="K39" s="42">
        <v>0</v>
      </c>
      <c r="L39" s="42">
        <v>3</v>
      </c>
      <c r="M39" s="42">
        <v>1</v>
      </c>
      <c r="N39" s="42">
        <v>2.0554010490323724E-2</v>
      </c>
      <c r="O39" s="42">
        <v>1</v>
      </c>
      <c r="P39" s="43">
        <v>3</v>
      </c>
      <c r="Q39" s="562"/>
      <c r="R39" s="291"/>
      <c r="S39" s="42">
        <f t="shared" si="3"/>
        <v>0.75960016981271095</v>
      </c>
      <c r="T39" s="42">
        <f t="shared" si="4"/>
        <v>0.22513972065285856</v>
      </c>
      <c r="U39" s="42">
        <f t="shared" si="5"/>
        <v>0.15160242515628208</v>
      </c>
      <c r="V39" s="42">
        <f t="shared" si="6"/>
        <v>0.11</v>
      </c>
      <c r="W39" s="42">
        <f t="shared" si="7"/>
        <v>0</v>
      </c>
      <c r="X39" s="42">
        <f t="shared" si="8"/>
        <v>0.24</v>
      </c>
      <c r="Y39" s="42">
        <f t="shared" si="9"/>
        <v>0.08</v>
      </c>
      <c r="Z39" s="769">
        <f t="shared" si="10"/>
        <v>1.0277005245161862E-3</v>
      </c>
      <c r="AA39" s="42">
        <f t="shared" si="11"/>
        <v>0.05</v>
      </c>
      <c r="AB39" s="555">
        <f t="shared" si="12"/>
        <v>0.54</v>
      </c>
      <c r="AC39" s="165">
        <f t="shared" si="13"/>
        <v>31</v>
      </c>
      <c r="AD39" s="163">
        <f t="shared" si="14"/>
        <v>2.157370016146368</v>
      </c>
      <c r="AE39" s="336"/>
      <c r="AF39" s="336"/>
      <c r="AG39" s="336"/>
      <c r="AH39" s="336"/>
    </row>
    <row r="40" spans="1:34" x14ac:dyDescent="0.25">
      <c r="A40" s="2111" t="s">
        <v>22</v>
      </c>
      <c r="B40" s="1630">
        <f t="shared" si="1"/>
        <v>32</v>
      </c>
      <c r="C40" s="1624">
        <f t="shared" si="2"/>
        <v>2.1096143116760011</v>
      </c>
      <c r="D40" s="1196"/>
      <c r="E40" s="1246" t="s">
        <v>625</v>
      </c>
      <c r="F40" s="1239"/>
      <c r="G40" s="42">
        <v>2.276643375303276</v>
      </c>
      <c r="H40" s="42">
        <v>5.1055100592434419</v>
      </c>
      <c r="I40" s="42">
        <v>0</v>
      </c>
      <c r="J40" s="42">
        <v>0</v>
      </c>
      <c r="K40" s="42">
        <v>0</v>
      </c>
      <c r="L40" s="42">
        <v>4</v>
      </c>
      <c r="M40" s="42">
        <v>2</v>
      </c>
      <c r="N40" s="42">
        <v>4.0465950608067555E-2</v>
      </c>
      <c r="O40" s="42">
        <v>3</v>
      </c>
      <c r="P40" s="43">
        <v>3</v>
      </c>
      <c r="Q40" s="562"/>
      <c r="R40" s="291"/>
      <c r="S40" s="42">
        <f t="shared" si="3"/>
        <v>0.47809510881368794</v>
      </c>
      <c r="T40" s="42">
        <f t="shared" si="4"/>
        <v>0.45949590533190976</v>
      </c>
      <c r="U40" s="42">
        <f t="shared" si="5"/>
        <v>0</v>
      </c>
      <c r="V40" s="42">
        <f t="shared" si="6"/>
        <v>0</v>
      </c>
      <c r="W40" s="42">
        <f t="shared" si="7"/>
        <v>0</v>
      </c>
      <c r="X40" s="42">
        <f t="shared" si="8"/>
        <v>0.32</v>
      </c>
      <c r="Y40" s="42">
        <f t="shared" si="9"/>
        <v>0.16</v>
      </c>
      <c r="Z40" s="769">
        <f t="shared" si="10"/>
        <v>2.0232975304033778E-3</v>
      </c>
      <c r="AA40" s="42">
        <f t="shared" si="11"/>
        <v>0.15000000000000002</v>
      </c>
      <c r="AB40" s="555">
        <f t="shared" si="12"/>
        <v>0.54</v>
      </c>
      <c r="AC40" s="165">
        <f t="shared" si="13"/>
        <v>32</v>
      </c>
      <c r="AD40" s="163">
        <f t="shared" si="14"/>
        <v>2.1096143116760011</v>
      </c>
      <c r="AE40" s="336"/>
      <c r="AF40" s="336"/>
      <c r="AG40" s="336"/>
      <c r="AH40" s="336"/>
    </row>
    <row r="41" spans="1:34" x14ac:dyDescent="0.25">
      <c r="A41" s="2107" t="s">
        <v>180</v>
      </c>
      <c r="B41" s="1630">
        <f t="shared" ref="B41:B66" si="15">RANK(C41,C$9:C$66)</f>
        <v>33</v>
      </c>
      <c r="C41" s="1624">
        <f t="shared" ref="C41:C66" si="16">SUM(S41:AB41)</f>
        <v>2.1075810103820709</v>
      </c>
      <c r="D41" s="1196">
        <v>2013</v>
      </c>
      <c r="E41" s="1245" t="s">
        <v>538</v>
      </c>
      <c r="F41" s="1239"/>
      <c r="G41" s="42">
        <v>6.8724729626825791</v>
      </c>
      <c r="H41" s="42">
        <v>0</v>
      </c>
      <c r="I41" s="42">
        <v>3.268868099203587</v>
      </c>
      <c r="J41" s="42">
        <v>0</v>
      </c>
      <c r="K41" s="42">
        <v>0</v>
      </c>
      <c r="L41" s="42">
        <v>2</v>
      </c>
      <c r="M41" s="42">
        <v>3</v>
      </c>
      <c r="N41" s="42">
        <v>2.0183656651710038</v>
      </c>
      <c r="O41" s="42">
        <v>0</v>
      </c>
      <c r="P41" s="44">
        <v>0</v>
      </c>
      <c r="Q41" s="562"/>
      <c r="R41" s="291"/>
      <c r="S41" s="42">
        <f t="shared" ref="S41:S66" si="17">G41*G$7</f>
        <v>1.4432193221633416</v>
      </c>
      <c r="T41" s="42">
        <f t="shared" ref="T41:T66" si="18">H41*H$7</f>
        <v>0</v>
      </c>
      <c r="U41" s="42">
        <f t="shared" ref="U41:U66" si="19">I41*I$7</f>
        <v>0.16344340496017937</v>
      </c>
      <c r="V41" s="42">
        <f t="shared" ref="V41:V66" si="20">J41*J$7</f>
        <v>0</v>
      </c>
      <c r="W41" s="42">
        <f t="shared" ref="W41:W66" si="21">K41*K$7</f>
        <v>0</v>
      </c>
      <c r="X41" s="42">
        <f t="shared" ref="X41:X66" si="22">L41*L$7</f>
        <v>0.16</v>
      </c>
      <c r="Y41" s="42">
        <f t="shared" ref="Y41:Y66" si="23">M41*M$7</f>
        <v>0.24</v>
      </c>
      <c r="Z41" s="769">
        <f t="shared" ref="Z41:Z66" si="24">N41*N$7</f>
        <v>0.10091828325855019</v>
      </c>
      <c r="AA41" s="42">
        <f t="shared" ref="AA41:AA66" si="25">O41*O$7</f>
        <v>0</v>
      </c>
      <c r="AB41" s="555">
        <f t="shared" ref="AB41:AB66" si="26">P41*P$7</f>
        <v>0</v>
      </c>
      <c r="AC41" s="165">
        <f t="shared" ref="AC41:AC66" si="27">RANK(AD41,AD$9:AD$66)</f>
        <v>33</v>
      </c>
      <c r="AD41" s="163">
        <f t="shared" ref="AD41:AD66" si="28">SUM(S41:AB41)</f>
        <v>2.1075810103820709</v>
      </c>
      <c r="AE41" s="336"/>
      <c r="AF41" s="336"/>
      <c r="AG41" s="336"/>
      <c r="AH41" s="336"/>
    </row>
    <row r="42" spans="1:34" x14ac:dyDescent="0.25">
      <c r="A42" s="2111" t="s">
        <v>28</v>
      </c>
      <c r="B42" s="1630">
        <f t="shared" si="15"/>
        <v>34</v>
      </c>
      <c r="C42" s="1624">
        <f t="shared" si="16"/>
        <v>2.0980819995763968</v>
      </c>
      <c r="D42" s="1196"/>
      <c r="E42" s="1246" t="s">
        <v>625</v>
      </c>
      <c r="F42" s="1239"/>
      <c r="G42" s="42">
        <v>2.3965652827768391</v>
      </c>
      <c r="H42" s="42">
        <v>4.3867023249575414</v>
      </c>
      <c r="I42" s="42">
        <v>0</v>
      </c>
      <c r="J42" s="42">
        <v>0</v>
      </c>
      <c r="K42" s="42">
        <v>0</v>
      </c>
      <c r="L42" s="42">
        <v>3</v>
      </c>
      <c r="M42" s="42">
        <v>5</v>
      </c>
      <c r="N42" s="42">
        <v>1.6189416442363103E-6</v>
      </c>
      <c r="O42" s="42">
        <v>4</v>
      </c>
      <c r="P42" s="43">
        <v>2</v>
      </c>
      <c r="Q42" s="562"/>
      <c r="R42" s="291"/>
      <c r="S42" s="42">
        <f t="shared" si="17"/>
        <v>0.50327870938313624</v>
      </c>
      <c r="T42" s="42">
        <f t="shared" si="18"/>
        <v>0.39480320924617873</v>
      </c>
      <c r="U42" s="42">
        <f t="shared" si="19"/>
        <v>0</v>
      </c>
      <c r="V42" s="42">
        <f t="shared" si="20"/>
        <v>0</v>
      </c>
      <c r="W42" s="42">
        <f t="shared" si="21"/>
        <v>0</v>
      </c>
      <c r="X42" s="42">
        <f t="shared" si="22"/>
        <v>0.24</v>
      </c>
      <c r="Y42" s="42">
        <f t="shared" si="23"/>
        <v>0.4</v>
      </c>
      <c r="Z42" s="769">
        <f t="shared" si="24"/>
        <v>8.0947082211815514E-8</v>
      </c>
      <c r="AA42" s="42">
        <f t="shared" si="25"/>
        <v>0.2</v>
      </c>
      <c r="AB42" s="555">
        <f t="shared" si="26"/>
        <v>0.36</v>
      </c>
      <c r="AC42" s="165">
        <f t="shared" si="27"/>
        <v>34</v>
      </c>
      <c r="AD42" s="163">
        <f t="shared" si="28"/>
        <v>2.0980819995763968</v>
      </c>
      <c r="AE42" s="336"/>
      <c r="AF42" s="336"/>
      <c r="AG42" s="336"/>
      <c r="AH42" s="336"/>
    </row>
    <row r="43" spans="1:34" x14ac:dyDescent="0.25">
      <c r="A43" s="2111" t="s">
        <v>25</v>
      </c>
      <c r="B43" s="1630">
        <f t="shared" si="15"/>
        <v>35</v>
      </c>
      <c r="C43" s="1624">
        <f t="shared" si="16"/>
        <v>2.0915887844384704</v>
      </c>
      <c r="D43" s="1196"/>
      <c r="E43" s="1246" t="s">
        <v>625</v>
      </c>
      <c r="F43" s="1239"/>
      <c r="G43" s="42">
        <v>2.1755362076303761</v>
      </c>
      <c r="H43" s="42">
        <v>4.5817186153137941</v>
      </c>
      <c r="I43" s="42">
        <v>0</v>
      </c>
      <c r="J43" s="42">
        <v>0</v>
      </c>
      <c r="K43" s="42">
        <v>0</v>
      </c>
      <c r="L43" s="42">
        <v>3</v>
      </c>
      <c r="M43" s="42">
        <v>3</v>
      </c>
      <c r="N43" s="42">
        <v>4.7430109157000709E-2</v>
      </c>
      <c r="O43" s="42">
        <v>4</v>
      </c>
      <c r="P43" s="43">
        <v>3</v>
      </c>
      <c r="Q43" s="562"/>
      <c r="R43" s="291"/>
      <c r="S43" s="42">
        <f t="shared" si="17"/>
        <v>0.45686260360237896</v>
      </c>
      <c r="T43" s="42">
        <f t="shared" si="18"/>
        <v>0.41235467537824144</v>
      </c>
      <c r="U43" s="42">
        <f t="shared" si="19"/>
        <v>0</v>
      </c>
      <c r="V43" s="42">
        <f t="shared" si="20"/>
        <v>0</v>
      </c>
      <c r="W43" s="42">
        <f t="shared" si="21"/>
        <v>0</v>
      </c>
      <c r="X43" s="42">
        <f t="shared" si="22"/>
        <v>0.24</v>
      </c>
      <c r="Y43" s="42">
        <f t="shared" si="23"/>
        <v>0.24</v>
      </c>
      <c r="Z43" s="769">
        <f t="shared" si="24"/>
        <v>2.3715054578500355E-3</v>
      </c>
      <c r="AA43" s="42">
        <f t="shared" si="25"/>
        <v>0.2</v>
      </c>
      <c r="AB43" s="555">
        <f t="shared" si="26"/>
        <v>0.54</v>
      </c>
      <c r="AC43" s="165">
        <f t="shared" si="27"/>
        <v>35</v>
      </c>
      <c r="AD43" s="163">
        <f t="shared" si="28"/>
        <v>2.0915887844384704</v>
      </c>
      <c r="AE43" s="336"/>
      <c r="AF43" s="336"/>
      <c r="AG43" s="336"/>
      <c r="AH43" s="336"/>
    </row>
    <row r="44" spans="1:34" x14ac:dyDescent="0.25">
      <c r="A44" s="2111" t="s">
        <v>24</v>
      </c>
      <c r="B44" s="1630">
        <f t="shared" si="15"/>
        <v>36</v>
      </c>
      <c r="C44" s="1624">
        <f t="shared" si="16"/>
        <v>2.086713497169133</v>
      </c>
      <c r="D44" s="1196">
        <v>2013</v>
      </c>
      <c r="E44" s="1248" t="s">
        <v>624</v>
      </c>
      <c r="F44" s="1239"/>
      <c r="G44" s="42">
        <v>4.6742995983450726</v>
      </c>
      <c r="H44" s="42">
        <v>0</v>
      </c>
      <c r="I44" s="42">
        <v>5.1773466368756953</v>
      </c>
      <c r="J44" s="42">
        <v>1</v>
      </c>
      <c r="K44" s="42">
        <v>0</v>
      </c>
      <c r="L44" s="42">
        <v>2</v>
      </c>
      <c r="M44" s="42">
        <v>2</v>
      </c>
      <c r="N44" s="42">
        <v>0.12486499345766371</v>
      </c>
      <c r="O44" s="42">
        <v>1</v>
      </c>
      <c r="P44" s="44">
        <v>2</v>
      </c>
      <c r="Q44" s="562"/>
      <c r="R44" s="291"/>
      <c r="S44" s="42">
        <f t="shared" si="17"/>
        <v>0.98160291565246516</v>
      </c>
      <c r="T44" s="42">
        <f t="shared" si="18"/>
        <v>0</v>
      </c>
      <c r="U44" s="42">
        <f t="shared" si="19"/>
        <v>0.2588673318437848</v>
      </c>
      <c r="V44" s="42">
        <f t="shared" si="20"/>
        <v>0.11</v>
      </c>
      <c r="W44" s="42">
        <f t="shared" si="21"/>
        <v>0</v>
      </c>
      <c r="X44" s="42">
        <f t="shared" si="22"/>
        <v>0.16</v>
      </c>
      <c r="Y44" s="42">
        <f t="shared" si="23"/>
        <v>0.16</v>
      </c>
      <c r="Z44" s="769">
        <f t="shared" si="24"/>
        <v>6.243249672883186E-3</v>
      </c>
      <c r="AA44" s="42">
        <f t="shared" si="25"/>
        <v>0.05</v>
      </c>
      <c r="AB44" s="555">
        <f t="shared" si="26"/>
        <v>0.36</v>
      </c>
      <c r="AC44" s="165">
        <f t="shared" si="27"/>
        <v>36</v>
      </c>
      <c r="AD44" s="163">
        <f t="shared" si="28"/>
        <v>2.086713497169133</v>
      </c>
      <c r="AE44" s="336"/>
      <c r="AF44" s="336"/>
      <c r="AG44" s="336"/>
      <c r="AH44" s="336"/>
    </row>
    <row r="45" spans="1:34" x14ac:dyDescent="0.25">
      <c r="A45" s="2113" t="s">
        <v>64</v>
      </c>
      <c r="B45" s="1630">
        <f t="shared" si="15"/>
        <v>37</v>
      </c>
      <c r="C45" s="1624">
        <f t="shared" si="16"/>
        <v>2.0174778525491668</v>
      </c>
      <c r="D45" s="1196"/>
      <c r="E45" s="1246" t="s">
        <v>625</v>
      </c>
      <c r="F45" s="1239"/>
      <c r="G45" s="42">
        <v>2.3211015820009462</v>
      </c>
      <c r="H45" s="42">
        <v>0</v>
      </c>
      <c r="I45" s="42">
        <v>0</v>
      </c>
      <c r="J45" s="42">
        <v>1</v>
      </c>
      <c r="K45" s="42">
        <v>0</v>
      </c>
      <c r="L45" s="42">
        <v>3</v>
      </c>
      <c r="M45" s="42">
        <v>9</v>
      </c>
      <c r="N45" s="42">
        <v>9.304065793602303E-4</v>
      </c>
      <c r="O45" s="42">
        <v>2</v>
      </c>
      <c r="P45" s="43">
        <v>2</v>
      </c>
      <c r="Q45" s="562"/>
      <c r="R45" s="291"/>
      <c r="S45" s="42">
        <f t="shared" si="17"/>
        <v>0.48743133222019869</v>
      </c>
      <c r="T45" s="42">
        <f t="shared" si="18"/>
        <v>0</v>
      </c>
      <c r="U45" s="42">
        <f t="shared" si="19"/>
        <v>0</v>
      </c>
      <c r="V45" s="42">
        <f t="shared" si="20"/>
        <v>0.11</v>
      </c>
      <c r="W45" s="42">
        <f t="shared" si="21"/>
        <v>0</v>
      </c>
      <c r="X45" s="42">
        <f t="shared" si="22"/>
        <v>0.24</v>
      </c>
      <c r="Y45" s="42">
        <f t="shared" si="23"/>
        <v>0.72</v>
      </c>
      <c r="Z45" s="769">
        <f t="shared" si="24"/>
        <v>4.6520328968011518E-5</v>
      </c>
      <c r="AA45" s="42">
        <f t="shared" si="25"/>
        <v>0.1</v>
      </c>
      <c r="AB45" s="555">
        <f t="shared" si="26"/>
        <v>0.36</v>
      </c>
      <c r="AC45" s="165">
        <f t="shared" si="27"/>
        <v>37</v>
      </c>
      <c r="AD45" s="163">
        <f t="shared" si="28"/>
        <v>2.0174778525491668</v>
      </c>
      <c r="AE45" s="336"/>
      <c r="AF45" s="336"/>
      <c r="AG45" s="336"/>
      <c r="AH45" s="336"/>
    </row>
    <row r="46" spans="1:34" x14ac:dyDescent="0.25">
      <c r="A46" s="2107" t="s">
        <v>51</v>
      </c>
      <c r="B46" s="1630">
        <f t="shared" si="15"/>
        <v>38</v>
      </c>
      <c r="C46" s="1624">
        <f t="shared" si="16"/>
        <v>1.9666349326937449</v>
      </c>
      <c r="D46" s="1196"/>
      <c r="E46" s="1246" t="s">
        <v>625</v>
      </c>
      <c r="F46" s="1239"/>
      <c r="G46" s="42">
        <v>2.9067277637860327</v>
      </c>
      <c r="H46" s="42">
        <v>2.3290917242631206</v>
      </c>
      <c r="I46" s="42">
        <v>2.4831464172406337</v>
      </c>
      <c r="J46" s="42">
        <v>1</v>
      </c>
      <c r="K46" s="42">
        <v>0</v>
      </c>
      <c r="L46" s="42">
        <v>3</v>
      </c>
      <c r="M46" s="42">
        <v>1</v>
      </c>
      <c r="N46" s="42">
        <v>4.8930525059306611E-2</v>
      </c>
      <c r="O46" s="42">
        <v>1</v>
      </c>
      <c r="P46" s="44">
        <v>3</v>
      </c>
      <c r="Q46" s="562"/>
      <c r="R46" s="291"/>
      <c r="S46" s="42">
        <f t="shared" si="17"/>
        <v>0.61041283039506689</v>
      </c>
      <c r="T46" s="42">
        <f t="shared" si="18"/>
        <v>0.20961825518368085</v>
      </c>
      <c r="U46" s="42">
        <f t="shared" si="19"/>
        <v>0.12415732086203168</v>
      </c>
      <c r="V46" s="42">
        <f t="shared" si="20"/>
        <v>0.11</v>
      </c>
      <c r="W46" s="42">
        <f t="shared" si="21"/>
        <v>0</v>
      </c>
      <c r="X46" s="42">
        <f t="shared" si="22"/>
        <v>0.24</v>
      </c>
      <c r="Y46" s="42">
        <f t="shared" si="23"/>
        <v>0.08</v>
      </c>
      <c r="Z46" s="769">
        <f t="shared" si="24"/>
        <v>2.4465262529653306E-3</v>
      </c>
      <c r="AA46" s="42">
        <f t="shared" si="25"/>
        <v>0.05</v>
      </c>
      <c r="AB46" s="555">
        <f t="shared" si="26"/>
        <v>0.54</v>
      </c>
      <c r="AC46" s="165">
        <f t="shared" si="27"/>
        <v>38</v>
      </c>
      <c r="AD46" s="163">
        <f t="shared" si="28"/>
        <v>1.9666349326937449</v>
      </c>
      <c r="AE46" s="336"/>
      <c r="AF46" s="336"/>
      <c r="AG46" s="336"/>
      <c r="AH46" s="336"/>
    </row>
    <row r="47" spans="1:34" x14ac:dyDescent="0.25">
      <c r="A47" s="2111" t="s">
        <v>50</v>
      </c>
      <c r="B47" s="1630">
        <f t="shared" si="15"/>
        <v>39</v>
      </c>
      <c r="C47" s="1624">
        <f t="shared" si="16"/>
        <v>1.9623733571480659</v>
      </c>
      <c r="D47" s="1196">
        <v>2009</v>
      </c>
      <c r="E47" s="1245" t="s">
        <v>538</v>
      </c>
      <c r="F47" s="1239"/>
      <c r="G47" s="42">
        <v>2.4256354610380693</v>
      </c>
      <c r="H47" s="42">
        <v>2.6019315196478385</v>
      </c>
      <c r="I47" s="42">
        <v>1.0762769541837496</v>
      </c>
      <c r="J47" s="42">
        <v>1</v>
      </c>
      <c r="K47" s="42">
        <v>0</v>
      </c>
      <c r="L47" s="42">
        <v>1</v>
      </c>
      <c r="M47" s="42">
        <v>1</v>
      </c>
      <c r="N47" s="42">
        <v>0.10004451705156528</v>
      </c>
      <c r="O47" s="42">
        <v>7</v>
      </c>
      <c r="P47" s="44">
        <v>3</v>
      </c>
      <c r="Q47" s="562"/>
      <c r="R47" s="291"/>
      <c r="S47" s="42">
        <f t="shared" si="17"/>
        <v>0.50938344681799452</v>
      </c>
      <c r="T47" s="42">
        <f t="shared" si="18"/>
        <v>0.23417383676830547</v>
      </c>
      <c r="U47" s="42">
        <f t="shared" si="19"/>
        <v>5.3813847709187485E-2</v>
      </c>
      <c r="V47" s="42">
        <f t="shared" si="20"/>
        <v>0.11</v>
      </c>
      <c r="W47" s="42">
        <f t="shared" si="21"/>
        <v>0</v>
      </c>
      <c r="X47" s="42">
        <f t="shared" si="22"/>
        <v>0.08</v>
      </c>
      <c r="Y47" s="42">
        <f t="shared" si="23"/>
        <v>0.08</v>
      </c>
      <c r="Z47" s="769">
        <f t="shared" si="24"/>
        <v>5.002225852578264E-3</v>
      </c>
      <c r="AA47" s="42">
        <f t="shared" si="25"/>
        <v>0.35000000000000003</v>
      </c>
      <c r="AB47" s="555">
        <f t="shared" si="26"/>
        <v>0.54</v>
      </c>
      <c r="AC47" s="165">
        <f t="shared" si="27"/>
        <v>39</v>
      </c>
      <c r="AD47" s="163">
        <f t="shared" si="28"/>
        <v>1.9623733571480659</v>
      </c>
      <c r="AE47" s="336"/>
      <c r="AF47" s="336"/>
      <c r="AG47" s="336"/>
      <c r="AH47" s="336"/>
    </row>
    <row r="48" spans="1:34" x14ac:dyDescent="0.25">
      <c r="A48" s="2107" t="s">
        <v>44</v>
      </c>
      <c r="B48" s="1630">
        <f t="shared" si="15"/>
        <v>40</v>
      </c>
      <c r="C48" s="1624">
        <f t="shared" si="16"/>
        <v>1.9376499286311279</v>
      </c>
      <c r="D48" s="1196">
        <v>2013</v>
      </c>
      <c r="E48" s="1248" t="s">
        <v>624</v>
      </c>
      <c r="F48" s="1239"/>
      <c r="G48" s="42">
        <v>4.0120706786162863</v>
      </c>
      <c r="H48" s="42">
        <v>1.0239922676159376</v>
      </c>
      <c r="I48" s="42">
        <v>5.041241002884421</v>
      </c>
      <c r="J48" s="42">
        <v>2</v>
      </c>
      <c r="K48" s="42">
        <v>0</v>
      </c>
      <c r="L48" s="42">
        <v>1</v>
      </c>
      <c r="M48" s="42">
        <v>1</v>
      </c>
      <c r="N48" s="42">
        <v>0.21787463784104144</v>
      </c>
      <c r="O48" s="42">
        <v>0</v>
      </c>
      <c r="P48" s="44">
        <v>2</v>
      </c>
      <c r="Q48" s="562"/>
      <c r="R48" s="291"/>
      <c r="S48" s="42">
        <f t="shared" si="17"/>
        <v>0.84253484250942012</v>
      </c>
      <c r="T48" s="42">
        <f t="shared" si="18"/>
        <v>9.2159304085434379E-2</v>
      </c>
      <c r="U48" s="42">
        <f t="shared" si="19"/>
        <v>0.25206205014422106</v>
      </c>
      <c r="V48" s="42">
        <f t="shared" si="20"/>
        <v>0.22</v>
      </c>
      <c r="W48" s="42">
        <f t="shared" si="21"/>
        <v>0</v>
      </c>
      <c r="X48" s="42">
        <f t="shared" si="22"/>
        <v>0.08</v>
      </c>
      <c r="Y48" s="42">
        <f t="shared" si="23"/>
        <v>0.08</v>
      </c>
      <c r="Z48" s="769">
        <f t="shared" si="24"/>
        <v>1.0893731892052073E-2</v>
      </c>
      <c r="AA48" s="42">
        <f t="shared" si="25"/>
        <v>0</v>
      </c>
      <c r="AB48" s="555">
        <f t="shared" si="26"/>
        <v>0.36</v>
      </c>
      <c r="AC48" s="165">
        <f t="shared" si="27"/>
        <v>40</v>
      </c>
      <c r="AD48" s="163">
        <f t="shared" si="28"/>
        <v>1.9376499286311279</v>
      </c>
      <c r="AE48" s="336"/>
      <c r="AF48" s="336"/>
      <c r="AG48" s="336"/>
      <c r="AH48" s="336"/>
    </row>
    <row r="49" spans="1:34" x14ac:dyDescent="0.25">
      <c r="A49" s="2111" t="s">
        <v>41</v>
      </c>
      <c r="B49" s="1630">
        <f t="shared" si="15"/>
        <v>41</v>
      </c>
      <c r="C49" s="1624">
        <f t="shared" si="16"/>
        <v>1.9228568956487344</v>
      </c>
      <c r="D49" s="1196">
        <v>2013</v>
      </c>
      <c r="E49" s="1245" t="s">
        <v>538</v>
      </c>
      <c r="F49" s="1239"/>
      <c r="G49" s="42">
        <v>3.8830701561769274</v>
      </c>
      <c r="H49" s="42">
        <v>0</v>
      </c>
      <c r="I49" s="42">
        <v>4.9348846933088097</v>
      </c>
      <c r="J49" s="42">
        <v>2</v>
      </c>
      <c r="K49" s="42">
        <v>0</v>
      </c>
      <c r="L49" s="42">
        <v>3</v>
      </c>
      <c r="M49" s="42">
        <v>5</v>
      </c>
      <c r="N49" s="42">
        <v>1.3358563722785041E-2</v>
      </c>
      <c r="O49" s="42">
        <v>0</v>
      </c>
      <c r="P49" s="44">
        <v>0</v>
      </c>
      <c r="Q49" s="562"/>
      <c r="R49" s="291"/>
      <c r="S49" s="42">
        <f t="shared" si="17"/>
        <v>0.81544473279715468</v>
      </c>
      <c r="T49" s="42">
        <f t="shared" si="18"/>
        <v>0</v>
      </c>
      <c r="U49" s="42">
        <f t="shared" si="19"/>
        <v>0.24674423466544049</v>
      </c>
      <c r="V49" s="42">
        <f t="shared" si="20"/>
        <v>0.22</v>
      </c>
      <c r="W49" s="42">
        <f t="shared" si="21"/>
        <v>0</v>
      </c>
      <c r="X49" s="42">
        <f t="shared" si="22"/>
        <v>0.24</v>
      </c>
      <c r="Y49" s="42">
        <f t="shared" si="23"/>
        <v>0.4</v>
      </c>
      <c r="Z49" s="769">
        <f t="shared" si="24"/>
        <v>6.6792818613925205E-4</v>
      </c>
      <c r="AA49" s="42">
        <f t="shared" si="25"/>
        <v>0</v>
      </c>
      <c r="AB49" s="555">
        <f t="shared" si="26"/>
        <v>0</v>
      </c>
      <c r="AC49" s="165">
        <f t="shared" si="27"/>
        <v>41</v>
      </c>
      <c r="AD49" s="163">
        <f t="shared" si="28"/>
        <v>1.9228568956487344</v>
      </c>
      <c r="AE49" s="336"/>
      <c r="AF49" s="336"/>
      <c r="AG49" s="336"/>
      <c r="AH49" s="336"/>
    </row>
    <row r="50" spans="1:34" x14ac:dyDescent="0.25">
      <c r="A50" s="2111" t="s">
        <v>39</v>
      </c>
      <c r="B50" s="1630">
        <f t="shared" si="15"/>
        <v>42</v>
      </c>
      <c r="C50" s="1624">
        <f t="shared" si="16"/>
        <v>1.9023127487376397</v>
      </c>
      <c r="D50" s="1196"/>
      <c r="E50" s="1246" t="s">
        <v>625</v>
      </c>
      <c r="F50" s="1239"/>
      <c r="G50" s="42">
        <v>1.8718457318874886</v>
      </c>
      <c r="H50" s="42">
        <v>4.3148297232780815</v>
      </c>
      <c r="I50" s="42">
        <v>0</v>
      </c>
      <c r="J50" s="42">
        <v>0</v>
      </c>
      <c r="K50" s="42">
        <v>0</v>
      </c>
      <c r="L50" s="42">
        <v>4</v>
      </c>
      <c r="M50" s="42">
        <v>3</v>
      </c>
      <c r="N50" s="42">
        <v>1.7809398924798183E-2</v>
      </c>
      <c r="O50" s="42">
        <v>4</v>
      </c>
      <c r="P50" s="43">
        <v>2</v>
      </c>
      <c r="Q50" s="562"/>
      <c r="R50" s="291"/>
      <c r="S50" s="42">
        <f t="shared" si="17"/>
        <v>0.39308760369637258</v>
      </c>
      <c r="T50" s="42">
        <f t="shared" si="18"/>
        <v>0.38833467509502734</v>
      </c>
      <c r="U50" s="42">
        <f t="shared" si="19"/>
        <v>0</v>
      </c>
      <c r="V50" s="42">
        <f t="shared" si="20"/>
        <v>0</v>
      </c>
      <c r="W50" s="42">
        <f t="shared" si="21"/>
        <v>0</v>
      </c>
      <c r="X50" s="42">
        <f t="shared" si="22"/>
        <v>0.32</v>
      </c>
      <c r="Y50" s="42">
        <f t="shared" si="23"/>
        <v>0.24</v>
      </c>
      <c r="Z50" s="769">
        <f t="shared" si="24"/>
        <v>8.904699462399092E-4</v>
      </c>
      <c r="AA50" s="42">
        <f t="shared" si="25"/>
        <v>0.2</v>
      </c>
      <c r="AB50" s="555">
        <f t="shared" si="26"/>
        <v>0.36</v>
      </c>
      <c r="AC50" s="165">
        <f t="shared" si="27"/>
        <v>42</v>
      </c>
      <c r="AD50" s="163">
        <f t="shared" si="28"/>
        <v>1.9023127487376397</v>
      </c>
      <c r="AE50" s="336"/>
      <c r="AF50" s="336"/>
      <c r="AG50" s="336"/>
      <c r="AH50" s="336"/>
    </row>
    <row r="51" spans="1:34" x14ac:dyDescent="0.25">
      <c r="A51" s="2111" t="s">
        <v>29</v>
      </c>
      <c r="B51" s="1630">
        <f t="shared" si="15"/>
        <v>43</v>
      </c>
      <c r="C51" s="1624">
        <f t="shared" si="16"/>
        <v>1.8901189123780453</v>
      </c>
      <c r="D51" s="1196">
        <v>2015</v>
      </c>
      <c r="E51" s="1245" t="s">
        <v>538</v>
      </c>
      <c r="F51" s="1239"/>
      <c r="G51" s="42">
        <v>3.7190755922858258</v>
      </c>
      <c r="H51" s="42">
        <v>4.3581322497154638</v>
      </c>
      <c r="I51" s="42">
        <v>2.5</v>
      </c>
      <c r="J51" s="42">
        <v>1</v>
      </c>
      <c r="K51" s="42">
        <v>0</v>
      </c>
      <c r="L51" s="42">
        <v>3</v>
      </c>
      <c r="M51" s="42">
        <v>3</v>
      </c>
      <c r="N51" s="42">
        <v>3.7622710472600462E-2</v>
      </c>
      <c r="O51" s="42">
        <v>0</v>
      </c>
      <c r="P51" s="44">
        <v>0</v>
      </c>
      <c r="Q51" s="562"/>
      <c r="R51" s="291"/>
      <c r="S51" s="42">
        <f t="shared" si="17"/>
        <v>0.78100587438002345</v>
      </c>
      <c r="T51" s="42">
        <f t="shared" si="18"/>
        <v>0.39223190247439171</v>
      </c>
      <c r="U51" s="42">
        <f t="shared" si="19"/>
        <v>0.125</v>
      </c>
      <c r="V51" s="42">
        <f t="shared" si="20"/>
        <v>0.11</v>
      </c>
      <c r="W51" s="42">
        <f t="shared" si="21"/>
        <v>0</v>
      </c>
      <c r="X51" s="42">
        <f t="shared" si="22"/>
        <v>0.24</v>
      </c>
      <c r="Y51" s="42">
        <f t="shared" si="23"/>
        <v>0.24</v>
      </c>
      <c r="Z51" s="769">
        <f t="shared" si="24"/>
        <v>1.8811355236300232E-3</v>
      </c>
      <c r="AA51" s="42">
        <f t="shared" si="25"/>
        <v>0</v>
      </c>
      <c r="AB51" s="555">
        <f t="shared" si="26"/>
        <v>0</v>
      </c>
      <c r="AC51" s="165">
        <f t="shared" si="27"/>
        <v>43</v>
      </c>
      <c r="AD51" s="163">
        <f t="shared" si="28"/>
        <v>1.8901189123780453</v>
      </c>
      <c r="AE51" s="336"/>
      <c r="AF51" s="336"/>
      <c r="AG51" s="336"/>
      <c r="AH51" s="336"/>
    </row>
    <row r="52" spans="1:34" x14ac:dyDescent="0.25">
      <c r="A52" s="2107" t="s">
        <v>197</v>
      </c>
      <c r="B52" s="1630">
        <f t="shared" si="15"/>
        <v>44</v>
      </c>
      <c r="C52" s="1624">
        <f t="shared" si="16"/>
        <v>1.8389737216784228</v>
      </c>
      <c r="D52" s="1196">
        <v>2015</v>
      </c>
      <c r="E52" s="1247" t="s">
        <v>539</v>
      </c>
      <c r="F52" s="1239"/>
      <c r="G52" s="42">
        <v>4.6735333334555804</v>
      </c>
      <c r="H52" s="42">
        <v>4.0318265607885255</v>
      </c>
      <c r="I52" s="42">
        <v>0</v>
      </c>
      <c r="J52" s="42">
        <v>1</v>
      </c>
      <c r="K52" s="42">
        <v>0</v>
      </c>
      <c r="L52" s="42">
        <v>2</v>
      </c>
      <c r="M52" s="42">
        <v>2</v>
      </c>
      <c r="N52" s="42">
        <v>1.2933466236356781</v>
      </c>
      <c r="O52" s="42">
        <v>0</v>
      </c>
      <c r="P52" s="44">
        <v>0</v>
      </c>
      <c r="Q52" s="562"/>
      <c r="R52" s="291"/>
      <c r="S52" s="42">
        <f t="shared" si="17"/>
        <v>0.98144200002567183</v>
      </c>
      <c r="T52" s="42">
        <f t="shared" si="18"/>
        <v>0.3628643904709673</v>
      </c>
      <c r="U52" s="42">
        <f t="shared" si="19"/>
        <v>0</v>
      </c>
      <c r="V52" s="42">
        <f t="shared" si="20"/>
        <v>0.11</v>
      </c>
      <c r="W52" s="42">
        <f t="shared" si="21"/>
        <v>0</v>
      </c>
      <c r="X52" s="42">
        <f t="shared" si="22"/>
        <v>0.16</v>
      </c>
      <c r="Y52" s="42">
        <f t="shared" si="23"/>
        <v>0.16</v>
      </c>
      <c r="Z52" s="769">
        <f t="shared" si="24"/>
        <v>6.4667331181783902E-2</v>
      </c>
      <c r="AA52" s="42">
        <f t="shared" si="25"/>
        <v>0</v>
      </c>
      <c r="AB52" s="555">
        <f t="shared" si="26"/>
        <v>0</v>
      </c>
      <c r="AC52" s="165">
        <f t="shared" si="27"/>
        <v>44</v>
      </c>
      <c r="AD52" s="163">
        <f t="shared" si="28"/>
        <v>1.8389737216784228</v>
      </c>
      <c r="AE52" s="336"/>
      <c r="AF52" s="336"/>
      <c r="AG52" s="336"/>
      <c r="AH52" s="336"/>
    </row>
    <row r="53" spans="1:34" x14ac:dyDescent="0.25">
      <c r="A53" s="2111" t="s">
        <v>45</v>
      </c>
      <c r="B53" s="1630">
        <f t="shared" si="15"/>
        <v>45</v>
      </c>
      <c r="C53" s="1624">
        <f t="shared" si="16"/>
        <v>1.8205407010045569</v>
      </c>
      <c r="D53" s="1196"/>
      <c r="E53" s="1246" t="s">
        <v>625</v>
      </c>
      <c r="F53" s="1239"/>
      <c r="G53" s="42">
        <v>0.91111344611929779</v>
      </c>
      <c r="H53" s="42">
        <v>3.8759215784260697</v>
      </c>
      <c r="I53" s="42">
        <v>0</v>
      </c>
      <c r="J53" s="42">
        <v>0</v>
      </c>
      <c r="K53" s="42">
        <v>0</v>
      </c>
      <c r="L53" s="42">
        <v>4</v>
      </c>
      <c r="M53" s="42">
        <v>5</v>
      </c>
      <c r="N53" s="42">
        <v>7.4787052231663157E-3</v>
      </c>
      <c r="O53" s="42">
        <v>4</v>
      </c>
      <c r="P53" s="43">
        <v>2</v>
      </c>
      <c r="Q53" s="562"/>
      <c r="R53" s="291"/>
      <c r="S53" s="42">
        <f t="shared" si="17"/>
        <v>0.19133382368505253</v>
      </c>
      <c r="T53" s="42">
        <f t="shared" si="18"/>
        <v>0.34883294205834625</v>
      </c>
      <c r="U53" s="42">
        <f t="shared" si="19"/>
        <v>0</v>
      </c>
      <c r="V53" s="42">
        <f t="shared" si="20"/>
        <v>0</v>
      </c>
      <c r="W53" s="42">
        <f t="shared" si="21"/>
        <v>0</v>
      </c>
      <c r="X53" s="42">
        <f t="shared" si="22"/>
        <v>0.32</v>
      </c>
      <c r="Y53" s="42">
        <f t="shared" si="23"/>
        <v>0.4</v>
      </c>
      <c r="Z53" s="769">
        <f t="shared" si="24"/>
        <v>3.7393526115831583E-4</v>
      </c>
      <c r="AA53" s="42">
        <f t="shared" si="25"/>
        <v>0.2</v>
      </c>
      <c r="AB53" s="555">
        <f t="shared" si="26"/>
        <v>0.36</v>
      </c>
      <c r="AC53" s="165">
        <f t="shared" si="27"/>
        <v>45</v>
      </c>
      <c r="AD53" s="163">
        <f t="shared" si="28"/>
        <v>1.8205407010045569</v>
      </c>
      <c r="AE53" s="336"/>
      <c r="AF53" s="336"/>
      <c r="AG53" s="336"/>
      <c r="AH53" s="336"/>
    </row>
    <row r="54" spans="1:34" x14ac:dyDescent="0.25">
      <c r="A54" s="2107" t="s">
        <v>190</v>
      </c>
      <c r="B54" s="1630">
        <f t="shared" si="15"/>
        <v>46</v>
      </c>
      <c r="C54" s="1624">
        <f t="shared" si="16"/>
        <v>1.7778406879189399</v>
      </c>
      <c r="D54" s="1196">
        <v>2017</v>
      </c>
      <c r="E54" s="1247" t="s">
        <v>539</v>
      </c>
      <c r="F54" s="1239"/>
      <c r="G54" s="42">
        <v>3.4296947669106341</v>
      </c>
      <c r="H54" s="42">
        <v>6.6796288219303941</v>
      </c>
      <c r="I54" s="42">
        <v>0</v>
      </c>
      <c r="J54" s="42">
        <v>5</v>
      </c>
      <c r="K54" s="42">
        <v>0</v>
      </c>
      <c r="L54" s="42">
        <v>3</v>
      </c>
      <c r="M54" s="42">
        <v>2</v>
      </c>
      <c r="N54" s="42">
        <v>0.9287638578794204</v>
      </c>
      <c r="O54" s="42">
        <v>0</v>
      </c>
      <c r="P54" s="44">
        <v>-3</v>
      </c>
      <c r="Q54" s="562"/>
      <c r="R54" s="291"/>
      <c r="S54" s="42">
        <f t="shared" si="17"/>
        <v>0.72023590105123314</v>
      </c>
      <c r="T54" s="42">
        <f t="shared" si="18"/>
        <v>0.6011665939737354</v>
      </c>
      <c r="U54" s="42">
        <f t="shared" si="19"/>
        <v>0</v>
      </c>
      <c r="V54" s="42">
        <f t="shared" si="20"/>
        <v>0.55000000000000004</v>
      </c>
      <c r="W54" s="42">
        <f t="shared" si="21"/>
        <v>0</v>
      </c>
      <c r="X54" s="42">
        <f t="shared" si="22"/>
        <v>0.24</v>
      </c>
      <c r="Y54" s="42">
        <f t="shared" si="23"/>
        <v>0.16</v>
      </c>
      <c r="Z54" s="769">
        <f t="shared" si="24"/>
        <v>4.6438192893971025E-2</v>
      </c>
      <c r="AA54" s="42">
        <f t="shared" si="25"/>
        <v>0</v>
      </c>
      <c r="AB54" s="555">
        <f t="shared" si="26"/>
        <v>-0.54</v>
      </c>
      <c r="AC54" s="165">
        <f t="shared" si="27"/>
        <v>46</v>
      </c>
      <c r="AD54" s="163">
        <f t="shared" si="28"/>
        <v>1.7778406879189399</v>
      </c>
      <c r="AE54" s="336"/>
      <c r="AF54" s="336"/>
      <c r="AG54" s="336"/>
      <c r="AH54" s="336"/>
    </row>
    <row r="55" spans="1:34" x14ac:dyDescent="0.25">
      <c r="A55" s="2111" t="s">
        <v>54</v>
      </c>
      <c r="B55" s="1630">
        <f t="shared" si="15"/>
        <v>47</v>
      </c>
      <c r="C55" s="1624">
        <f t="shared" si="16"/>
        <v>1.7761576048515924</v>
      </c>
      <c r="D55" s="1196"/>
      <c r="E55" s="1246" t="s">
        <v>625</v>
      </c>
      <c r="F55" s="1239"/>
      <c r="G55" s="42">
        <v>2.2372053734890263</v>
      </c>
      <c r="H55" s="42">
        <v>2.3297308446761442</v>
      </c>
      <c r="I55" s="42">
        <v>2.3316009188510702</v>
      </c>
      <c r="J55" s="42">
        <v>2</v>
      </c>
      <c r="K55" s="42">
        <v>0</v>
      </c>
      <c r="L55" s="42">
        <v>3</v>
      </c>
      <c r="M55" s="42">
        <v>2</v>
      </c>
      <c r="N55" s="42">
        <v>1.7730891098093535E-3</v>
      </c>
      <c r="O55" s="42">
        <v>0</v>
      </c>
      <c r="P55" s="43">
        <v>2</v>
      </c>
      <c r="Q55" s="562"/>
      <c r="R55" s="291"/>
      <c r="S55" s="42">
        <f t="shared" si="17"/>
        <v>0.46981312843269551</v>
      </c>
      <c r="T55" s="42">
        <f t="shared" si="18"/>
        <v>0.20967577602085297</v>
      </c>
      <c r="U55" s="42">
        <f t="shared" si="19"/>
        <v>0.11658004594255351</v>
      </c>
      <c r="V55" s="42">
        <f t="shared" si="20"/>
        <v>0.22</v>
      </c>
      <c r="W55" s="42">
        <f t="shared" si="21"/>
        <v>0</v>
      </c>
      <c r="X55" s="42">
        <f t="shared" si="22"/>
        <v>0.24</v>
      </c>
      <c r="Y55" s="42">
        <f t="shared" si="23"/>
        <v>0.16</v>
      </c>
      <c r="Z55" s="769">
        <f t="shared" si="24"/>
        <v>8.8654455490467686E-5</v>
      </c>
      <c r="AA55" s="42">
        <f t="shared" si="25"/>
        <v>0</v>
      </c>
      <c r="AB55" s="555">
        <f t="shared" si="26"/>
        <v>0.36</v>
      </c>
      <c r="AC55" s="165">
        <f t="shared" si="27"/>
        <v>47</v>
      </c>
      <c r="AD55" s="163">
        <f t="shared" si="28"/>
        <v>1.7761576048515924</v>
      </c>
      <c r="AE55" s="336"/>
      <c r="AF55" s="336"/>
      <c r="AG55" s="336"/>
      <c r="AH55" s="336"/>
    </row>
    <row r="56" spans="1:34" x14ac:dyDescent="0.25">
      <c r="A56" s="2107" t="s">
        <v>183</v>
      </c>
      <c r="B56" s="1630">
        <f t="shared" si="15"/>
        <v>48</v>
      </c>
      <c r="C56" s="1624">
        <f t="shared" si="16"/>
        <v>1.7336169430271919</v>
      </c>
      <c r="D56" s="1196">
        <v>2017</v>
      </c>
      <c r="E56" s="1245" t="s">
        <v>538</v>
      </c>
      <c r="F56" s="1239"/>
      <c r="G56" s="42">
        <v>2.9800225885292586</v>
      </c>
      <c r="H56" s="42">
        <v>6.7397872692236787</v>
      </c>
      <c r="I56" s="42">
        <v>0</v>
      </c>
      <c r="J56" s="42">
        <v>2</v>
      </c>
      <c r="K56" s="42">
        <v>0</v>
      </c>
      <c r="L56" s="42">
        <v>3</v>
      </c>
      <c r="M56" s="42">
        <v>7</v>
      </c>
      <c r="N56" s="42">
        <v>0.42462690411832787</v>
      </c>
      <c r="O56" s="42">
        <v>0</v>
      </c>
      <c r="P56" s="44">
        <v>-3</v>
      </c>
      <c r="Q56" s="562"/>
      <c r="R56" s="291"/>
      <c r="S56" s="42">
        <f t="shared" si="17"/>
        <v>0.62580474359114424</v>
      </c>
      <c r="T56" s="42">
        <f t="shared" si="18"/>
        <v>0.60658085423013108</v>
      </c>
      <c r="U56" s="42">
        <f t="shared" si="19"/>
        <v>0</v>
      </c>
      <c r="V56" s="42">
        <f t="shared" si="20"/>
        <v>0.22</v>
      </c>
      <c r="W56" s="42">
        <f t="shared" si="21"/>
        <v>0</v>
      </c>
      <c r="X56" s="42">
        <f t="shared" si="22"/>
        <v>0.24</v>
      </c>
      <c r="Y56" s="42">
        <f t="shared" si="23"/>
        <v>0.56000000000000005</v>
      </c>
      <c r="Z56" s="769">
        <f t="shared" si="24"/>
        <v>2.1231345205916394E-2</v>
      </c>
      <c r="AA56" s="42">
        <f t="shared" si="25"/>
        <v>0</v>
      </c>
      <c r="AB56" s="555">
        <f t="shared" si="26"/>
        <v>-0.54</v>
      </c>
      <c r="AC56" s="165">
        <f t="shared" si="27"/>
        <v>48</v>
      </c>
      <c r="AD56" s="163">
        <f t="shared" si="28"/>
        <v>1.7336169430271919</v>
      </c>
      <c r="AE56" s="336"/>
      <c r="AF56" s="336"/>
      <c r="AG56" s="336"/>
      <c r="AH56" s="336"/>
    </row>
    <row r="57" spans="1:34" x14ac:dyDescent="0.25">
      <c r="A57" s="2107" t="s">
        <v>179</v>
      </c>
      <c r="B57" s="1630">
        <f t="shared" si="15"/>
        <v>49</v>
      </c>
      <c r="C57" s="1624">
        <f t="shared" si="16"/>
        <v>1.6757578784002731</v>
      </c>
      <c r="D57" s="1196">
        <v>2013</v>
      </c>
      <c r="E57" s="1245" t="s">
        <v>538</v>
      </c>
      <c r="F57" s="1239"/>
      <c r="G57" s="42">
        <v>5.5265835416341691</v>
      </c>
      <c r="H57" s="42">
        <v>0</v>
      </c>
      <c r="I57" s="42">
        <v>1.4563747534434328</v>
      </c>
      <c r="J57" s="42">
        <v>1</v>
      </c>
      <c r="K57" s="42">
        <v>0</v>
      </c>
      <c r="L57" s="42">
        <v>2</v>
      </c>
      <c r="M57" s="42">
        <v>2</v>
      </c>
      <c r="N57" s="42">
        <v>0.24713193969852282</v>
      </c>
      <c r="O57" s="42">
        <v>0</v>
      </c>
      <c r="P57" s="44">
        <v>0</v>
      </c>
      <c r="Q57" s="562"/>
      <c r="R57" s="291"/>
      <c r="S57" s="42">
        <f t="shared" si="17"/>
        <v>1.1605825437431754</v>
      </c>
      <c r="T57" s="42">
        <f t="shared" si="18"/>
        <v>0</v>
      </c>
      <c r="U57" s="42">
        <f t="shared" si="19"/>
        <v>7.2818737672171646E-2</v>
      </c>
      <c r="V57" s="42">
        <f t="shared" si="20"/>
        <v>0.11</v>
      </c>
      <c r="W57" s="42">
        <f t="shared" si="21"/>
        <v>0</v>
      </c>
      <c r="X57" s="42">
        <f t="shared" si="22"/>
        <v>0.16</v>
      </c>
      <c r="Y57" s="42">
        <f t="shared" si="23"/>
        <v>0.16</v>
      </c>
      <c r="Z57" s="769">
        <f t="shared" si="24"/>
        <v>1.2356596984926142E-2</v>
      </c>
      <c r="AA57" s="42">
        <f t="shared" si="25"/>
        <v>0</v>
      </c>
      <c r="AB57" s="555">
        <f t="shared" si="26"/>
        <v>0</v>
      </c>
      <c r="AC57" s="165">
        <f t="shared" si="27"/>
        <v>49</v>
      </c>
      <c r="AD57" s="163">
        <f t="shared" si="28"/>
        <v>1.6757578784002731</v>
      </c>
      <c r="AE57" s="336"/>
      <c r="AF57" s="336"/>
      <c r="AG57" s="336"/>
      <c r="AH57" s="336"/>
    </row>
    <row r="58" spans="1:34" x14ac:dyDescent="0.25">
      <c r="A58" s="2111" t="s">
        <v>12</v>
      </c>
      <c r="B58" s="1630">
        <f t="shared" si="15"/>
        <v>50</v>
      </c>
      <c r="C58" s="1624">
        <f t="shared" si="16"/>
        <v>1.6439305099594992</v>
      </c>
      <c r="D58" s="1196">
        <v>2017</v>
      </c>
      <c r="E58" s="1245" t="s">
        <v>538</v>
      </c>
      <c r="F58" s="1239"/>
      <c r="G58" s="42">
        <v>3.3178106800204499</v>
      </c>
      <c r="H58" s="42">
        <v>7.1033085730594383</v>
      </c>
      <c r="I58" s="42">
        <v>2.5</v>
      </c>
      <c r="J58" s="42">
        <v>0</v>
      </c>
      <c r="K58" s="42">
        <v>0</v>
      </c>
      <c r="L58" s="42">
        <v>4</v>
      </c>
      <c r="M58" s="42">
        <v>5</v>
      </c>
      <c r="N58" s="42">
        <v>5.7849911597103454E-2</v>
      </c>
      <c r="O58" s="42">
        <v>0</v>
      </c>
      <c r="P58" s="44">
        <v>-3</v>
      </c>
      <c r="Q58" s="562"/>
      <c r="R58" s="291"/>
      <c r="S58" s="42">
        <f t="shared" si="17"/>
        <v>0.69674024280429447</v>
      </c>
      <c r="T58" s="42">
        <f t="shared" si="18"/>
        <v>0.63929777157534939</v>
      </c>
      <c r="U58" s="42">
        <f t="shared" si="19"/>
        <v>0.125</v>
      </c>
      <c r="V58" s="42">
        <f t="shared" si="20"/>
        <v>0</v>
      </c>
      <c r="W58" s="42">
        <f t="shared" si="21"/>
        <v>0</v>
      </c>
      <c r="X58" s="42">
        <f t="shared" si="22"/>
        <v>0.32</v>
      </c>
      <c r="Y58" s="42">
        <f t="shared" si="23"/>
        <v>0.4</v>
      </c>
      <c r="Z58" s="769">
        <f t="shared" si="24"/>
        <v>2.8924955798551727E-3</v>
      </c>
      <c r="AA58" s="42">
        <f t="shared" si="25"/>
        <v>0</v>
      </c>
      <c r="AB58" s="555">
        <f t="shared" si="26"/>
        <v>-0.54</v>
      </c>
      <c r="AC58" s="165">
        <f t="shared" si="27"/>
        <v>50</v>
      </c>
      <c r="AD58" s="163">
        <f t="shared" si="28"/>
        <v>1.6439305099594992</v>
      </c>
      <c r="AE58" s="336"/>
      <c r="AF58" s="336"/>
      <c r="AG58" s="336"/>
      <c r="AH58" s="336"/>
    </row>
    <row r="59" spans="1:34" x14ac:dyDescent="0.25">
      <c r="A59" s="2107" t="s">
        <v>19</v>
      </c>
      <c r="B59" s="1630">
        <f t="shared" si="15"/>
        <v>51</v>
      </c>
      <c r="C59" s="1624">
        <f t="shared" si="16"/>
        <v>1.570030657084732</v>
      </c>
      <c r="D59" s="1196">
        <v>2017</v>
      </c>
      <c r="E59" s="1247" t="s">
        <v>539</v>
      </c>
      <c r="F59" s="1239"/>
      <c r="G59" s="42">
        <v>4.7498231289127073</v>
      </c>
      <c r="H59" s="42">
        <v>1.2401928982010566</v>
      </c>
      <c r="I59" s="42">
        <v>2.1180885636522548</v>
      </c>
      <c r="J59" s="42">
        <v>1</v>
      </c>
      <c r="K59" s="42">
        <v>0</v>
      </c>
      <c r="L59" s="42">
        <v>1</v>
      </c>
      <c r="M59" s="42">
        <v>3</v>
      </c>
      <c r="N59" s="42">
        <v>5.7009202198471076</v>
      </c>
      <c r="O59" s="42">
        <v>0</v>
      </c>
      <c r="P59" s="44">
        <v>-2</v>
      </c>
      <c r="Q59" s="562"/>
      <c r="R59" s="291"/>
      <c r="S59" s="42">
        <f t="shared" si="17"/>
        <v>0.99746285707166848</v>
      </c>
      <c r="T59" s="42">
        <f t="shared" si="18"/>
        <v>0.11161736083809509</v>
      </c>
      <c r="U59" s="42">
        <f t="shared" si="19"/>
        <v>0.10590442818261275</v>
      </c>
      <c r="V59" s="42">
        <f t="shared" si="20"/>
        <v>0.11</v>
      </c>
      <c r="W59" s="42">
        <f t="shared" si="21"/>
        <v>0</v>
      </c>
      <c r="X59" s="42">
        <f t="shared" si="22"/>
        <v>0.08</v>
      </c>
      <c r="Y59" s="42">
        <f t="shared" si="23"/>
        <v>0.24</v>
      </c>
      <c r="Z59" s="769">
        <f t="shared" si="24"/>
        <v>0.28504601099235538</v>
      </c>
      <c r="AA59" s="42">
        <f t="shared" si="25"/>
        <v>0</v>
      </c>
      <c r="AB59" s="555">
        <f t="shared" si="26"/>
        <v>-0.36</v>
      </c>
      <c r="AC59" s="165">
        <f t="shared" si="27"/>
        <v>51</v>
      </c>
      <c r="AD59" s="163">
        <f t="shared" si="28"/>
        <v>1.570030657084732</v>
      </c>
      <c r="AE59" s="336"/>
      <c r="AF59" s="336"/>
      <c r="AG59" s="336"/>
      <c r="AH59" s="336"/>
    </row>
    <row r="60" spans="1:34" x14ac:dyDescent="0.25">
      <c r="A60" s="2111" t="s">
        <v>23</v>
      </c>
      <c r="B60" s="1630">
        <f t="shared" si="15"/>
        <v>52</v>
      </c>
      <c r="C60" s="1624">
        <f t="shared" si="16"/>
        <v>1.5551242035001802</v>
      </c>
      <c r="D60" s="1196">
        <v>2015</v>
      </c>
      <c r="E60" s="1245" t="s">
        <v>538</v>
      </c>
      <c r="F60" s="1239"/>
      <c r="G60" s="42">
        <v>4.3264466126746637</v>
      </c>
      <c r="H60" s="42">
        <v>4.5055668215697793</v>
      </c>
      <c r="I60" s="42">
        <v>2</v>
      </c>
      <c r="J60" s="42">
        <v>0</v>
      </c>
      <c r="K60" s="42">
        <v>0</v>
      </c>
      <c r="L60" s="42">
        <v>1</v>
      </c>
      <c r="M60" s="42">
        <v>3</v>
      </c>
      <c r="N60" s="42">
        <v>2.1388017944410816E-2</v>
      </c>
      <c r="O60" s="42">
        <v>0</v>
      </c>
      <c r="P60" s="44">
        <v>-1</v>
      </c>
      <c r="Q60" s="562"/>
      <c r="R60" s="291"/>
      <c r="S60" s="42">
        <f t="shared" si="17"/>
        <v>0.90855378866167935</v>
      </c>
      <c r="T60" s="42">
        <f t="shared" si="18"/>
        <v>0.40550101394128013</v>
      </c>
      <c r="U60" s="42">
        <f t="shared" si="19"/>
        <v>0.1</v>
      </c>
      <c r="V60" s="42">
        <f t="shared" si="20"/>
        <v>0</v>
      </c>
      <c r="W60" s="42">
        <f t="shared" si="21"/>
        <v>0</v>
      </c>
      <c r="X60" s="42">
        <f t="shared" si="22"/>
        <v>0.08</v>
      </c>
      <c r="Y60" s="42">
        <f t="shared" si="23"/>
        <v>0.24</v>
      </c>
      <c r="Z60" s="769">
        <f t="shared" si="24"/>
        <v>1.0694008972205408E-3</v>
      </c>
      <c r="AA60" s="42">
        <f t="shared" si="25"/>
        <v>0</v>
      </c>
      <c r="AB60" s="555">
        <f t="shared" si="26"/>
        <v>-0.18</v>
      </c>
      <c r="AC60" s="165">
        <f t="shared" si="27"/>
        <v>52</v>
      </c>
      <c r="AD60" s="163">
        <f t="shared" si="28"/>
        <v>1.5551242035001802</v>
      </c>
      <c r="AE60" s="336"/>
      <c r="AF60" s="336"/>
      <c r="AG60" s="336"/>
      <c r="AH60" s="336"/>
    </row>
    <row r="61" spans="1:34" x14ac:dyDescent="0.25">
      <c r="A61" s="2111" t="s">
        <v>32</v>
      </c>
      <c r="B61" s="1630">
        <f t="shared" si="15"/>
        <v>53</v>
      </c>
      <c r="C61" s="1624">
        <f t="shared" si="16"/>
        <v>1.5003932663095498</v>
      </c>
      <c r="D61" s="1196">
        <v>2011</v>
      </c>
      <c r="E61" s="1245" t="s">
        <v>538</v>
      </c>
      <c r="F61" s="1239"/>
      <c r="G61" s="42">
        <v>2.3874268019373166</v>
      </c>
      <c r="H61" s="42">
        <v>4.2557349619099876</v>
      </c>
      <c r="I61" s="42">
        <v>1.1028068550377439</v>
      </c>
      <c r="J61" s="42">
        <v>0</v>
      </c>
      <c r="K61" s="42">
        <v>0</v>
      </c>
      <c r="L61" s="42">
        <v>5</v>
      </c>
      <c r="M61" s="42">
        <v>2</v>
      </c>
      <c r="N61" s="42">
        <v>1.7542971578547933E-2</v>
      </c>
      <c r="O61" s="42">
        <v>0</v>
      </c>
      <c r="P61" s="44">
        <v>0</v>
      </c>
      <c r="Q61" s="562"/>
      <c r="R61" s="291"/>
      <c r="S61" s="42">
        <f t="shared" si="17"/>
        <v>0.50135962840683646</v>
      </c>
      <c r="T61" s="42">
        <f t="shared" si="18"/>
        <v>0.38301614657189886</v>
      </c>
      <c r="U61" s="42">
        <f t="shared" si="19"/>
        <v>5.51403427518872E-2</v>
      </c>
      <c r="V61" s="42">
        <f t="shared" si="20"/>
        <v>0</v>
      </c>
      <c r="W61" s="42">
        <f t="shared" si="21"/>
        <v>0</v>
      </c>
      <c r="X61" s="42">
        <f t="shared" si="22"/>
        <v>0.4</v>
      </c>
      <c r="Y61" s="42">
        <f t="shared" si="23"/>
        <v>0.16</v>
      </c>
      <c r="Z61" s="769">
        <f t="shared" si="24"/>
        <v>8.771485789273967E-4</v>
      </c>
      <c r="AA61" s="42">
        <f t="shared" si="25"/>
        <v>0</v>
      </c>
      <c r="AB61" s="555">
        <f t="shared" si="26"/>
        <v>0</v>
      </c>
      <c r="AC61" s="165">
        <f t="shared" si="27"/>
        <v>53</v>
      </c>
      <c r="AD61" s="163">
        <f t="shared" si="28"/>
        <v>1.5003932663095498</v>
      </c>
      <c r="AE61" s="336"/>
      <c r="AF61" s="336"/>
      <c r="AG61" s="336"/>
      <c r="AH61" s="336"/>
    </row>
    <row r="62" spans="1:34" x14ac:dyDescent="0.25">
      <c r="A62" s="2107" t="s">
        <v>38</v>
      </c>
      <c r="B62" s="1630">
        <f t="shared" si="15"/>
        <v>54</v>
      </c>
      <c r="C62" s="1624">
        <f t="shared" si="16"/>
        <v>1.3449097366453355</v>
      </c>
      <c r="D62" s="1196">
        <v>2017</v>
      </c>
      <c r="E62" s="1247" t="s">
        <v>539</v>
      </c>
      <c r="F62" s="1239"/>
      <c r="G62" s="42">
        <v>3.8711069276579941</v>
      </c>
      <c r="H62" s="42">
        <v>0</v>
      </c>
      <c r="I62" s="42">
        <v>1.3928636824394323</v>
      </c>
      <c r="J62" s="42">
        <v>4</v>
      </c>
      <c r="K62" s="42">
        <v>0</v>
      </c>
      <c r="L62" s="42">
        <v>4</v>
      </c>
      <c r="M62" s="42">
        <v>3</v>
      </c>
      <c r="N62" s="42">
        <v>4.6681954303701478E-2</v>
      </c>
      <c r="O62" s="42">
        <v>0</v>
      </c>
      <c r="P62" s="44">
        <v>-3</v>
      </c>
      <c r="Q62" s="562"/>
      <c r="R62" s="291"/>
      <c r="S62" s="42">
        <f t="shared" si="17"/>
        <v>0.81293245480817877</v>
      </c>
      <c r="T62" s="42">
        <f t="shared" si="18"/>
        <v>0</v>
      </c>
      <c r="U62" s="42">
        <f t="shared" si="19"/>
        <v>6.964318412197161E-2</v>
      </c>
      <c r="V62" s="42">
        <f t="shared" si="20"/>
        <v>0.44</v>
      </c>
      <c r="W62" s="42">
        <f t="shared" si="21"/>
        <v>0</v>
      </c>
      <c r="X62" s="42">
        <f t="shared" si="22"/>
        <v>0.32</v>
      </c>
      <c r="Y62" s="42">
        <f t="shared" si="23"/>
        <v>0.24</v>
      </c>
      <c r="Z62" s="769">
        <f t="shared" si="24"/>
        <v>2.3340977151850742E-3</v>
      </c>
      <c r="AA62" s="42">
        <f t="shared" si="25"/>
        <v>0</v>
      </c>
      <c r="AB62" s="555">
        <f t="shared" si="26"/>
        <v>-0.54</v>
      </c>
      <c r="AC62" s="165">
        <f t="shared" si="27"/>
        <v>54</v>
      </c>
      <c r="AD62" s="163">
        <f t="shared" si="28"/>
        <v>1.3449097366453355</v>
      </c>
      <c r="AE62" s="336"/>
      <c r="AF62" s="336"/>
      <c r="AG62" s="336"/>
      <c r="AH62" s="336"/>
    </row>
    <row r="63" spans="1:34" x14ac:dyDescent="0.25">
      <c r="A63" s="2111" t="s">
        <v>27</v>
      </c>
      <c r="B63" s="1630">
        <f t="shared" si="15"/>
        <v>55</v>
      </c>
      <c r="C63" s="1624">
        <f t="shared" si="16"/>
        <v>1.2911141409583902</v>
      </c>
      <c r="D63" s="1196">
        <v>2017</v>
      </c>
      <c r="E63" s="1247" t="s">
        <v>539</v>
      </c>
      <c r="F63" s="1239"/>
      <c r="G63" s="42">
        <v>4.244786923549249</v>
      </c>
      <c r="H63" s="42">
        <v>0</v>
      </c>
      <c r="I63" s="42">
        <v>0.98255237483945435</v>
      </c>
      <c r="J63" s="42">
        <v>3</v>
      </c>
      <c r="K63" s="42">
        <v>0</v>
      </c>
      <c r="L63" s="42">
        <v>4</v>
      </c>
      <c r="M63" s="42">
        <v>3</v>
      </c>
      <c r="N63" s="42">
        <v>1.1625365421501756E-2</v>
      </c>
      <c r="O63" s="42">
        <v>0</v>
      </c>
      <c r="P63" s="44">
        <v>-3</v>
      </c>
      <c r="Q63" s="562"/>
      <c r="R63" s="291"/>
      <c r="S63" s="42">
        <f t="shared" si="17"/>
        <v>0.89140525394534231</v>
      </c>
      <c r="T63" s="42">
        <f t="shared" si="18"/>
        <v>0</v>
      </c>
      <c r="U63" s="42">
        <f t="shared" si="19"/>
        <v>4.9127618741972717E-2</v>
      </c>
      <c r="V63" s="42">
        <f t="shared" si="20"/>
        <v>0.33</v>
      </c>
      <c r="W63" s="42">
        <f t="shared" si="21"/>
        <v>0</v>
      </c>
      <c r="X63" s="42">
        <f t="shared" si="22"/>
        <v>0.32</v>
      </c>
      <c r="Y63" s="42">
        <f t="shared" si="23"/>
        <v>0.24</v>
      </c>
      <c r="Z63" s="769">
        <f t="shared" si="24"/>
        <v>5.8126827107508785E-4</v>
      </c>
      <c r="AA63" s="42">
        <f t="shared" si="25"/>
        <v>0</v>
      </c>
      <c r="AB63" s="555">
        <f t="shared" si="26"/>
        <v>-0.54</v>
      </c>
      <c r="AC63" s="165">
        <f t="shared" si="27"/>
        <v>55</v>
      </c>
      <c r="AD63" s="163">
        <f t="shared" si="28"/>
        <v>1.2911141409583902</v>
      </c>
      <c r="AE63" s="336"/>
      <c r="AF63" s="336"/>
      <c r="AG63" s="336"/>
      <c r="AH63" s="336"/>
    </row>
    <row r="64" spans="1:34" x14ac:dyDescent="0.25">
      <c r="A64" s="2111" t="s">
        <v>55</v>
      </c>
      <c r="B64" s="1630">
        <f t="shared" si="15"/>
        <v>56</v>
      </c>
      <c r="C64" s="1624">
        <f t="shared" si="16"/>
        <v>1.1581172631641106</v>
      </c>
      <c r="D64" s="1196">
        <v>2013</v>
      </c>
      <c r="E64" s="1245" t="s">
        <v>538</v>
      </c>
      <c r="F64" s="1239"/>
      <c r="G64" s="42">
        <v>2.9012774773039651</v>
      </c>
      <c r="H64" s="42">
        <v>0</v>
      </c>
      <c r="I64" s="42">
        <v>0.77082825782359599</v>
      </c>
      <c r="J64" s="42">
        <v>1</v>
      </c>
      <c r="K64" s="42">
        <v>0</v>
      </c>
      <c r="L64" s="42">
        <v>2</v>
      </c>
      <c r="M64" s="42">
        <v>3</v>
      </c>
      <c r="N64" s="42">
        <v>6.1516007819636268E-3</v>
      </c>
      <c r="O64" s="42">
        <v>0</v>
      </c>
      <c r="P64" s="44">
        <v>0</v>
      </c>
      <c r="Q64" s="562"/>
      <c r="R64" s="291"/>
      <c r="S64" s="42">
        <f t="shared" si="17"/>
        <v>0.60926827023383268</v>
      </c>
      <c r="T64" s="42">
        <f t="shared" si="18"/>
        <v>0</v>
      </c>
      <c r="U64" s="42">
        <f t="shared" si="19"/>
        <v>3.8541412891179801E-2</v>
      </c>
      <c r="V64" s="42">
        <f t="shared" si="20"/>
        <v>0.11</v>
      </c>
      <c r="W64" s="42">
        <f t="shared" si="21"/>
        <v>0</v>
      </c>
      <c r="X64" s="42">
        <f t="shared" si="22"/>
        <v>0.16</v>
      </c>
      <c r="Y64" s="42">
        <f t="shared" si="23"/>
        <v>0.24</v>
      </c>
      <c r="Z64" s="769">
        <f t="shared" si="24"/>
        <v>3.0758003909818135E-4</v>
      </c>
      <c r="AA64" s="42">
        <f t="shared" si="25"/>
        <v>0</v>
      </c>
      <c r="AB64" s="555">
        <f t="shared" si="26"/>
        <v>0</v>
      </c>
      <c r="AC64" s="165">
        <f t="shared" si="27"/>
        <v>56</v>
      </c>
      <c r="AD64" s="163">
        <f t="shared" si="28"/>
        <v>1.1581172631641106</v>
      </c>
      <c r="AE64" s="336"/>
      <c r="AF64" s="336"/>
      <c r="AG64" s="336"/>
      <c r="AH64" s="336"/>
    </row>
    <row r="65" spans="1:34" x14ac:dyDescent="0.25">
      <c r="A65" s="2114" t="s">
        <v>46</v>
      </c>
      <c r="B65" s="1630">
        <f t="shared" si="15"/>
        <v>57</v>
      </c>
      <c r="C65" s="1624">
        <f t="shared" si="16"/>
        <v>1.130983502869872</v>
      </c>
      <c r="D65" s="1196">
        <v>2017</v>
      </c>
      <c r="E65" s="1245" t="s">
        <v>538</v>
      </c>
      <c r="F65" s="1239"/>
      <c r="G65" s="42">
        <v>3.3162889220843721</v>
      </c>
      <c r="H65" s="42">
        <v>0</v>
      </c>
      <c r="I65" s="42">
        <v>2.2117559317005746</v>
      </c>
      <c r="J65" s="42">
        <v>4</v>
      </c>
      <c r="K65" s="42">
        <v>0</v>
      </c>
      <c r="L65" s="42">
        <v>2</v>
      </c>
      <c r="M65" s="42">
        <v>1</v>
      </c>
      <c r="N65" s="42">
        <v>7.9500652942501013E-2</v>
      </c>
      <c r="O65" s="42">
        <v>0</v>
      </c>
      <c r="P65" s="44">
        <v>-2</v>
      </c>
      <c r="Q65" s="562"/>
      <c r="R65" s="291"/>
      <c r="S65" s="42">
        <f t="shared" si="17"/>
        <v>0.69642067363771809</v>
      </c>
      <c r="T65" s="42">
        <f t="shared" si="18"/>
        <v>0</v>
      </c>
      <c r="U65" s="42">
        <f t="shared" si="19"/>
        <v>0.11058779658502874</v>
      </c>
      <c r="V65" s="42">
        <f t="shared" si="20"/>
        <v>0.44</v>
      </c>
      <c r="W65" s="42">
        <f t="shared" si="21"/>
        <v>0</v>
      </c>
      <c r="X65" s="42">
        <f t="shared" si="22"/>
        <v>0.16</v>
      </c>
      <c r="Y65" s="42">
        <f t="shared" si="23"/>
        <v>0.08</v>
      </c>
      <c r="Z65" s="769">
        <f t="shared" si="24"/>
        <v>3.9750326471250505E-3</v>
      </c>
      <c r="AA65" s="42">
        <f t="shared" si="25"/>
        <v>0</v>
      </c>
      <c r="AB65" s="555">
        <f t="shared" si="26"/>
        <v>-0.36</v>
      </c>
      <c r="AC65" s="165">
        <f t="shared" si="27"/>
        <v>57</v>
      </c>
      <c r="AD65" s="163">
        <f t="shared" si="28"/>
        <v>1.130983502869872</v>
      </c>
      <c r="AE65" s="336"/>
      <c r="AF65" s="336"/>
      <c r="AG65" s="336"/>
      <c r="AH65" s="336"/>
    </row>
    <row r="66" spans="1:34" ht="16.5" thickBot="1" x14ac:dyDescent="0.3">
      <c r="A66" s="2105" t="s">
        <v>61</v>
      </c>
      <c r="B66" s="1631">
        <f t="shared" si="15"/>
        <v>58</v>
      </c>
      <c r="C66" s="1625">
        <f t="shared" si="16"/>
        <v>0.9767363884253657</v>
      </c>
      <c r="D66" s="1914">
        <v>2013</v>
      </c>
      <c r="E66" s="1619" t="s">
        <v>624</v>
      </c>
      <c r="F66" s="1241"/>
      <c r="G66" s="45">
        <v>2.2483139290393344</v>
      </c>
      <c r="H66" s="45">
        <v>0</v>
      </c>
      <c r="I66" s="45">
        <v>1.063248946433591</v>
      </c>
      <c r="J66" s="45">
        <v>1</v>
      </c>
      <c r="K66" s="45">
        <v>0</v>
      </c>
      <c r="L66" s="45">
        <v>2</v>
      </c>
      <c r="M66" s="45">
        <v>1</v>
      </c>
      <c r="N66" s="45">
        <v>2.8560320108518295E-2</v>
      </c>
      <c r="O66" s="45">
        <v>2</v>
      </c>
      <c r="P66" s="300">
        <v>0</v>
      </c>
      <c r="Q66" s="563"/>
      <c r="R66" s="291"/>
      <c r="S66" s="45">
        <f t="shared" si="17"/>
        <v>0.4721459250982602</v>
      </c>
      <c r="T66" s="45">
        <f t="shared" si="18"/>
        <v>0</v>
      </c>
      <c r="U66" s="45">
        <f t="shared" si="19"/>
        <v>5.3162447321679553E-2</v>
      </c>
      <c r="V66" s="45">
        <f t="shared" si="20"/>
        <v>0.11</v>
      </c>
      <c r="W66" s="45">
        <f t="shared" si="21"/>
        <v>0</v>
      </c>
      <c r="X66" s="45">
        <f t="shared" si="22"/>
        <v>0.16</v>
      </c>
      <c r="Y66" s="45">
        <f t="shared" si="23"/>
        <v>0.08</v>
      </c>
      <c r="Z66" s="770">
        <f t="shared" si="24"/>
        <v>1.4280160054259148E-3</v>
      </c>
      <c r="AA66" s="45">
        <f t="shared" si="25"/>
        <v>0.1</v>
      </c>
      <c r="AB66" s="556">
        <f t="shared" si="26"/>
        <v>0</v>
      </c>
      <c r="AC66" s="166">
        <f t="shared" si="27"/>
        <v>58</v>
      </c>
      <c r="AD66" s="163">
        <f t="shared" si="28"/>
        <v>0.9767363884253657</v>
      </c>
      <c r="AE66" s="336"/>
      <c r="AF66" s="336"/>
      <c r="AG66" s="336"/>
      <c r="AH66" s="336"/>
    </row>
    <row r="67" spans="1:34" ht="18.75" x14ac:dyDescent="0.3">
      <c r="A67" s="1000"/>
      <c r="B67" s="244"/>
      <c r="C67" s="999"/>
      <c r="D67" s="244"/>
      <c r="E67" s="244"/>
      <c r="G67" s="336"/>
      <c r="H67" s="1011"/>
      <c r="I67" s="1012"/>
      <c r="J67" s="244"/>
      <c r="K67" s="336"/>
      <c r="L67" s="1013"/>
      <c r="M67" s="336"/>
      <c r="N67" s="1014"/>
      <c r="O67" s="244"/>
      <c r="P67" s="1015" t="s">
        <v>114</v>
      </c>
      <c r="Q67" s="336"/>
      <c r="R67" s="336"/>
      <c r="S67" s="336"/>
      <c r="T67" s="336"/>
      <c r="U67" s="336"/>
      <c r="V67" s="336"/>
      <c r="W67" s="336"/>
      <c r="X67" s="336"/>
      <c r="Y67" s="336"/>
      <c r="AA67" s="336"/>
      <c r="AB67" s="336"/>
      <c r="AC67" s="244"/>
      <c r="AD67" s="999"/>
      <c r="AE67" s="336"/>
      <c r="AF67" s="336"/>
      <c r="AG67" s="336"/>
      <c r="AH67" s="336"/>
    </row>
    <row r="68" spans="1:34" x14ac:dyDescent="0.25">
      <c r="A68" s="1016" t="s">
        <v>69</v>
      </c>
      <c r="B68" s="244"/>
      <c r="C68" s="999"/>
      <c r="D68" s="244"/>
      <c r="E68" s="244"/>
      <c r="G68" s="1017">
        <f t="shared" ref="G68:M68" si="29">SUM(G9:G66)</f>
        <v>222.00831135123522</v>
      </c>
      <c r="H68" s="1017">
        <f t="shared" si="29"/>
        <v>190.26070316063587</v>
      </c>
      <c r="I68" s="1017">
        <f t="shared" si="29"/>
        <v>136.17256087056091</v>
      </c>
      <c r="J68" s="1017">
        <f t="shared" si="29"/>
        <v>95</v>
      </c>
      <c r="K68" s="1017">
        <f t="shared" si="29"/>
        <v>12</v>
      </c>
      <c r="L68" s="1017">
        <f t="shared" si="29"/>
        <v>192</v>
      </c>
      <c r="M68" s="1017">
        <f t="shared" si="29"/>
        <v>216</v>
      </c>
      <c r="N68" s="1014"/>
      <c r="O68" s="1017">
        <f>SUM(O9:O66)</f>
        <v>110</v>
      </c>
      <c r="P68" s="1017">
        <f>SUM(P9:P66)</f>
        <v>95</v>
      </c>
      <c r="Q68" s="336"/>
      <c r="R68" s="336"/>
      <c r="S68" s="1017">
        <f t="shared" ref="S68:AB68" si="30">SUM(S9:S66)</f>
        <v>46.621745383759382</v>
      </c>
      <c r="T68" s="1017">
        <f t="shared" si="30"/>
        <v>17.123463284457223</v>
      </c>
      <c r="U68" s="1017">
        <f t="shared" si="30"/>
        <v>6.8086280435280457</v>
      </c>
      <c r="V68" s="1017">
        <f t="shared" si="30"/>
        <v>10.450000000000001</v>
      </c>
      <c r="W68" s="1017">
        <f t="shared" si="30"/>
        <v>1.2000000000000002</v>
      </c>
      <c r="X68" s="1017">
        <f t="shared" si="30"/>
        <v>15.36000000000001</v>
      </c>
      <c r="Y68" s="1017">
        <f t="shared" si="30"/>
        <v>17.279999999999998</v>
      </c>
      <c r="Z68" s="1018">
        <f t="shared" si="30"/>
        <v>2.2038433376667594</v>
      </c>
      <c r="AA68" s="1017">
        <f t="shared" si="30"/>
        <v>5.5</v>
      </c>
      <c r="AB68" s="1017">
        <f t="shared" si="30"/>
        <v>17.100000000000001</v>
      </c>
      <c r="AC68" s="244"/>
      <c r="AD68" s="999"/>
      <c r="AE68" s="336"/>
      <c r="AF68" s="336"/>
      <c r="AG68" s="336"/>
      <c r="AH68" s="336"/>
    </row>
    <row r="69" spans="1:34" x14ac:dyDescent="0.25">
      <c r="A69" s="1016" t="s">
        <v>70</v>
      </c>
      <c r="B69" s="244"/>
      <c r="C69" s="999"/>
      <c r="D69" s="244"/>
      <c r="E69" s="244"/>
      <c r="G69" s="1017">
        <f t="shared" ref="G69:M69" si="31">COUNTIF(G9:G66,"&gt;0")</f>
        <v>58</v>
      </c>
      <c r="H69" s="1017">
        <f t="shared" si="31"/>
        <v>46</v>
      </c>
      <c r="I69" s="1017">
        <f t="shared" si="31"/>
        <v>41</v>
      </c>
      <c r="J69" s="1017">
        <f t="shared" si="31"/>
        <v>43</v>
      </c>
      <c r="K69" s="1017">
        <f t="shared" si="31"/>
        <v>2</v>
      </c>
      <c r="L69" s="1017">
        <f t="shared" si="31"/>
        <v>58</v>
      </c>
      <c r="M69" s="1017">
        <f t="shared" si="31"/>
        <v>58</v>
      </c>
      <c r="N69" s="1004"/>
      <c r="O69" s="1017">
        <f>COUNTIF(O9:O66,"&gt;0")</f>
        <v>27</v>
      </c>
      <c r="P69" s="1017">
        <f>COUNTIF(P9:P66,"&gt;0")</f>
        <v>36</v>
      </c>
      <c r="Q69" s="336"/>
      <c r="R69" s="336"/>
      <c r="S69" s="1017">
        <f t="shared" ref="S69:AB69" si="32">COUNTIF(S9:S66,"&gt;0")</f>
        <v>58</v>
      </c>
      <c r="T69" s="1017">
        <f t="shared" si="32"/>
        <v>46</v>
      </c>
      <c r="U69" s="1017">
        <f t="shared" si="32"/>
        <v>41</v>
      </c>
      <c r="V69" s="1017">
        <f t="shared" si="32"/>
        <v>43</v>
      </c>
      <c r="W69" s="1017">
        <f t="shared" si="32"/>
        <v>2</v>
      </c>
      <c r="X69" s="1017">
        <f t="shared" si="32"/>
        <v>58</v>
      </c>
      <c r="Y69" s="1017">
        <f t="shared" si="32"/>
        <v>58</v>
      </c>
      <c r="Z69" s="1018">
        <f t="shared" si="32"/>
        <v>58</v>
      </c>
      <c r="AA69" s="1017">
        <f t="shared" si="32"/>
        <v>27</v>
      </c>
      <c r="AB69" s="1017">
        <f t="shared" si="32"/>
        <v>36</v>
      </c>
      <c r="AC69" s="244"/>
      <c r="AD69" s="999"/>
      <c r="AE69" s="336"/>
      <c r="AF69" s="336"/>
      <c r="AG69" s="336"/>
      <c r="AH69" s="336"/>
    </row>
    <row r="70" spans="1:34" x14ac:dyDescent="0.25">
      <c r="A70" s="1019" t="s">
        <v>71</v>
      </c>
      <c r="B70" s="244"/>
      <c r="C70" s="999"/>
      <c r="D70" s="244"/>
      <c r="E70" s="244"/>
      <c r="G70" s="1013">
        <f t="shared" ref="G70:M70" si="33">G68/G69</f>
        <v>3.8277295060557797</v>
      </c>
      <c r="H70" s="1013">
        <f t="shared" si="33"/>
        <v>4.1361022426225187</v>
      </c>
      <c r="I70" s="1013">
        <f t="shared" si="33"/>
        <v>3.3212819724527054</v>
      </c>
      <c r="J70" s="1013">
        <f t="shared" si="33"/>
        <v>2.2093023255813953</v>
      </c>
      <c r="K70" s="1013">
        <f t="shared" si="33"/>
        <v>6</v>
      </c>
      <c r="L70" s="1013">
        <f t="shared" si="33"/>
        <v>3.3103448275862069</v>
      </c>
      <c r="M70" s="1013">
        <f t="shared" si="33"/>
        <v>3.7241379310344827</v>
      </c>
      <c r="N70" s="1004"/>
      <c r="O70" s="1013">
        <f>O68/O69</f>
        <v>4.0740740740740744</v>
      </c>
      <c r="P70" s="1013">
        <f>P68/P69</f>
        <v>2.6388888888888888</v>
      </c>
      <c r="Q70" s="336"/>
      <c r="R70" s="336"/>
      <c r="S70" s="1013">
        <f t="shared" ref="S70" si="34">S68/S69</f>
        <v>0.8038231962717135</v>
      </c>
      <c r="T70" s="1013">
        <f t="shared" ref="T70" si="35">T68/T69</f>
        <v>0.37224920183602661</v>
      </c>
      <c r="U70" s="1013">
        <f t="shared" ref="U70" si="36">U68/U69</f>
        <v>0.16606409862263527</v>
      </c>
      <c r="V70" s="1013">
        <f t="shared" ref="V70" si="37">V68/V69</f>
        <v>0.24302325581395351</v>
      </c>
      <c r="W70" s="1013">
        <f t="shared" ref="W70" si="38">W68/W69</f>
        <v>0.60000000000000009</v>
      </c>
      <c r="X70" s="1013">
        <f t="shared" ref="X70" si="39">X68/X69</f>
        <v>0.26482758620689673</v>
      </c>
      <c r="Y70" s="1013">
        <f t="shared" ref="Y70" si="40">Y68/Y69</f>
        <v>0.29793103448275859</v>
      </c>
      <c r="Z70" s="1020">
        <f t="shared" ref="Z70" si="41">Z68/Z69</f>
        <v>3.7997298925288955E-2</v>
      </c>
      <c r="AA70" s="1013">
        <f t="shared" ref="AA70" si="42">AA68/AA69</f>
        <v>0.20370370370370369</v>
      </c>
      <c r="AB70" s="1013">
        <f t="shared" ref="AB70" si="43">AB68/AB69</f>
        <v>0.47500000000000003</v>
      </c>
      <c r="AC70" s="244"/>
      <c r="AD70" s="999"/>
      <c r="AE70" s="336"/>
      <c r="AF70" s="336"/>
      <c r="AG70" s="336"/>
      <c r="AH70" s="336"/>
    </row>
    <row r="71" spans="1:34" x14ac:dyDescent="0.25">
      <c r="A71" s="1021" t="s">
        <v>5</v>
      </c>
      <c r="B71" s="244"/>
      <c r="C71" s="999"/>
      <c r="D71" s="389"/>
      <c r="E71" s="389"/>
      <c r="F71" s="389"/>
      <c r="G71" s="1022">
        <f t="shared" ref="G71:M71" si="44">G8</f>
        <v>3.8277295060557797</v>
      </c>
      <c r="H71" s="1022">
        <f t="shared" si="44"/>
        <v>3.2803569510454462</v>
      </c>
      <c r="I71" s="1022">
        <f t="shared" si="44"/>
        <v>2.3478027736303604</v>
      </c>
      <c r="J71" s="1022">
        <f t="shared" si="44"/>
        <v>1.6379310344827587</v>
      </c>
      <c r="K71" s="1022">
        <f t="shared" si="44"/>
        <v>0.20689655172413793</v>
      </c>
      <c r="L71" s="1022">
        <f t="shared" si="44"/>
        <v>3.3103448275862069</v>
      </c>
      <c r="M71" s="1022">
        <f t="shared" si="44"/>
        <v>3.7241379310344827</v>
      </c>
      <c r="N71" s="1023"/>
      <c r="O71" s="1022">
        <f>O8</f>
        <v>1.896551724137931</v>
      </c>
      <c r="P71" s="1022">
        <f>P8</f>
        <v>0</v>
      </c>
      <c r="Q71" s="336"/>
      <c r="R71" s="336"/>
      <c r="S71" s="1022">
        <f t="shared" ref="S71:AB71" si="45">S8</f>
        <v>0</v>
      </c>
      <c r="T71" s="1022">
        <f t="shared" si="45"/>
        <v>0</v>
      </c>
      <c r="U71" s="1022">
        <f t="shared" si="45"/>
        <v>0</v>
      </c>
      <c r="V71" s="1022">
        <f t="shared" si="45"/>
        <v>0</v>
      </c>
      <c r="W71" s="1022">
        <f t="shared" si="45"/>
        <v>0</v>
      </c>
      <c r="X71" s="1022">
        <f t="shared" si="45"/>
        <v>0</v>
      </c>
      <c r="Y71" s="1022">
        <f t="shared" si="45"/>
        <v>0</v>
      </c>
      <c r="Z71" s="1024">
        <f t="shared" si="45"/>
        <v>0</v>
      </c>
      <c r="AA71" s="1022">
        <f t="shared" si="45"/>
        <v>0</v>
      </c>
      <c r="AB71" s="1022">
        <f t="shared" si="45"/>
        <v>0</v>
      </c>
      <c r="AC71" s="244"/>
      <c r="AD71" s="999"/>
      <c r="AE71" s="336"/>
      <c r="AF71" s="336"/>
      <c r="AG71" s="336"/>
      <c r="AH71" s="336"/>
    </row>
    <row r="72" spans="1:34" x14ac:dyDescent="0.25">
      <c r="A72" s="1000"/>
      <c r="B72" s="244"/>
      <c r="C72" s="999"/>
      <c r="D72" s="244"/>
      <c r="E72" s="244"/>
      <c r="G72" s="336"/>
      <c r="H72" s="1002"/>
      <c r="I72" s="244"/>
      <c r="J72" s="244"/>
      <c r="K72" s="336"/>
      <c r="L72" s="1003"/>
      <c r="M72" s="336"/>
      <c r="N72" s="1004"/>
      <c r="O72" s="244"/>
      <c r="P72" s="244"/>
      <c r="Q72" s="336"/>
      <c r="R72" s="336"/>
      <c r="S72" s="336"/>
      <c r="T72" s="336"/>
      <c r="U72" s="336"/>
      <c r="V72" s="336"/>
      <c r="W72" s="336"/>
      <c r="X72" s="336"/>
      <c r="Y72" s="336"/>
      <c r="AA72" s="336"/>
      <c r="AB72" s="336"/>
      <c r="AC72" s="244"/>
      <c r="AD72" s="999"/>
      <c r="AE72" s="336"/>
      <c r="AF72" s="336"/>
      <c r="AG72" s="336"/>
      <c r="AH72" s="336"/>
    </row>
    <row r="73" spans="1:34" x14ac:dyDescent="0.25">
      <c r="A73" s="336"/>
      <c r="B73" s="336"/>
      <c r="C73" s="336"/>
      <c r="D73" s="336"/>
      <c r="E73" s="336"/>
      <c r="F73" s="336"/>
      <c r="G73" s="1660"/>
      <c r="H73" s="1661"/>
      <c r="I73" s="244"/>
      <c r="J73" s="244"/>
      <c r="K73" s="336"/>
      <c r="L73" s="1003"/>
      <c r="M73" s="336"/>
      <c r="N73" s="1004"/>
      <c r="O73" s="244"/>
      <c r="P73" s="244"/>
      <c r="Q73" s="336"/>
      <c r="R73" s="336"/>
      <c r="S73" s="336"/>
      <c r="T73" s="336"/>
      <c r="U73" s="336"/>
      <c r="V73" s="336"/>
      <c r="W73" s="336"/>
      <c r="X73" s="336"/>
      <c r="Y73" s="336"/>
      <c r="Z73" s="336"/>
      <c r="AA73" s="336"/>
      <c r="AB73" s="336"/>
      <c r="AC73" s="336"/>
      <c r="AD73" s="336"/>
      <c r="AE73" s="336"/>
      <c r="AF73" s="336"/>
      <c r="AG73" s="336"/>
      <c r="AH73" s="336"/>
    </row>
    <row r="74" spans="1:34" x14ac:dyDescent="0.25">
      <c r="A74" s="336"/>
      <c r="B74" s="336"/>
      <c r="C74" s="336"/>
      <c r="D74" s="336"/>
      <c r="E74" s="336"/>
      <c r="F74" s="336"/>
      <c r="G74" s="1660"/>
      <c r="H74" s="1661"/>
      <c r="I74" s="244"/>
      <c r="J74" s="244"/>
      <c r="K74" s="336"/>
      <c r="L74" s="1003"/>
      <c r="M74" s="336"/>
      <c r="N74" s="1004"/>
      <c r="O74" s="244"/>
      <c r="P74" s="244"/>
      <c r="Q74" s="336"/>
      <c r="R74" s="336"/>
      <c r="S74" s="336"/>
      <c r="T74" s="336"/>
      <c r="U74" s="336"/>
      <c r="V74" s="336"/>
      <c r="W74" s="336"/>
      <c r="X74" s="336"/>
      <c r="Y74" s="336"/>
      <c r="Z74" s="336"/>
      <c r="AA74" s="336"/>
      <c r="AB74" s="336"/>
      <c r="AC74" s="336"/>
      <c r="AD74" s="336"/>
      <c r="AE74" s="336"/>
      <c r="AF74" s="336"/>
      <c r="AG74" s="336"/>
      <c r="AH74" s="336"/>
    </row>
    <row r="75" spans="1:34" x14ac:dyDescent="0.25">
      <c r="A75" s="336"/>
      <c r="B75" s="336"/>
      <c r="C75" s="336"/>
      <c r="D75" s="336"/>
      <c r="E75" s="336"/>
      <c r="F75" s="336"/>
      <c r="G75" s="1660"/>
      <c r="H75" s="1661"/>
      <c r="I75" s="244"/>
      <c r="J75" s="244"/>
      <c r="K75" s="336"/>
      <c r="L75" s="1003"/>
      <c r="M75" s="336"/>
      <c r="N75" s="1004"/>
      <c r="O75" s="244"/>
      <c r="P75" s="244"/>
      <c r="Q75" s="336"/>
      <c r="R75" s="336"/>
      <c r="S75" s="336"/>
      <c r="T75" s="336"/>
      <c r="U75" s="336"/>
      <c r="V75" s="336"/>
      <c r="W75" s="336"/>
      <c r="X75" s="336"/>
      <c r="Y75" s="336"/>
      <c r="Z75" s="336"/>
      <c r="AA75" s="336"/>
      <c r="AB75" s="336"/>
      <c r="AC75" s="336"/>
      <c r="AD75" s="336"/>
      <c r="AE75" s="336"/>
      <c r="AF75" s="336"/>
      <c r="AG75" s="336"/>
      <c r="AH75" s="336"/>
    </row>
    <row r="76" spans="1:34" x14ac:dyDescent="0.25">
      <c r="A76" s="336"/>
      <c r="B76" s="336"/>
      <c r="C76" s="336"/>
      <c r="D76" s="336"/>
      <c r="E76" s="336"/>
      <c r="F76" s="336"/>
      <c r="G76" s="1660"/>
      <c r="H76" s="1661"/>
      <c r="I76" s="244"/>
      <c r="J76" s="244"/>
      <c r="K76" s="336"/>
      <c r="L76" s="1003"/>
      <c r="M76" s="336"/>
      <c r="N76" s="1004"/>
      <c r="O76" s="244"/>
      <c r="P76" s="244"/>
      <c r="Q76" s="336"/>
      <c r="R76" s="336"/>
      <c r="S76" s="336"/>
      <c r="T76" s="336"/>
      <c r="U76" s="336"/>
      <c r="V76" s="336"/>
      <c r="W76" s="336"/>
      <c r="X76" s="336"/>
      <c r="Y76" s="336"/>
      <c r="Z76" s="336"/>
      <c r="AA76" s="336"/>
      <c r="AB76" s="336"/>
      <c r="AC76" s="336"/>
      <c r="AD76" s="336"/>
      <c r="AE76" s="336"/>
      <c r="AF76" s="336"/>
      <c r="AG76" s="336"/>
      <c r="AH76" s="336"/>
    </row>
    <row r="77" spans="1:34" x14ac:dyDescent="0.25">
      <c r="A77" s="336"/>
      <c r="B77" s="336"/>
      <c r="C77" s="336"/>
      <c r="D77" s="336"/>
      <c r="E77" s="336"/>
      <c r="F77" s="336"/>
      <c r="G77" s="1660"/>
      <c r="H77" s="1661"/>
      <c r="I77" s="244"/>
      <c r="J77" s="244"/>
      <c r="K77" s="336"/>
      <c r="L77" s="1003"/>
      <c r="M77" s="336"/>
      <c r="N77" s="1004"/>
      <c r="O77" s="244"/>
      <c r="P77" s="244"/>
      <c r="Q77" s="336"/>
      <c r="R77" s="336"/>
      <c r="S77" s="336"/>
      <c r="T77" s="336"/>
      <c r="U77" s="336"/>
      <c r="V77" s="336"/>
      <c r="W77" s="336"/>
      <c r="X77" s="336"/>
      <c r="Y77" s="336"/>
      <c r="Z77" s="336"/>
      <c r="AA77" s="336"/>
      <c r="AB77" s="336"/>
      <c r="AC77" s="336"/>
      <c r="AD77" s="336"/>
      <c r="AE77" s="336"/>
      <c r="AF77" s="336"/>
      <c r="AG77" s="336"/>
      <c r="AH77" s="336"/>
    </row>
    <row r="78" spans="1:34" x14ac:dyDescent="0.25">
      <c r="A78" s="1000"/>
      <c r="B78" s="244"/>
      <c r="C78" s="999"/>
      <c r="D78" s="244"/>
      <c r="E78" s="244"/>
      <c r="G78" s="336"/>
      <c r="H78" s="1002"/>
      <c r="I78" s="244"/>
      <c r="J78" s="244"/>
      <c r="K78" s="336"/>
      <c r="L78" s="1003"/>
      <c r="M78" s="336"/>
      <c r="N78" s="1004"/>
      <c r="O78" s="244"/>
      <c r="P78" s="244"/>
      <c r="Q78" s="336"/>
      <c r="R78" s="336"/>
      <c r="S78" s="336"/>
      <c r="T78" s="336"/>
      <c r="U78" s="336"/>
      <c r="V78" s="336"/>
      <c r="W78" s="336"/>
      <c r="X78" s="336"/>
      <c r="Y78" s="336"/>
      <c r="AA78" s="336"/>
      <c r="AB78" s="336"/>
      <c r="AC78" s="244"/>
      <c r="AD78" s="999"/>
      <c r="AE78" s="336"/>
      <c r="AF78" s="336"/>
      <c r="AG78" s="336"/>
      <c r="AH78" s="336"/>
    </row>
    <row r="79" spans="1:34" x14ac:dyDescent="0.25">
      <c r="A79" s="1000"/>
      <c r="B79" s="244"/>
      <c r="C79" s="999"/>
      <c r="D79" s="244"/>
      <c r="E79" s="244"/>
      <c r="G79" s="336"/>
      <c r="H79" s="1002"/>
      <c r="I79" s="244"/>
      <c r="J79" s="244"/>
      <c r="K79" s="336"/>
      <c r="L79" s="1003"/>
      <c r="M79" s="336"/>
      <c r="N79" s="1004"/>
      <c r="O79" s="244"/>
      <c r="P79" s="244"/>
      <c r="Q79" s="336"/>
      <c r="R79" s="336"/>
      <c r="S79" s="336"/>
      <c r="T79" s="336"/>
      <c r="U79" s="336"/>
      <c r="V79" s="336"/>
      <c r="W79" s="336"/>
      <c r="X79" s="336"/>
      <c r="Y79" s="336"/>
      <c r="AA79" s="336"/>
      <c r="AB79" s="336"/>
      <c r="AC79" s="244"/>
      <c r="AD79" s="999"/>
      <c r="AE79" s="336"/>
      <c r="AF79" s="336"/>
      <c r="AG79" s="336"/>
      <c r="AH79" s="336"/>
    </row>
  </sheetData>
  <sortState ref="A9:AE66">
    <sortCondition ref="B9:B66"/>
  </sortState>
  <conditionalFormatting sqref="B9:B66">
    <cfRule type="cellIs" dxfId="35" priority="70" stopIfTrue="1" operator="lessThanOrEqual">
      <formula>19</formula>
    </cfRule>
    <cfRule type="cellIs" dxfId="34" priority="71" stopIfTrue="1" operator="lessThanOrEqual">
      <formula>39</formula>
    </cfRule>
    <cfRule type="cellIs" dxfId="33" priority="72" operator="greaterThan">
      <formula>39</formula>
    </cfRule>
  </conditionalFormatting>
  <conditionalFormatting sqref="K9:K66">
    <cfRule type="cellIs" dxfId="32" priority="1632" operator="equal">
      <formula>0</formula>
    </cfRule>
    <cfRule type="colorScale" priority="1633">
      <colorScale>
        <cfvo type="min"/>
        <cfvo type="percentile" val="40"/>
        <cfvo type="max"/>
        <color rgb="FFFA9C9E"/>
        <color rgb="FFFFF2B3"/>
        <color rgb="FF9BD5AA"/>
      </colorScale>
    </cfRule>
  </conditionalFormatting>
  <conditionalFormatting sqref="L9:L66">
    <cfRule type="cellIs" dxfId="31" priority="1636" operator="equal">
      <formula>0</formula>
    </cfRule>
    <cfRule type="colorScale" priority="1637">
      <colorScale>
        <cfvo type="min"/>
        <cfvo type="percentile" val="40"/>
        <cfvo type="max"/>
        <color rgb="FFFA9C9E"/>
        <color rgb="FFFFF2B3"/>
        <color rgb="FF9BD5AA"/>
      </colorScale>
    </cfRule>
  </conditionalFormatting>
  <conditionalFormatting sqref="M9:M66">
    <cfRule type="cellIs" dxfId="30" priority="1640" operator="equal">
      <formula>0</formula>
    </cfRule>
    <cfRule type="colorScale" priority="1641">
      <colorScale>
        <cfvo type="min"/>
        <cfvo type="percentile" val="40"/>
        <cfvo type="max"/>
        <color rgb="FFFA9C9E"/>
        <color rgb="FFFFF2B3"/>
        <color rgb="FF9BD5AA"/>
      </colorScale>
    </cfRule>
  </conditionalFormatting>
  <conditionalFormatting sqref="O9:O66">
    <cfRule type="colorScale" priority="1645">
      <colorScale>
        <cfvo type="min"/>
        <cfvo type="percentile" val="40"/>
        <cfvo type="max"/>
        <color rgb="FFFA9C9E"/>
        <color rgb="FFFFF2B3"/>
        <color rgb="FF9BD5AA"/>
      </colorScale>
    </cfRule>
  </conditionalFormatting>
  <conditionalFormatting sqref="N9:N66">
    <cfRule type="cellIs" dxfId="29" priority="44" operator="equal">
      <formula>0</formula>
    </cfRule>
    <cfRule type="colorScale" priority="45">
      <colorScale>
        <cfvo type="min"/>
        <cfvo type="percentile" val="40"/>
        <cfvo type="max"/>
        <color rgb="FFFA9C9E"/>
        <color rgb="FFFFF2B3"/>
        <color rgb="FF9BD5AA"/>
      </colorScale>
    </cfRule>
  </conditionalFormatting>
  <conditionalFormatting sqref="S9:S66">
    <cfRule type="cellIs" dxfId="28" priority="37" operator="equal">
      <formula>0</formula>
    </cfRule>
    <cfRule type="colorScale" priority="38">
      <colorScale>
        <cfvo type="min"/>
        <cfvo type="percentile" val="40"/>
        <cfvo type="max"/>
        <color rgb="FFFA9C9E"/>
        <color rgb="FFFFF2B3"/>
        <color rgb="FF9BD5AA"/>
      </colorScale>
    </cfRule>
  </conditionalFormatting>
  <conditionalFormatting sqref="T9:T66">
    <cfRule type="cellIs" dxfId="27" priority="35" operator="equal">
      <formula>0</formula>
    </cfRule>
    <cfRule type="colorScale" priority="36">
      <colorScale>
        <cfvo type="min"/>
        <cfvo type="percentile" val="40"/>
        <cfvo type="max"/>
        <color rgb="FFFA9C9E"/>
        <color rgb="FFFFF2B3"/>
        <color rgb="FF9BD5AA"/>
      </colorScale>
    </cfRule>
  </conditionalFormatting>
  <conditionalFormatting sqref="U9:U66">
    <cfRule type="cellIs" dxfId="26" priority="33" operator="equal">
      <formula>0</formula>
    </cfRule>
    <cfRule type="colorScale" priority="34">
      <colorScale>
        <cfvo type="min"/>
        <cfvo type="percentile" val="40"/>
        <cfvo type="max"/>
        <color rgb="FFFA9C9E"/>
        <color rgb="FFFFF2B3"/>
        <color rgb="FF9BD5AA"/>
      </colorScale>
    </cfRule>
  </conditionalFormatting>
  <conditionalFormatting sqref="V9:V66">
    <cfRule type="cellIs" dxfId="25" priority="31" operator="equal">
      <formula>0</formula>
    </cfRule>
    <cfRule type="colorScale" priority="32">
      <colorScale>
        <cfvo type="min"/>
        <cfvo type="percentile" val="40"/>
        <cfvo type="max"/>
        <color rgb="FFFA9C9E"/>
        <color rgb="FFFFF2B3"/>
        <color rgb="FF9BD5AA"/>
      </colorScale>
    </cfRule>
  </conditionalFormatting>
  <conditionalFormatting sqref="W9:W66">
    <cfRule type="cellIs" dxfId="24" priority="29" operator="equal">
      <formula>0</formula>
    </cfRule>
    <cfRule type="colorScale" priority="30">
      <colorScale>
        <cfvo type="min"/>
        <cfvo type="percentile" val="40"/>
        <cfvo type="max"/>
        <color rgb="FFFA9C9E"/>
        <color rgb="FFFFF2B3"/>
        <color rgb="FF9BD5AA"/>
      </colorScale>
    </cfRule>
  </conditionalFormatting>
  <conditionalFormatting sqref="X9:X66">
    <cfRule type="cellIs" dxfId="23" priority="27" operator="equal">
      <formula>0</formula>
    </cfRule>
    <cfRule type="colorScale" priority="28">
      <colorScale>
        <cfvo type="min"/>
        <cfvo type="percentile" val="40"/>
        <cfvo type="max"/>
        <color rgb="FFFA9C9E"/>
        <color rgb="FFFFF2B3"/>
        <color rgb="FF9BD5AA"/>
      </colorScale>
    </cfRule>
  </conditionalFormatting>
  <conditionalFormatting sqref="Y9:Y66">
    <cfRule type="cellIs" dxfId="22" priority="25" operator="equal">
      <formula>0</formula>
    </cfRule>
    <cfRule type="colorScale" priority="26">
      <colorScale>
        <cfvo type="min"/>
        <cfvo type="percentile" val="40"/>
        <cfvo type="max"/>
        <color rgb="FFFA9C9E"/>
        <color rgb="FFFFF2B3"/>
        <color rgb="FF9BD5AA"/>
      </colorScale>
    </cfRule>
  </conditionalFormatting>
  <conditionalFormatting sqref="Z9:Z66">
    <cfRule type="cellIs" dxfId="21" priority="23" operator="equal">
      <formula>0</formula>
    </cfRule>
    <cfRule type="colorScale" priority="24">
      <colorScale>
        <cfvo type="min"/>
        <cfvo type="percentile" val="40"/>
        <cfvo type="max"/>
        <color rgb="FFFA9C9E"/>
        <color rgb="FFFFF2B3"/>
        <color rgb="FF9BD5AA"/>
      </colorScale>
    </cfRule>
  </conditionalFormatting>
  <conditionalFormatting sqref="AA9:AA66">
    <cfRule type="cellIs" dxfId="20" priority="21" operator="equal">
      <formula>0</formula>
    </cfRule>
    <cfRule type="colorScale" priority="22">
      <colorScale>
        <cfvo type="min"/>
        <cfvo type="percentile" val="40"/>
        <cfvo type="max"/>
        <color rgb="FFFA9C9E"/>
        <color rgb="FFFFF2B3"/>
        <color rgb="FF9BD5AA"/>
      </colorScale>
    </cfRule>
  </conditionalFormatting>
  <conditionalFormatting sqref="AB9:AB66">
    <cfRule type="cellIs" dxfId="19" priority="19" operator="equal">
      <formula>0</formula>
    </cfRule>
    <cfRule type="colorScale" priority="20">
      <colorScale>
        <cfvo type="min"/>
        <cfvo type="percentile" val="40"/>
        <cfvo type="max"/>
        <color rgb="FFFA9C9E"/>
        <color rgb="FFFFF2B3"/>
        <color rgb="FF9BD5AA"/>
      </colorScale>
    </cfRule>
  </conditionalFormatting>
  <conditionalFormatting sqref="F18">
    <cfRule type="colorScale" priority="14">
      <colorScale>
        <cfvo type="min"/>
        <cfvo type="percentile" val="50"/>
        <cfvo type="max"/>
        <color rgb="FFF8696B"/>
        <color rgb="FFFFEB84"/>
        <color rgb="FF63BE7B"/>
      </colorScale>
    </cfRule>
  </conditionalFormatting>
  <conditionalFormatting sqref="AC9:AC66">
    <cfRule type="cellIs" dxfId="18" priority="10" stopIfTrue="1" operator="lessThanOrEqual">
      <formula>19</formula>
    </cfRule>
    <cfRule type="cellIs" dxfId="17" priority="11" stopIfTrue="1" operator="lessThanOrEqual">
      <formula>39</formula>
    </cfRule>
    <cfRule type="cellIs" dxfId="16" priority="12" operator="greaterThan">
      <formula>39</formula>
    </cfRule>
  </conditionalFormatting>
  <conditionalFormatting sqref="J9:J66">
    <cfRule type="colorScale" priority="9">
      <colorScale>
        <cfvo type="min"/>
        <cfvo type="percentile" val="40"/>
        <cfvo type="max"/>
        <color rgb="FFFA9C9E"/>
        <color rgb="FFFFF2B3"/>
        <color rgb="FF9BD5AA"/>
      </colorScale>
    </cfRule>
  </conditionalFormatting>
  <conditionalFormatting sqref="I9:I66">
    <cfRule type="colorScale" priority="8">
      <colorScale>
        <cfvo type="min"/>
        <cfvo type="percentile" val="40"/>
        <cfvo type="max"/>
        <color rgb="FFFA9C9E"/>
        <color rgb="FFFFF2B3"/>
        <color rgb="FF9BD5AA"/>
      </colorScale>
    </cfRule>
  </conditionalFormatting>
  <conditionalFormatting sqref="H9:H66">
    <cfRule type="colorScale" priority="7">
      <colorScale>
        <cfvo type="min"/>
        <cfvo type="percentile" val="40"/>
        <cfvo type="max"/>
        <color rgb="FFFA9C9E"/>
        <color rgb="FFFFF2B3"/>
        <color rgb="FF9BD5AA"/>
      </colorScale>
    </cfRule>
  </conditionalFormatting>
  <conditionalFormatting sqref="G9:G66">
    <cfRule type="colorScale" priority="6">
      <colorScale>
        <cfvo type="min"/>
        <cfvo type="percentile" val="40"/>
        <cfvo type="max"/>
        <color rgb="FFFA9C9E"/>
        <color rgb="FFFFF2B3"/>
        <color rgb="FF9BD5AA"/>
      </colorScale>
    </cfRule>
  </conditionalFormatting>
  <conditionalFormatting sqref="E66">
    <cfRule type="colorScale" priority="5">
      <colorScale>
        <cfvo type="min"/>
        <cfvo type="percentile" val="45"/>
        <cfvo type="max"/>
        <color rgb="FFF97B7E"/>
        <color rgb="FFFFEB84"/>
        <color rgb="FF7AC88E"/>
      </colorScale>
    </cfRule>
  </conditionalFormatting>
  <conditionalFormatting sqref="D9:D66">
    <cfRule type="colorScale" priority="1">
      <colorScale>
        <cfvo type="min"/>
        <cfvo type="percentile" val="50"/>
        <cfvo type="max"/>
        <color rgb="FFF8696B"/>
        <color rgb="FFFFEB84"/>
        <color rgb="FF63BE7B"/>
      </colorScale>
    </cfRule>
  </conditionalFormatting>
  <pageMargins left="0.7" right="0.7" top="0.75" bottom="0.75" header="0.3" footer="0.3"/>
  <pageSetup paperSize="5"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zoomScale="85" zoomScaleNormal="85" workbookViewId="0">
      <selection activeCell="R20" sqref="R20"/>
    </sheetView>
  </sheetViews>
  <sheetFormatPr defaultColWidth="9.140625" defaultRowHeight="15" x14ac:dyDescent="0.25"/>
  <cols>
    <col min="1" max="7" width="4.28515625" style="826" customWidth="1"/>
    <col min="8" max="9" width="3" style="826" customWidth="1"/>
    <col min="10" max="15" width="4.28515625" style="826" customWidth="1"/>
    <col min="16" max="16" width="5.140625" style="826" customWidth="1"/>
    <col min="17" max="18" width="3.140625" style="826" customWidth="1"/>
    <col min="19" max="25" width="4.28515625" style="826" customWidth="1"/>
    <col min="26" max="27" width="3" style="826" customWidth="1"/>
    <col min="28" max="30" width="4.28515625" style="826" customWidth="1"/>
    <col min="31" max="34" width="5" style="826" customWidth="1"/>
    <col min="35" max="35" width="6.7109375" style="826" customWidth="1"/>
    <col min="36" max="36" width="9.140625" style="826" customWidth="1"/>
    <col min="37" max="16384" width="9.140625" style="826"/>
  </cols>
  <sheetData>
    <row r="1" spans="1:35" ht="33.75" customHeight="1" x14ac:dyDescent="0.25">
      <c r="A1" s="1074" t="s">
        <v>709</v>
      </c>
      <c r="B1" s="851"/>
      <c r="C1" s="851"/>
      <c r="D1" s="851"/>
      <c r="E1" s="336"/>
      <c r="F1" s="851"/>
      <c r="G1" s="851"/>
      <c r="H1" s="851"/>
      <c r="I1" s="851"/>
      <c r="J1" s="851"/>
      <c r="K1" s="851"/>
      <c r="L1" s="336"/>
      <c r="M1" s="336"/>
      <c r="N1" s="851"/>
      <c r="O1" s="851"/>
      <c r="P1" s="851"/>
      <c r="Q1" s="852"/>
      <c r="R1" s="852"/>
      <c r="S1" s="852"/>
      <c r="T1" s="336"/>
      <c r="U1" s="336"/>
      <c r="V1" s="852"/>
      <c r="W1" s="852"/>
      <c r="X1" s="852"/>
      <c r="Y1" s="851"/>
      <c r="Z1" s="851"/>
      <c r="AA1" s="853"/>
      <c r="AB1" s="853"/>
      <c r="AC1" s="854"/>
      <c r="AD1" s="855"/>
      <c r="AE1" s="853"/>
      <c r="AF1" s="849"/>
      <c r="AG1" s="849"/>
      <c r="AH1" s="849"/>
      <c r="AI1" s="849"/>
    </row>
    <row r="2" spans="1:35" s="828" customFormat="1" ht="18" customHeight="1" x14ac:dyDescent="0.25">
      <c r="A2" s="827" t="s">
        <v>510</v>
      </c>
      <c r="B2" s="827"/>
      <c r="C2" s="827"/>
      <c r="D2" s="827"/>
      <c r="E2" s="827"/>
      <c r="F2" s="827"/>
      <c r="G2" s="827"/>
      <c r="H2" s="853"/>
      <c r="I2" s="850"/>
      <c r="J2" s="827" t="s">
        <v>511</v>
      </c>
      <c r="K2" s="827"/>
      <c r="L2" s="827"/>
      <c r="M2" s="827"/>
      <c r="N2" s="827"/>
      <c r="O2" s="827"/>
      <c r="P2" s="827"/>
      <c r="Q2" s="864"/>
      <c r="R2" s="850"/>
      <c r="S2" s="827" t="s">
        <v>512</v>
      </c>
      <c r="T2" s="827"/>
      <c r="U2" s="827"/>
      <c r="V2" s="827"/>
      <c r="W2" s="827"/>
      <c r="X2" s="827"/>
      <c r="Y2" s="827"/>
      <c r="Z2" s="850"/>
      <c r="AA2" s="850"/>
      <c r="AB2" s="827" t="s">
        <v>513</v>
      </c>
      <c r="AC2" s="827"/>
      <c r="AD2" s="827"/>
      <c r="AE2" s="827"/>
      <c r="AF2" s="827"/>
      <c r="AG2" s="827"/>
      <c r="AH2" s="827"/>
      <c r="AI2" s="850"/>
    </row>
    <row r="3" spans="1:35" s="828" customFormat="1" ht="18" customHeight="1" x14ac:dyDescent="0.2">
      <c r="A3" s="829" t="s">
        <v>514</v>
      </c>
      <c r="B3" s="830" t="s">
        <v>515</v>
      </c>
      <c r="C3" s="830" t="s">
        <v>516</v>
      </c>
      <c r="D3" s="830" t="s">
        <v>517</v>
      </c>
      <c r="E3" s="830" t="s">
        <v>518</v>
      </c>
      <c r="F3" s="830" t="s">
        <v>519</v>
      </c>
      <c r="G3" s="831" t="s">
        <v>520</v>
      </c>
      <c r="H3" s="860"/>
      <c r="I3" s="850"/>
      <c r="J3" s="829" t="s">
        <v>514</v>
      </c>
      <c r="K3" s="830" t="s">
        <v>515</v>
      </c>
      <c r="L3" s="830" t="s">
        <v>516</v>
      </c>
      <c r="M3" s="830" t="s">
        <v>517</v>
      </c>
      <c r="N3" s="830" t="s">
        <v>518</v>
      </c>
      <c r="O3" s="830" t="s">
        <v>519</v>
      </c>
      <c r="P3" s="831" t="s">
        <v>520</v>
      </c>
      <c r="Q3" s="860"/>
      <c r="R3" s="850"/>
      <c r="S3" s="829" t="s">
        <v>514</v>
      </c>
      <c r="T3" s="830" t="s">
        <v>515</v>
      </c>
      <c r="U3" s="830" t="s">
        <v>516</v>
      </c>
      <c r="V3" s="830" t="s">
        <v>517</v>
      </c>
      <c r="W3" s="830" t="s">
        <v>518</v>
      </c>
      <c r="X3" s="830" t="s">
        <v>519</v>
      </c>
      <c r="Y3" s="831" t="s">
        <v>520</v>
      </c>
      <c r="Z3" s="860"/>
      <c r="AA3" s="850"/>
      <c r="AB3" s="829" t="s">
        <v>514</v>
      </c>
      <c r="AC3" s="830" t="s">
        <v>515</v>
      </c>
      <c r="AD3" s="830" t="s">
        <v>516</v>
      </c>
      <c r="AE3" s="830" t="s">
        <v>517</v>
      </c>
      <c r="AF3" s="830" t="s">
        <v>518</v>
      </c>
      <c r="AG3" s="830" t="s">
        <v>519</v>
      </c>
      <c r="AH3" s="831" t="s">
        <v>520</v>
      </c>
      <c r="AI3" s="850"/>
    </row>
    <row r="4" spans="1:35" s="828" customFormat="1" ht="18" customHeight="1" x14ac:dyDescent="0.2">
      <c r="A4" s="832"/>
      <c r="B4" s="833"/>
      <c r="C4" s="834">
        <v>1</v>
      </c>
      <c r="D4" s="833">
        <v>2</v>
      </c>
      <c r="E4" s="833">
        <v>3</v>
      </c>
      <c r="F4" s="833">
        <v>4</v>
      </c>
      <c r="G4" s="835">
        <v>5</v>
      </c>
      <c r="H4" s="861"/>
      <c r="I4" s="850"/>
      <c r="J4" s="836"/>
      <c r="K4" s="833"/>
      <c r="L4" s="833"/>
      <c r="M4" s="833"/>
      <c r="N4" s="833"/>
      <c r="O4" s="833">
        <v>1</v>
      </c>
      <c r="P4" s="835">
        <v>2</v>
      </c>
      <c r="Q4" s="861"/>
      <c r="R4" s="850"/>
      <c r="S4" s="836"/>
      <c r="T4" s="833"/>
      <c r="U4" s="833"/>
      <c r="V4" s="833"/>
      <c r="W4" s="833"/>
      <c r="X4" s="833">
        <v>1</v>
      </c>
      <c r="Y4" s="835">
        <v>2</v>
      </c>
      <c r="Z4" s="861"/>
      <c r="AA4" s="850"/>
      <c r="AB4" s="836"/>
      <c r="AC4" s="833">
        <v>1</v>
      </c>
      <c r="AD4" s="833">
        <v>2</v>
      </c>
      <c r="AE4" s="833">
        <v>3</v>
      </c>
      <c r="AF4" s="833">
        <v>4</v>
      </c>
      <c r="AG4" s="833">
        <v>5</v>
      </c>
      <c r="AH4" s="835">
        <v>6</v>
      </c>
      <c r="AI4" s="850"/>
    </row>
    <row r="5" spans="1:35" s="828" customFormat="1" ht="18" customHeight="1" x14ac:dyDescent="0.2">
      <c r="A5" s="836">
        <v>6</v>
      </c>
      <c r="B5" s="833">
        <v>7</v>
      </c>
      <c r="C5" s="833">
        <v>8</v>
      </c>
      <c r="D5" s="833">
        <v>9</v>
      </c>
      <c r="E5" s="833">
        <v>10</v>
      </c>
      <c r="F5" s="833">
        <v>11</v>
      </c>
      <c r="G5" s="835">
        <v>12</v>
      </c>
      <c r="H5" s="861"/>
      <c r="I5" s="850"/>
      <c r="J5" s="836">
        <v>3</v>
      </c>
      <c r="K5" s="833">
        <v>4</v>
      </c>
      <c r="L5" s="833">
        <v>5</v>
      </c>
      <c r="M5" s="833">
        <v>6</v>
      </c>
      <c r="N5" s="833">
        <v>7</v>
      </c>
      <c r="O5" s="833">
        <v>8</v>
      </c>
      <c r="P5" s="835">
        <v>9</v>
      </c>
      <c r="Q5" s="861"/>
      <c r="R5" s="850"/>
      <c r="S5" s="836">
        <v>3</v>
      </c>
      <c r="T5" s="833">
        <v>4</v>
      </c>
      <c r="U5" s="837">
        <v>5</v>
      </c>
      <c r="V5" s="837">
        <v>6</v>
      </c>
      <c r="W5" s="837">
        <v>7</v>
      </c>
      <c r="X5" s="837">
        <v>8</v>
      </c>
      <c r="Y5" s="837">
        <v>9</v>
      </c>
      <c r="Z5" s="867"/>
      <c r="AA5" s="850"/>
      <c r="AB5" s="836">
        <v>7</v>
      </c>
      <c r="AC5" s="833">
        <v>8</v>
      </c>
      <c r="AD5" s="837">
        <v>9</v>
      </c>
      <c r="AE5" s="837">
        <v>10</v>
      </c>
      <c r="AF5" s="837">
        <v>11</v>
      </c>
      <c r="AG5" s="837">
        <v>12</v>
      </c>
      <c r="AH5" s="837">
        <v>13</v>
      </c>
      <c r="AI5" s="850"/>
    </row>
    <row r="6" spans="1:35" s="828" customFormat="1" ht="18" customHeight="1" x14ac:dyDescent="0.2">
      <c r="A6" s="836">
        <v>13</v>
      </c>
      <c r="B6" s="833">
        <v>14</v>
      </c>
      <c r="C6" s="833">
        <v>15</v>
      </c>
      <c r="D6" s="833">
        <v>16</v>
      </c>
      <c r="E6" s="833">
        <v>17</v>
      </c>
      <c r="F6" s="833">
        <v>18</v>
      </c>
      <c r="G6" s="835">
        <v>19</v>
      </c>
      <c r="H6" s="861"/>
      <c r="I6" s="850"/>
      <c r="J6" s="836">
        <v>10</v>
      </c>
      <c r="K6" s="833">
        <v>11</v>
      </c>
      <c r="L6" s="833">
        <v>12</v>
      </c>
      <c r="M6" s="833">
        <v>13</v>
      </c>
      <c r="N6" s="833">
        <v>14</v>
      </c>
      <c r="O6" s="833">
        <v>15</v>
      </c>
      <c r="P6" s="835">
        <v>16</v>
      </c>
      <c r="Q6" s="861"/>
      <c r="R6" s="850"/>
      <c r="S6" s="837">
        <v>10</v>
      </c>
      <c r="T6" s="837">
        <v>11</v>
      </c>
      <c r="U6" s="837">
        <v>12</v>
      </c>
      <c r="V6" s="833">
        <v>13</v>
      </c>
      <c r="W6" s="833">
        <v>14</v>
      </c>
      <c r="X6" s="833">
        <v>15</v>
      </c>
      <c r="Y6" s="835">
        <v>16</v>
      </c>
      <c r="Z6" s="867"/>
      <c r="AA6" s="850"/>
      <c r="AB6" s="837">
        <v>14</v>
      </c>
      <c r="AC6" s="837">
        <v>15</v>
      </c>
      <c r="AD6" s="837">
        <v>16</v>
      </c>
      <c r="AE6" s="833">
        <v>17</v>
      </c>
      <c r="AF6" s="833">
        <v>18</v>
      </c>
      <c r="AG6" s="833">
        <v>19</v>
      </c>
      <c r="AH6" s="835">
        <v>20</v>
      </c>
      <c r="AI6" s="850"/>
    </row>
    <row r="7" spans="1:35" s="828" customFormat="1" ht="18" customHeight="1" x14ac:dyDescent="0.2">
      <c r="A7" s="836">
        <v>20</v>
      </c>
      <c r="B7" s="834">
        <v>21</v>
      </c>
      <c r="C7" s="833">
        <v>22</v>
      </c>
      <c r="D7" s="833">
        <v>23</v>
      </c>
      <c r="E7" s="833">
        <v>24</v>
      </c>
      <c r="F7" s="833">
        <v>25</v>
      </c>
      <c r="G7" s="835">
        <v>26</v>
      </c>
      <c r="H7" s="861"/>
      <c r="I7" s="850"/>
      <c r="J7" s="836">
        <v>17</v>
      </c>
      <c r="K7" s="834">
        <v>18</v>
      </c>
      <c r="L7" s="833">
        <v>19</v>
      </c>
      <c r="M7" s="833">
        <v>20</v>
      </c>
      <c r="N7" s="833">
        <v>21</v>
      </c>
      <c r="O7" s="833">
        <v>22</v>
      </c>
      <c r="P7" s="835">
        <v>23</v>
      </c>
      <c r="Q7" s="861"/>
      <c r="R7" s="850"/>
      <c r="S7" s="836">
        <v>17</v>
      </c>
      <c r="T7" s="833">
        <v>18</v>
      </c>
      <c r="U7" s="833">
        <v>19</v>
      </c>
      <c r="V7" s="833">
        <v>20</v>
      </c>
      <c r="W7" s="833">
        <v>21</v>
      </c>
      <c r="X7" s="833">
        <v>22</v>
      </c>
      <c r="Y7" s="835">
        <v>23</v>
      </c>
      <c r="Z7" s="867"/>
      <c r="AA7" s="850"/>
      <c r="AB7" s="836">
        <v>21</v>
      </c>
      <c r="AC7" s="833">
        <v>22</v>
      </c>
      <c r="AD7" s="833">
        <v>23</v>
      </c>
      <c r="AE7" s="833">
        <v>24</v>
      </c>
      <c r="AF7" s="833">
        <v>25</v>
      </c>
      <c r="AG7" s="833">
        <v>26</v>
      </c>
      <c r="AH7" s="835">
        <v>27</v>
      </c>
      <c r="AI7" s="850"/>
    </row>
    <row r="8" spans="1:35" s="828" customFormat="1" ht="18" customHeight="1" x14ac:dyDescent="0.2">
      <c r="A8" s="836">
        <v>27</v>
      </c>
      <c r="B8" s="833">
        <v>28</v>
      </c>
      <c r="C8" s="833">
        <v>29</v>
      </c>
      <c r="D8" s="833">
        <v>30</v>
      </c>
      <c r="E8" s="833">
        <v>31</v>
      </c>
      <c r="F8" s="833"/>
      <c r="G8" s="835"/>
      <c r="H8" s="861"/>
      <c r="I8" s="850"/>
      <c r="J8" s="836">
        <v>24</v>
      </c>
      <c r="K8" s="833">
        <v>25</v>
      </c>
      <c r="L8" s="833">
        <v>26</v>
      </c>
      <c r="M8" s="833">
        <v>27</v>
      </c>
      <c r="N8" s="833">
        <v>28</v>
      </c>
      <c r="O8" s="833"/>
      <c r="P8" s="835"/>
      <c r="Q8" s="861"/>
      <c r="R8" s="850"/>
      <c r="S8" s="836">
        <v>24</v>
      </c>
      <c r="T8" s="833">
        <v>25</v>
      </c>
      <c r="U8" s="833">
        <v>26</v>
      </c>
      <c r="V8" s="833">
        <v>27</v>
      </c>
      <c r="W8" s="833">
        <v>28</v>
      </c>
      <c r="X8" s="833">
        <v>29</v>
      </c>
      <c r="Y8" s="835">
        <v>30</v>
      </c>
      <c r="Z8" s="867"/>
      <c r="AA8" s="850"/>
      <c r="AB8" s="836">
        <v>28</v>
      </c>
      <c r="AC8" s="838">
        <v>29</v>
      </c>
      <c r="AD8" s="838">
        <v>30</v>
      </c>
      <c r="AE8" s="833"/>
      <c r="AF8" s="833"/>
      <c r="AG8" s="833"/>
      <c r="AH8" s="835"/>
      <c r="AI8" s="850"/>
    </row>
    <row r="9" spans="1:35" s="828" customFormat="1" ht="18" customHeight="1" x14ac:dyDescent="0.2">
      <c r="A9" s="836"/>
      <c r="B9" s="833"/>
      <c r="C9" s="833"/>
      <c r="D9" s="833"/>
      <c r="E9" s="833"/>
      <c r="F9" s="833"/>
      <c r="G9" s="835"/>
      <c r="H9" s="861"/>
      <c r="I9" s="850"/>
      <c r="J9" s="836"/>
      <c r="K9" s="833"/>
      <c r="L9" s="833"/>
      <c r="M9" s="833"/>
      <c r="N9" s="833"/>
      <c r="O9" s="833"/>
      <c r="P9" s="835"/>
      <c r="Q9" s="861"/>
      <c r="R9" s="850"/>
      <c r="S9" s="836">
        <v>31</v>
      </c>
      <c r="T9" s="833"/>
      <c r="U9" s="833"/>
      <c r="V9" s="833"/>
      <c r="W9" s="833"/>
      <c r="X9" s="833"/>
      <c r="Y9" s="835"/>
      <c r="Z9" s="861"/>
      <c r="AA9" s="850"/>
      <c r="AB9" s="836"/>
      <c r="AC9" s="833"/>
      <c r="AD9" s="833"/>
      <c r="AE9" s="833"/>
      <c r="AF9" s="833"/>
      <c r="AG9" s="833"/>
      <c r="AH9" s="835"/>
      <c r="AI9" s="850"/>
    </row>
    <row r="10" spans="1:35" s="828" customFormat="1" ht="18" customHeight="1" x14ac:dyDescent="0.25">
      <c r="A10" s="856"/>
      <c r="B10" s="856"/>
      <c r="C10" s="856"/>
      <c r="D10" s="336"/>
      <c r="E10" s="856"/>
      <c r="F10" s="856"/>
      <c r="G10" s="856"/>
      <c r="H10" s="856"/>
      <c r="I10" s="850"/>
      <c r="J10" s="856"/>
      <c r="K10" s="856"/>
      <c r="L10" s="856"/>
      <c r="M10" s="336"/>
      <c r="N10" s="856"/>
      <c r="O10" s="856"/>
      <c r="P10" s="856"/>
      <c r="Q10" s="856"/>
      <c r="R10" s="850"/>
      <c r="S10" s="857"/>
      <c r="T10" s="856"/>
      <c r="U10" s="856"/>
      <c r="V10" s="336"/>
      <c r="W10" s="858"/>
      <c r="X10" s="857"/>
      <c r="Y10" s="857"/>
      <c r="Z10" s="850"/>
      <c r="AA10" s="850"/>
      <c r="AB10" s="857"/>
      <c r="AC10" s="856"/>
      <c r="AD10" s="856"/>
      <c r="AE10" s="858"/>
      <c r="AF10" s="858"/>
      <c r="AG10" s="857"/>
      <c r="AH10" s="857"/>
      <c r="AI10" s="850"/>
    </row>
    <row r="11" spans="1:35" s="828" customFormat="1" ht="18" customHeight="1" x14ac:dyDescent="0.25">
      <c r="A11" s="827" t="s">
        <v>521</v>
      </c>
      <c r="B11" s="827"/>
      <c r="C11" s="827"/>
      <c r="D11" s="827"/>
      <c r="E11" s="827"/>
      <c r="F11" s="827"/>
      <c r="G11" s="839"/>
      <c r="H11" s="853"/>
      <c r="I11" s="850"/>
      <c r="J11" s="827" t="s">
        <v>522</v>
      </c>
      <c r="K11" s="827"/>
      <c r="L11" s="827"/>
      <c r="M11" s="827"/>
      <c r="N11" s="827"/>
      <c r="O11" s="827"/>
      <c r="P11" s="839"/>
      <c r="Q11" s="853"/>
      <c r="R11" s="850"/>
      <c r="S11" s="827" t="s">
        <v>523</v>
      </c>
      <c r="T11" s="827"/>
      <c r="U11" s="827"/>
      <c r="V11" s="827"/>
      <c r="W11" s="827"/>
      <c r="X11" s="827"/>
      <c r="Y11" s="839"/>
      <c r="Z11" s="866"/>
      <c r="AA11" s="850"/>
      <c r="AB11" s="827" t="s">
        <v>524</v>
      </c>
      <c r="AC11" s="827"/>
      <c r="AD11" s="827"/>
      <c r="AE11" s="827"/>
      <c r="AF11" s="827"/>
      <c r="AG11" s="827"/>
      <c r="AH11" s="839"/>
      <c r="AI11" s="850"/>
    </row>
    <row r="12" spans="1:35" s="828" customFormat="1" ht="18" customHeight="1" x14ac:dyDescent="0.2">
      <c r="A12" s="829" t="s">
        <v>514</v>
      </c>
      <c r="B12" s="830" t="s">
        <v>515</v>
      </c>
      <c r="C12" s="830" t="s">
        <v>516</v>
      </c>
      <c r="D12" s="830" t="s">
        <v>517</v>
      </c>
      <c r="E12" s="830" t="s">
        <v>518</v>
      </c>
      <c r="F12" s="830" t="s">
        <v>519</v>
      </c>
      <c r="G12" s="831" t="s">
        <v>520</v>
      </c>
      <c r="H12" s="860"/>
      <c r="I12" s="850"/>
      <c r="J12" s="829" t="s">
        <v>514</v>
      </c>
      <c r="K12" s="830" t="s">
        <v>515</v>
      </c>
      <c r="L12" s="830" t="s">
        <v>516</v>
      </c>
      <c r="M12" s="830" t="s">
        <v>517</v>
      </c>
      <c r="N12" s="830" t="s">
        <v>518</v>
      </c>
      <c r="O12" s="830" t="s">
        <v>519</v>
      </c>
      <c r="P12" s="831" t="s">
        <v>520</v>
      </c>
      <c r="Q12" s="860"/>
      <c r="R12" s="850"/>
      <c r="S12" s="829" t="s">
        <v>514</v>
      </c>
      <c r="T12" s="830" t="s">
        <v>515</v>
      </c>
      <c r="U12" s="830" t="s">
        <v>516</v>
      </c>
      <c r="V12" s="830" t="s">
        <v>517</v>
      </c>
      <c r="W12" s="830" t="s">
        <v>518</v>
      </c>
      <c r="X12" s="830" t="s">
        <v>519</v>
      </c>
      <c r="Y12" s="831" t="s">
        <v>520</v>
      </c>
      <c r="Z12" s="868"/>
      <c r="AA12" s="850"/>
      <c r="AB12" s="829" t="s">
        <v>514</v>
      </c>
      <c r="AC12" s="830" t="s">
        <v>515</v>
      </c>
      <c r="AD12" s="830" t="s">
        <v>516</v>
      </c>
      <c r="AE12" s="830" t="s">
        <v>517</v>
      </c>
      <c r="AF12" s="830" t="s">
        <v>518</v>
      </c>
      <c r="AG12" s="830" t="s">
        <v>519</v>
      </c>
      <c r="AH12" s="831" t="s">
        <v>520</v>
      </c>
      <c r="AI12" s="850"/>
    </row>
    <row r="13" spans="1:35" ht="18" customHeight="1" thickBot="1" x14ac:dyDescent="0.3">
      <c r="A13" s="836"/>
      <c r="B13" s="2140"/>
      <c r="C13" s="2140"/>
      <c r="D13" s="2141">
        <v>1</v>
      </c>
      <c r="E13" s="2141">
        <v>2</v>
      </c>
      <c r="F13" s="2141">
        <v>3</v>
      </c>
      <c r="G13" s="835">
        <v>4</v>
      </c>
      <c r="H13" s="861"/>
      <c r="I13" s="849"/>
      <c r="J13" s="836"/>
      <c r="K13" s="2140"/>
      <c r="L13" s="2140"/>
      <c r="M13" s="2140"/>
      <c r="N13" s="2140"/>
      <c r="O13" s="2140"/>
      <c r="P13" s="835">
        <v>1</v>
      </c>
      <c r="Q13" s="861"/>
      <c r="R13" s="849"/>
      <c r="S13" s="836"/>
      <c r="T13" s="2140">
        <v>1</v>
      </c>
      <c r="U13" s="2140">
        <v>2</v>
      </c>
      <c r="V13" s="2140">
        <v>3</v>
      </c>
      <c r="W13" s="2142">
        <v>4</v>
      </c>
      <c r="X13" s="2140">
        <v>5</v>
      </c>
      <c r="Y13" s="835">
        <v>6</v>
      </c>
      <c r="Z13" s="861"/>
      <c r="AA13" s="849"/>
      <c r="AB13" s="836"/>
      <c r="AC13" s="833"/>
      <c r="AD13" s="833"/>
      <c r="AE13" s="833"/>
      <c r="AF13" s="840">
        <v>1</v>
      </c>
      <c r="AG13" s="840">
        <v>2</v>
      </c>
      <c r="AH13" s="835">
        <v>3</v>
      </c>
      <c r="AI13" s="849"/>
    </row>
    <row r="14" spans="1:35" ht="18" customHeight="1" thickBot="1" x14ac:dyDescent="0.3">
      <c r="A14" s="2143">
        <v>5</v>
      </c>
      <c r="B14" s="2144">
        <v>6</v>
      </c>
      <c r="C14" s="2145">
        <v>7</v>
      </c>
      <c r="D14" s="2145">
        <v>8</v>
      </c>
      <c r="E14" s="2145">
        <v>9</v>
      </c>
      <c r="F14" s="2146">
        <v>10</v>
      </c>
      <c r="G14" s="2147">
        <v>11</v>
      </c>
      <c r="H14" s="862"/>
      <c r="I14" s="849"/>
      <c r="J14" s="2143">
        <v>2</v>
      </c>
      <c r="K14" s="2148">
        <v>3</v>
      </c>
      <c r="L14" s="2149">
        <v>4</v>
      </c>
      <c r="M14" s="2149">
        <v>5</v>
      </c>
      <c r="N14" s="2149">
        <v>6</v>
      </c>
      <c r="O14" s="2150">
        <v>7</v>
      </c>
      <c r="P14" s="2147">
        <v>8</v>
      </c>
      <c r="Q14" s="865"/>
      <c r="R14" s="849"/>
      <c r="S14" s="2143">
        <v>7</v>
      </c>
      <c r="T14" s="2148">
        <v>8</v>
      </c>
      <c r="U14" s="2149">
        <v>9</v>
      </c>
      <c r="V14" s="2149">
        <v>10</v>
      </c>
      <c r="W14" s="2149">
        <v>11</v>
      </c>
      <c r="X14" s="2150">
        <v>12</v>
      </c>
      <c r="Y14" s="2147">
        <v>13</v>
      </c>
      <c r="Z14" s="862"/>
      <c r="AA14" s="849"/>
      <c r="AB14" s="836">
        <v>4</v>
      </c>
      <c r="AC14" s="841">
        <v>5</v>
      </c>
      <c r="AD14" s="841">
        <v>6</v>
      </c>
      <c r="AE14" s="842">
        <v>7</v>
      </c>
      <c r="AF14" s="841">
        <v>8</v>
      </c>
      <c r="AG14" s="841">
        <v>9</v>
      </c>
      <c r="AH14" s="835">
        <v>10</v>
      </c>
      <c r="AI14" s="849"/>
    </row>
    <row r="15" spans="1:35" ht="18" customHeight="1" thickBot="1" x14ac:dyDescent="0.3">
      <c r="A15" s="836">
        <v>12</v>
      </c>
      <c r="B15" s="2151">
        <v>13</v>
      </c>
      <c r="C15" s="2152">
        <v>14</v>
      </c>
      <c r="D15" s="2151">
        <v>15</v>
      </c>
      <c r="E15" s="2151">
        <v>16</v>
      </c>
      <c r="F15" s="2151">
        <v>17</v>
      </c>
      <c r="G15" s="835">
        <v>18</v>
      </c>
      <c r="H15" s="862"/>
      <c r="I15" s="849"/>
      <c r="J15" s="836">
        <v>9</v>
      </c>
      <c r="K15" s="846">
        <v>10</v>
      </c>
      <c r="L15" s="846">
        <v>11</v>
      </c>
      <c r="M15" s="846">
        <v>12</v>
      </c>
      <c r="N15" s="846">
        <v>13</v>
      </c>
      <c r="O15" s="846">
        <v>14</v>
      </c>
      <c r="P15" s="835">
        <v>15</v>
      </c>
      <c r="Q15" s="865"/>
      <c r="R15" s="849"/>
      <c r="S15" s="836">
        <v>14</v>
      </c>
      <c r="T15" s="2152">
        <v>15</v>
      </c>
      <c r="U15" s="2152">
        <v>16</v>
      </c>
      <c r="V15" s="2152">
        <v>17</v>
      </c>
      <c r="W15" s="2152">
        <v>18</v>
      </c>
      <c r="X15" s="2152">
        <v>19</v>
      </c>
      <c r="Y15" s="835">
        <v>20</v>
      </c>
      <c r="Z15" s="862"/>
      <c r="AA15" s="849"/>
      <c r="AB15" s="836">
        <v>11</v>
      </c>
      <c r="AC15" s="833">
        <v>12</v>
      </c>
      <c r="AD15" s="843">
        <v>13</v>
      </c>
      <c r="AE15" s="844">
        <v>14</v>
      </c>
      <c r="AF15" s="845">
        <v>15</v>
      </c>
      <c r="AG15" s="833">
        <v>16</v>
      </c>
      <c r="AH15" s="835">
        <v>17</v>
      </c>
      <c r="AI15" s="849"/>
    </row>
    <row r="16" spans="1:35" ht="18" customHeight="1" thickBot="1" x14ac:dyDescent="0.3">
      <c r="A16" s="836">
        <v>19</v>
      </c>
      <c r="B16" s="843">
        <v>20</v>
      </c>
      <c r="C16" s="844">
        <v>21</v>
      </c>
      <c r="D16" s="845">
        <v>22</v>
      </c>
      <c r="E16" s="833">
        <v>23</v>
      </c>
      <c r="F16" s="833">
        <v>24</v>
      </c>
      <c r="G16" s="835">
        <v>25</v>
      </c>
      <c r="H16" s="862"/>
      <c r="I16" s="849"/>
      <c r="J16" s="836">
        <v>16</v>
      </c>
      <c r="K16" s="833">
        <v>17</v>
      </c>
      <c r="L16" s="837">
        <v>18</v>
      </c>
      <c r="M16" s="837">
        <v>19</v>
      </c>
      <c r="N16" s="837">
        <v>20</v>
      </c>
      <c r="O16" s="837">
        <v>21</v>
      </c>
      <c r="P16" s="837">
        <v>22</v>
      </c>
      <c r="Q16" s="865"/>
      <c r="R16" s="849"/>
      <c r="S16" s="2143">
        <v>21</v>
      </c>
      <c r="T16" s="2148">
        <v>22</v>
      </c>
      <c r="U16" s="2149">
        <v>23</v>
      </c>
      <c r="V16" s="2149">
        <v>24</v>
      </c>
      <c r="W16" s="2149">
        <v>25</v>
      </c>
      <c r="X16" s="2150">
        <v>26</v>
      </c>
      <c r="Y16" s="2147">
        <v>27</v>
      </c>
      <c r="Z16" s="862"/>
      <c r="AA16" s="849"/>
      <c r="AB16" s="836">
        <v>18</v>
      </c>
      <c r="AC16" s="833">
        <v>19</v>
      </c>
      <c r="AD16" s="833">
        <v>20</v>
      </c>
      <c r="AE16" s="846">
        <v>21</v>
      </c>
      <c r="AF16" s="833">
        <v>22</v>
      </c>
      <c r="AG16" s="833">
        <v>23</v>
      </c>
      <c r="AH16" s="835">
        <v>24</v>
      </c>
      <c r="AI16" s="849"/>
    </row>
    <row r="17" spans="1:35" ht="18" customHeight="1" x14ac:dyDescent="0.25">
      <c r="A17" s="836">
        <v>26</v>
      </c>
      <c r="B17" s="834">
        <v>27</v>
      </c>
      <c r="C17" s="846">
        <v>28</v>
      </c>
      <c r="D17" s="833">
        <v>29</v>
      </c>
      <c r="E17" s="833">
        <v>30</v>
      </c>
      <c r="F17" s="833">
        <v>31</v>
      </c>
      <c r="G17" s="835"/>
      <c r="H17" s="862"/>
      <c r="I17" s="849"/>
      <c r="J17" s="837">
        <v>23</v>
      </c>
      <c r="K17" s="837">
        <v>24</v>
      </c>
      <c r="L17" s="837">
        <v>25</v>
      </c>
      <c r="M17" s="833">
        <v>26</v>
      </c>
      <c r="N17" s="833">
        <v>27</v>
      </c>
      <c r="O17" s="833">
        <v>28</v>
      </c>
      <c r="P17" s="835">
        <v>29</v>
      </c>
      <c r="Q17" s="865"/>
      <c r="R17" s="849"/>
      <c r="S17" s="836">
        <v>28</v>
      </c>
      <c r="T17" s="2151">
        <v>29</v>
      </c>
      <c r="U17" s="2151">
        <v>30</v>
      </c>
      <c r="V17" s="2151">
        <v>31</v>
      </c>
      <c r="W17" s="2153"/>
      <c r="X17" s="2153"/>
      <c r="Y17" s="835"/>
      <c r="Z17" s="862"/>
      <c r="AA17" s="849"/>
      <c r="AB17" s="836">
        <v>25</v>
      </c>
      <c r="AC17" s="833">
        <v>26</v>
      </c>
      <c r="AD17" s="833">
        <v>27</v>
      </c>
      <c r="AE17" s="833">
        <v>28</v>
      </c>
      <c r="AF17" s="833">
        <v>29</v>
      </c>
      <c r="AG17" s="833">
        <v>30</v>
      </c>
      <c r="AH17" s="835">
        <v>31</v>
      </c>
      <c r="AI17" s="849"/>
    </row>
    <row r="18" spans="1:35" ht="18" customHeight="1" x14ac:dyDescent="0.25">
      <c r="A18" s="836"/>
      <c r="B18" s="833"/>
      <c r="C18" s="833"/>
      <c r="D18" s="833"/>
      <c r="E18" s="833"/>
      <c r="F18" s="833"/>
      <c r="G18" s="835"/>
      <c r="H18" s="862"/>
      <c r="I18" s="849"/>
      <c r="J18" s="836">
        <v>30</v>
      </c>
      <c r="K18" s="833"/>
      <c r="L18" s="833"/>
      <c r="M18" s="833"/>
      <c r="N18" s="833"/>
      <c r="O18" s="833"/>
      <c r="P18" s="835"/>
      <c r="Q18" s="865"/>
      <c r="R18" s="849"/>
      <c r="S18" s="836"/>
      <c r="T18" s="833"/>
      <c r="U18" s="833"/>
      <c r="V18" s="833"/>
      <c r="W18" s="833"/>
      <c r="X18" s="833"/>
      <c r="Y18" s="835"/>
      <c r="Z18" s="862"/>
      <c r="AA18" s="849"/>
      <c r="AB18" s="836"/>
      <c r="AC18" s="833"/>
      <c r="AD18" s="833"/>
      <c r="AE18" s="833"/>
      <c r="AF18" s="833"/>
      <c r="AG18" s="833"/>
      <c r="AH18" s="835"/>
      <c r="AI18" s="849"/>
    </row>
    <row r="19" spans="1:35" ht="18" customHeight="1" x14ac:dyDescent="0.25">
      <c r="A19" s="857"/>
      <c r="B19" s="859"/>
      <c r="C19" s="859"/>
      <c r="D19" s="859"/>
      <c r="E19" s="859"/>
      <c r="F19" s="859"/>
      <c r="G19" s="857"/>
      <c r="H19" s="859"/>
      <c r="I19" s="849"/>
      <c r="J19" s="857"/>
      <c r="K19" s="859"/>
      <c r="L19" s="859"/>
      <c r="M19" s="859"/>
      <c r="N19" s="859"/>
      <c r="O19" s="859"/>
      <c r="P19" s="857"/>
      <c r="Q19" s="859"/>
      <c r="R19" s="849"/>
      <c r="S19" s="857"/>
      <c r="T19" s="859"/>
      <c r="U19" s="859"/>
      <c r="V19" s="859"/>
      <c r="W19" s="859"/>
      <c r="X19" s="859"/>
      <c r="Y19" s="857"/>
      <c r="Z19" s="849"/>
      <c r="AA19" s="849"/>
      <c r="AB19" s="850"/>
      <c r="AC19" s="849"/>
      <c r="AD19" s="849"/>
      <c r="AE19" s="849"/>
      <c r="AF19" s="849"/>
      <c r="AG19" s="849"/>
      <c r="AH19" s="850"/>
      <c r="AI19" s="849"/>
    </row>
    <row r="20" spans="1:35" ht="18" customHeight="1" x14ac:dyDescent="0.25">
      <c r="A20" s="827" t="s">
        <v>525</v>
      </c>
      <c r="B20" s="827"/>
      <c r="C20" s="827"/>
      <c r="D20" s="827"/>
      <c r="E20" s="827"/>
      <c r="F20" s="827"/>
      <c r="G20" s="839"/>
      <c r="H20" s="849"/>
      <c r="I20" s="849"/>
      <c r="J20" s="827" t="s">
        <v>526</v>
      </c>
      <c r="K20" s="827"/>
      <c r="L20" s="827"/>
      <c r="M20" s="827"/>
      <c r="N20" s="827"/>
      <c r="O20" s="827"/>
      <c r="P20" s="839"/>
      <c r="Q20" s="866"/>
      <c r="R20" s="849"/>
      <c r="S20" s="827" t="s">
        <v>527</v>
      </c>
      <c r="T20" s="827"/>
      <c r="U20" s="827"/>
      <c r="V20" s="827"/>
      <c r="W20" s="827"/>
      <c r="X20" s="827"/>
      <c r="Y20" s="839"/>
      <c r="Z20" s="866"/>
      <c r="AA20" s="849"/>
      <c r="AB20" s="827" t="s">
        <v>528</v>
      </c>
      <c r="AC20" s="827"/>
      <c r="AD20" s="827"/>
      <c r="AE20" s="827"/>
      <c r="AF20" s="827"/>
      <c r="AG20" s="827"/>
      <c r="AH20" s="839"/>
      <c r="AI20" s="849"/>
    </row>
    <row r="21" spans="1:35" ht="18" customHeight="1" x14ac:dyDescent="0.25">
      <c r="A21" s="829" t="s">
        <v>514</v>
      </c>
      <c r="B21" s="830" t="s">
        <v>515</v>
      </c>
      <c r="C21" s="830" t="s">
        <v>516</v>
      </c>
      <c r="D21" s="830" t="s">
        <v>517</v>
      </c>
      <c r="E21" s="830" t="s">
        <v>518</v>
      </c>
      <c r="F21" s="830" t="s">
        <v>519</v>
      </c>
      <c r="G21" s="831" t="s">
        <v>520</v>
      </c>
      <c r="H21" s="860"/>
      <c r="I21" s="849"/>
      <c r="J21" s="829" t="s">
        <v>514</v>
      </c>
      <c r="K21" s="830" t="s">
        <v>515</v>
      </c>
      <c r="L21" s="830" t="s">
        <v>516</v>
      </c>
      <c r="M21" s="830" t="s">
        <v>517</v>
      </c>
      <c r="N21" s="830" t="s">
        <v>518</v>
      </c>
      <c r="O21" s="830" t="s">
        <v>519</v>
      </c>
      <c r="P21" s="831" t="s">
        <v>520</v>
      </c>
      <c r="Q21" s="860"/>
      <c r="R21" s="849"/>
      <c r="S21" s="829" t="s">
        <v>514</v>
      </c>
      <c r="T21" s="830" t="s">
        <v>515</v>
      </c>
      <c r="U21" s="830" t="s">
        <v>516</v>
      </c>
      <c r="V21" s="830" t="s">
        <v>517</v>
      </c>
      <c r="W21" s="830" t="s">
        <v>518</v>
      </c>
      <c r="X21" s="830" t="s">
        <v>519</v>
      </c>
      <c r="Y21" s="831" t="s">
        <v>520</v>
      </c>
      <c r="Z21" s="868"/>
      <c r="AA21" s="849"/>
      <c r="AB21" s="829" t="s">
        <v>514</v>
      </c>
      <c r="AC21" s="830" t="s">
        <v>515</v>
      </c>
      <c r="AD21" s="830" t="s">
        <v>516</v>
      </c>
      <c r="AE21" s="830" t="s">
        <v>517</v>
      </c>
      <c r="AF21" s="830" t="s">
        <v>518</v>
      </c>
      <c r="AG21" s="830" t="s">
        <v>519</v>
      </c>
      <c r="AH21" s="831" t="s">
        <v>520</v>
      </c>
      <c r="AI21" s="849"/>
    </row>
    <row r="22" spans="1:35" ht="18" customHeight="1" x14ac:dyDescent="0.25">
      <c r="A22" s="836">
        <v>1</v>
      </c>
      <c r="B22" s="834">
        <v>2</v>
      </c>
      <c r="C22" s="833">
        <v>3</v>
      </c>
      <c r="D22" s="833">
        <v>4</v>
      </c>
      <c r="E22" s="833">
        <v>5</v>
      </c>
      <c r="F22" s="833">
        <v>6</v>
      </c>
      <c r="G22" s="835">
        <v>7</v>
      </c>
      <c r="H22" s="861"/>
      <c r="I22" s="849"/>
      <c r="J22" s="836"/>
      <c r="K22" s="841"/>
      <c r="L22" s="2173">
        <v>1</v>
      </c>
      <c r="M22" s="2173">
        <v>2</v>
      </c>
      <c r="N22" s="2173">
        <v>3</v>
      </c>
      <c r="O22" s="2173">
        <v>4</v>
      </c>
      <c r="P22" s="835">
        <v>5</v>
      </c>
      <c r="Q22" s="861"/>
      <c r="R22" s="849"/>
      <c r="S22" s="836"/>
      <c r="T22" s="833"/>
      <c r="U22" s="833"/>
      <c r="V22" s="833"/>
      <c r="W22" s="833"/>
      <c r="X22" s="833">
        <v>1</v>
      </c>
      <c r="Y22" s="835">
        <v>2</v>
      </c>
      <c r="Z22" s="861"/>
      <c r="AA22" s="849"/>
      <c r="AB22" s="836">
        <v>1</v>
      </c>
      <c r="AC22" s="833">
        <v>2</v>
      </c>
      <c r="AD22" s="833">
        <v>3</v>
      </c>
      <c r="AE22" s="833">
        <v>4</v>
      </c>
      <c r="AF22" s="833">
        <v>5</v>
      </c>
      <c r="AG22" s="833">
        <v>6</v>
      </c>
      <c r="AH22" s="835">
        <v>7</v>
      </c>
      <c r="AI22" s="849"/>
    </row>
    <row r="23" spans="1:35" ht="18" customHeight="1" thickBot="1" x14ac:dyDescent="0.3">
      <c r="A23" s="836">
        <v>8</v>
      </c>
      <c r="B23" s="833">
        <v>9</v>
      </c>
      <c r="C23" s="833">
        <v>10</v>
      </c>
      <c r="D23" s="837">
        <v>11</v>
      </c>
      <c r="E23" s="837">
        <v>12</v>
      </c>
      <c r="F23" s="837">
        <v>13</v>
      </c>
      <c r="G23" s="837">
        <v>14</v>
      </c>
      <c r="H23" s="863"/>
      <c r="I23" s="849"/>
      <c r="J23" s="836">
        <v>6</v>
      </c>
      <c r="K23" s="833">
        <v>7</v>
      </c>
      <c r="L23" s="833">
        <v>8</v>
      </c>
      <c r="M23" s="833">
        <v>9</v>
      </c>
      <c r="N23" s="833">
        <v>10</v>
      </c>
      <c r="O23" s="833">
        <v>11</v>
      </c>
      <c r="P23" s="835">
        <v>12</v>
      </c>
      <c r="Q23" s="865"/>
      <c r="R23" s="849"/>
      <c r="S23" s="836">
        <v>3</v>
      </c>
      <c r="T23" s="833">
        <v>4</v>
      </c>
      <c r="U23" s="833">
        <v>5</v>
      </c>
      <c r="V23" s="833">
        <v>6</v>
      </c>
      <c r="W23" s="833">
        <v>7</v>
      </c>
      <c r="X23" s="833">
        <v>8</v>
      </c>
      <c r="Y23" s="835">
        <v>9</v>
      </c>
      <c r="Z23" s="862"/>
      <c r="AA23" s="849"/>
      <c r="AB23" s="836">
        <v>8</v>
      </c>
      <c r="AC23" s="833">
        <v>9</v>
      </c>
      <c r="AD23" s="833">
        <v>10</v>
      </c>
      <c r="AE23" s="833">
        <v>11</v>
      </c>
      <c r="AF23" s="833">
        <v>12</v>
      </c>
      <c r="AG23" s="833">
        <v>13</v>
      </c>
      <c r="AH23" s="835">
        <v>14</v>
      </c>
      <c r="AI23" s="849"/>
    </row>
    <row r="24" spans="1:35" ht="18" customHeight="1" thickBot="1" x14ac:dyDescent="0.3">
      <c r="A24" s="837">
        <v>15</v>
      </c>
      <c r="B24" s="837">
        <v>16</v>
      </c>
      <c r="C24" s="837">
        <v>17</v>
      </c>
      <c r="D24" s="837">
        <v>18</v>
      </c>
      <c r="E24" s="833">
        <v>19</v>
      </c>
      <c r="F24" s="833">
        <v>20</v>
      </c>
      <c r="G24" s="835">
        <v>21</v>
      </c>
      <c r="H24" s="863"/>
      <c r="I24" s="849"/>
      <c r="J24" s="836">
        <v>13</v>
      </c>
      <c r="K24" s="834">
        <v>14</v>
      </c>
      <c r="L24" s="833">
        <v>15</v>
      </c>
      <c r="M24" s="844">
        <v>16</v>
      </c>
      <c r="N24" s="833">
        <v>17</v>
      </c>
      <c r="O24" s="833">
        <v>18</v>
      </c>
      <c r="P24" s="835">
        <v>19</v>
      </c>
      <c r="Q24" s="865"/>
      <c r="R24" s="849"/>
      <c r="S24" s="836">
        <v>10</v>
      </c>
      <c r="T24" s="834">
        <v>11</v>
      </c>
      <c r="U24" s="833">
        <v>12</v>
      </c>
      <c r="V24" s="837">
        <v>13</v>
      </c>
      <c r="W24" s="837">
        <v>14</v>
      </c>
      <c r="X24" s="837">
        <v>15</v>
      </c>
      <c r="Y24" s="837">
        <v>16</v>
      </c>
      <c r="Z24" s="862"/>
      <c r="AA24" s="849"/>
      <c r="AB24" s="836">
        <v>15</v>
      </c>
      <c r="AC24" s="833">
        <v>16</v>
      </c>
      <c r="AD24" s="833">
        <v>17</v>
      </c>
      <c r="AE24" s="833">
        <v>18</v>
      </c>
      <c r="AF24" s="833">
        <v>19</v>
      </c>
      <c r="AG24" s="833">
        <v>20</v>
      </c>
      <c r="AH24" s="835">
        <v>21</v>
      </c>
      <c r="AI24" s="849"/>
    </row>
    <row r="25" spans="1:35" ht="18" customHeight="1" x14ac:dyDescent="0.25">
      <c r="A25" s="836">
        <v>22</v>
      </c>
      <c r="B25" s="833">
        <v>23</v>
      </c>
      <c r="C25" s="833">
        <v>24</v>
      </c>
      <c r="D25" s="833">
        <v>25</v>
      </c>
      <c r="E25" s="833">
        <v>26</v>
      </c>
      <c r="F25" s="833">
        <v>27</v>
      </c>
      <c r="G25" s="835">
        <v>28</v>
      </c>
      <c r="H25" s="863"/>
      <c r="I25" s="849"/>
      <c r="J25" s="836">
        <v>20</v>
      </c>
      <c r="K25" s="833">
        <v>21</v>
      </c>
      <c r="L25" s="833">
        <v>22</v>
      </c>
      <c r="M25" s="833">
        <v>23</v>
      </c>
      <c r="N25" s="833">
        <v>24</v>
      </c>
      <c r="O25" s="833">
        <v>25</v>
      </c>
      <c r="P25" s="835">
        <v>26</v>
      </c>
      <c r="Q25" s="865"/>
      <c r="R25" s="849"/>
      <c r="S25" s="837">
        <v>17</v>
      </c>
      <c r="T25" s="837">
        <v>18</v>
      </c>
      <c r="U25" s="837">
        <v>19</v>
      </c>
      <c r="V25" s="837">
        <v>20</v>
      </c>
      <c r="W25" s="833">
        <v>21</v>
      </c>
      <c r="X25" s="833">
        <v>22</v>
      </c>
      <c r="Y25" s="835">
        <v>23</v>
      </c>
      <c r="Z25" s="862"/>
      <c r="AA25" s="849"/>
      <c r="AB25" s="836">
        <v>22</v>
      </c>
      <c r="AC25" s="833">
        <v>23</v>
      </c>
      <c r="AD25" s="833">
        <v>24</v>
      </c>
      <c r="AE25" s="834">
        <v>25</v>
      </c>
      <c r="AF25" s="833">
        <v>26</v>
      </c>
      <c r="AG25" s="833">
        <v>27</v>
      </c>
      <c r="AH25" s="835">
        <v>28</v>
      </c>
      <c r="AI25" s="849"/>
    </row>
    <row r="26" spans="1:35" ht="18" customHeight="1" x14ac:dyDescent="0.25">
      <c r="A26" s="836">
        <v>29</v>
      </c>
      <c r="B26" s="2173">
        <v>30</v>
      </c>
      <c r="C26" s="833"/>
      <c r="D26" s="833"/>
      <c r="E26" s="833"/>
      <c r="F26" s="833"/>
      <c r="G26" s="835"/>
      <c r="H26" s="863"/>
      <c r="I26" s="849"/>
      <c r="J26" s="836">
        <v>27</v>
      </c>
      <c r="K26" s="833">
        <v>28</v>
      </c>
      <c r="L26" s="833">
        <v>29</v>
      </c>
      <c r="M26" s="833">
        <v>30</v>
      </c>
      <c r="N26" s="833">
        <v>31</v>
      </c>
      <c r="O26" s="833"/>
      <c r="P26" s="835"/>
      <c r="Q26" s="865"/>
      <c r="R26" s="849"/>
      <c r="S26" s="836">
        <v>24</v>
      </c>
      <c r="T26" s="833">
        <v>25</v>
      </c>
      <c r="U26" s="833">
        <v>26</v>
      </c>
      <c r="V26" s="833">
        <v>27</v>
      </c>
      <c r="W26" s="834">
        <v>28</v>
      </c>
      <c r="X26" s="833">
        <v>29</v>
      </c>
      <c r="Y26" s="835">
        <v>30</v>
      </c>
      <c r="Z26" s="862"/>
      <c r="AA26" s="849"/>
      <c r="AB26" s="836">
        <v>29</v>
      </c>
      <c r="AC26" s="833">
        <v>30</v>
      </c>
      <c r="AD26" s="833">
        <v>31</v>
      </c>
      <c r="AE26" s="833"/>
      <c r="AF26" s="833"/>
      <c r="AG26" s="833"/>
      <c r="AH26" s="847"/>
      <c r="AI26" s="849"/>
    </row>
    <row r="27" spans="1:35" ht="18" customHeight="1" x14ac:dyDescent="0.25">
      <c r="A27" s="836"/>
      <c r="B27" s="833"/>
      <c r="C27" s="833"/>
      <c r="D27" s="833"/>
      <c r="E27" s="833"/>
      <c r="F27" s="833"/>
      <c r="G27" s="835"/>
      <c r="H27" s="863"/>
      <c r="I27" s="849"/>
      <c r="J27" s="836"/>
      <c r="K27" s="833"/>
      <c r="L27" s="833"/>
      <c r="M27" s="833"/>
      <c r="N27" s="833"/>
      <c r="O27" s="833"/>
      <c r="P27" s="835"/>
      <c r="Q27" s="865"/>
      <c r="R27" s="849"/>
      <c r="S27" s="836"/>
      <c r="T27" s="833"/>
      <c r="U27" s="833"/>
      <c r="V27" s="833"/>
      <c r="W27" s="833"/>
      <c r="X27" s="833"/>
      <c r="Y27" s="835"/>
      <c r="Z27" s="862"/>
      <c r="AA27" s="849"/>
      <c r="AB27" s="848"/>
      <c r="AC27" s="833"/>
      <c r="AD27" s="833"/>
      <c r="AE27" s="833"/>
      <c r="AF27" s="833"/>
      <c r="AG27" s="833"/>
      <c r="AH27" s="847"/>
      <c r="AI27" s="849"/>
    </row>
    <row r="28" spans="1:35" x14ac:dyDescent="0.25">
      <c r="A28" s="849"/>
      <c r="B28" s="849"/>
      <c r="C28" s="849"/>
      <c r="D28" s="849"/>
      <c r="E28" s="849"/>
      <c r="F28" s="849"/>
      <c r="G28" s="849"/>
      <c r="H28" s="849"/>
      <c r="I28" s="849"/>
      <c r="J28" s="849"/>
      <c r="K28" s="849"/>
      <c r="L28" s="849"/>
      <c r="M28" s="849"/>
      <c r="N28" s="849"/>
      <c r="O28" s="849"/>
      <c r="P28" s="849"/>
      <c r="Q28" s="849"/>
      <c r="R28" s="849"/>
      <c r="S28" s="849"/>
      <c r="T28" s="849"/>
      <c r="U28" s="849"/>
      <c r="V28" s="849"/>
      <c r="W28" s="849"/>
      <c r="X28" s="849"/>
      <c r="Y28" s="849"/>
      <c r="Z28" s="849"/>
      <c r="AA28" s="849"/>
      <c r="AB28" s="849"/>
      <c r="AC28" s="849"/>
      <c r="AD28" s="849"/>
      <c r="AE28" s="849"/>
      <c r="AF28" s="849"/>
      <c r="AG28" s="849"/>
      <c r="AH28" s="849"/>
      <c r="AI28" s="849"/>
    </row>
    <row r="29" spans="1:35" x14ac:dyDescent="0.25">
      <c r="A29" s="849"/>
      <c r="B29" s="849"/>
      <c r="C29" s="849"/>
      <c r="D29" s="849"/>
      <c r="E29" s="849"/>
      <c r="F29" s="849"/>
      <c r="G29" s="849"/>
      <c r="H29" s="849"/>
      <c r="I29" s="849"/>
      <c r="J29" s="849"/>
      <c r="K29" s="849"/>
      <c r="L29" s="849"/>
      <c r="M29" s="849"/>
      <c r="N29" s="849"/>
      <c r="O29" s="849"/>
      <c r="P29" s="849"/>
      <c r="Q29" s="849"/>
      <c r="R29" s="849"/>
      <c r="S29" s="849"/>
      <c r="T29" s="849"/>
      <c r="U29" s="849"/>
      <c r="V29" s="849"/>
      <c r="W29" s="849"/>
      <c r="X29" s="849"/>
      <c r="Y29" s="849"/>
      <c r="Z29" s="849"/>
      <c r="AA29" s="849"/>
      <c r="AB29" s="849"/>
      <c r="AC29" s="849"/>
      <c r="AD29" s="849"/>
      <c r="AE29" s="849"/>
      <c r="AF29" s="849"/>
      <c r="AG29" s="849"/>
      <c r="AH29" s="849"/>
      <c r="AI29" s="849"/>
    </row>
    <row r="30" spans="1:35" ht="17.25" customHeight="1" x14ac:dyDescent="0.25">
      <c r="A30" s="2154" t="s">
        <v>529</v>
      </c>
      <c r="B30" s="2155"/>
      <c r="C30" s="2155"/>
      <c r="D30" s="2156"/>
      <c r="E30" s="2156"/>
      <c r="F30" s="2156"/>
      <c r="G30" s="2156"/>
      <c r="H30" s="2156"/>
      <c r="I30" s="2156"/>
      <c r="J30" s="2156"/>
      <c r="K30" s="2156"/>
      <c r="L30" s="2156"/>
      <c r="M30" s="2156"/>
      <c r="N30" s="2156"/>
      <c r="O30" s="2156"/>
      <c r="P30" s="2156"/>
      <c r="Q30" s="2156"/>
      <c r="R30" s="2156"/>
      <c r="S30" s="849"/>
      <c r="T30" s="849"/>
      <c r="U30" s="849"/>
      <c r="V30" s="849"/>
      <c r="W30" s="849"/>
      <c r="X30" s="849"/>
      <c r="Y30" s="849"/>
      <c r="Z30" s="849"/>
      <c r="AA30" s="849"/>
      <c r="AB30" s="849"/>
      <c r="AC30" s="849"/>
      <c r="AD30" s="849"/>
      <c r="AE30" s="849"/>
      <c r="AF30" s="849"/>
      <c r="AG30" s="849"/>
      <c r="AH30" s="849"/>
      <c r="AI30" s="849"/>
    </row>
    <row r="31" spans="1:35" ht="17.25" customHeight="1" thickBot="1" x14ac:dyDescent="0.3">
      <c r="A31" s="2157" t="s">
        <v>530</v>
      </c>
      <c r="B31" s="2158"/>
      <c r="C31" s="2158"/>
      <c r="D31" s="2158"/>
      <c r="E31" s="2158"/>
      <c r="F31" s="2156"/>
      <c r="G31" s="2156"/>
      <c r="H31" s="2156"/>
      <c r="I31" s="2156"/>
      <c r="J31" s="2156"/>
      <c r="K31" s="2156"/>
      <c r="L31" s="2156"/>
      <c r="M31" s="2156"/>
      <c r="N31" s="2156"/>
      <c r="O31" s="2156"/>
      <c r="P31" s="2156"/>
      <c r="Q31" s="2156"/>
      <c r="R31" s="2156"/>
      <c r="S31" s="849"/>
      <c r="T31" s="849"/>
      <c r="U31" s="849"/>
      <c r="V31" s="849"/>
      <c r="W31" s="849"/>
      <c r="X31" s="849"/>
      <c r="Y31" s="849"/>
      <c r="Z31" s="849"/>
      <c r="AA31" s="849"/>
      <c r="AB31" s="849"/>
      <c r="AC31" s="849"/>
      <c r="AD31" s="849"/>
      <c r="AE31" s="849"/>
      <c r="AF31" s="849"/>
      <c r="AG31" s="849"/>
      <c r="AH31" s="849"/>
      <c r="AI31" s="849"/>
    </row>
    <row r="32" spans="1:35" ht="17.25" customHeight="1" thickBot="1" x14ac:dyDescent="0.3">
      <c r="A32" s="2159" t="s">
        <v>531</v>
      </c>
      <c r="B32" s="2160"/>
      <c r="C32" s="2160"/>
      <c r="D32" s="2160"/>
      <c r="E32" s="2160"/>
      <c r="F32" s="2160"/>
      <c r="G32" s="2160"/>
      <c r="H32" s="2160"/>
      <c r="I32" s="2161"/>
      <c r="J32" s="2162"/>
      <c r="K32" s="2156"/>
      <c r="L32" s="2156"/>
      <c r="M32" s="2156"/>
      <c r="N32" s="2156"/>
      <c r="O32" s="2156"/>
      <c r="P32" s="2156"/>
      <c r="Q32" s="2156"/>
      <c r="R32" s="2156"/>
      <c r="S32" s="849"/>
      <c r="T32" s="849"/>
      <c r="U32" s="849"/>
      <c r="V32" s="849"/>
      <c r="W32" s="849"/>
      <c r="X32" s="849"/>
      <c r="Y32" s="849"/>
      <c r="Z32" s="849"/>
      <c r="AA32" s="849"/>
      <c r="AB32" s="849"/>
      <c r="AC32" s="849"/>
      <c r="AD32" s="849"/>
      <c r="AE32" s="849"/>
      <c r="AF32" s="849"/>
      <c r="AG32" s="849"/>
      <c r="AH32" s="849"/>
      <c r="AI32" s="849"/>
    </row>
    <row r="33" spans="1:35" ht="17.25" customHeight="1" thickBot="1" x14ac:dyDescent="0.3">
      <c r="A33" s="2163" t="s">
        <v>532</v>
      </c>
      <c r="B33" s="2164"/>
      <c r="C33" s="2164"/>
      <c r="D33" s="2164"/>
      <c r="E33" s="2164"/>
      <c r="F33" s="2164"/>
      <c r="G33" s="2164"/>
      <c r="H33" s="2164"/>
      <c r="I33" s="2164"/>
      <c r="J33" s="2164"/>
      <c r="K33" s="2164"/>
      <c r="L33" s="2164"/>
      <c r="M33" s="2165" t="s">
        <v>710</v>
      </c>
      <c r="N33" s="2166"/>
      <c r="O33" s="2166"/>
      <c r="P33" s="2167"/>
      <c r="Q33" s="849"/>
      <c r="R33" s="849"/>
      <c r="S33" s="849"/>
      <c r="T33" s="849"/>
      <c r="U33" s="849"/>
      <c r="V33" s="849"/>
      <c r="W33" s="849"/>
      <c r="X33" s="849"/>
      <c r="Y33" s="849"/>
      <c r="Z33" s="849"/>
      <c r="AA33" s="849"/>
      <c r="AB33" s="849"/>
      <c r="AC33" s="849"/>
      <c r="AD33" s="849"/>
      <c r="AE33" s="849"/>
      <c r="AF33" s="849"/>
      <c r="AG33" s="849"/>
      <c r="AH33" s="849"/>
      <c r="AI33" s="849"/>
    </row>
    <row r="34" spans="1:35" ht="17.25" customHeight="1" thickBot="1" x14ac:dyDescent="0.3">
      <c r="A34" s="2168" t="s">
        <v>533</v>
      </c>
      <c r="B34" s="2169"/>
      <c r="C34" s="2169"/>
      <c r="D34" s="2169"/>
      <c r="E34" s="2169"/>
      <c r="F34" s="2169"/>
      <c r="G34" s="2169"/>
      <c r="H34" s="2169"/>
      <c r="I34" s="2169"/>
      <c r="J34" s="2169"/>
      <c r="K34" s="2169"/>
      <c r="L34" s="2169"/>
      <c r="M34" s="2170" t="s">
        <v>710</v>
      </c>
      <c r="N34" s="2171"/>
      <c r="O34" s="2171"/>
      <c r="P34" s="2172"/>
      <c r="Q34" s="849"/>
      <c r="R34" s="849"/>
      <c r="S34" s="849"/>
      <c r="T34" s="849"/>
      <c r="U34" s="849"/>
      <c r="V34" s="849"/>
      <c r="W34" s="849"/>
      <c r="X34" s="849"/>
      <c r="Y34" s="849"/>
      <c r="Z34" s="849"/>
      <c r="AA34" s="849"/>
      <c r="AB34" s="849"/>
      <c r="AC34" s="849"/>
      <c r="AD34" s="849"/>
      <c r="AE34" s="849"/>
      <c r="AF34" s="849"/>
      <c r="AG34" s="849"/>
      <c r="AH34" s="849"/>
      <c r="AI34" s="849"/>
    </row>
    <row r="35" spans="1:35" ht="17.25" customHeight="1" x14ac:dyDescent="0.25">
      <c r="A35" s="2174" t="s">
        <v>534</v>
      </c>
      <c r="B35" s="2175"/>
      <c r="C35" s="2175"/>
      <c r="D35" s="2175"/>
      <c r="E35" s="2175"/>
      <c r="F35" s="2175"/>
      <c r="G35" s="2175"/>
      <c r="H35" s="2175"/>
      <c r="I35" s="2175"/>
      <c r="J35" s="2175"/>
      <c r="K35" s="860"/>
      <c r="L35" s="2156"/>
      <c r="M35" s="2156"/>
      <c r="N35" s="2156"/>
      <c r="O35" s="2156"/>
      <c r="P35" s="2156"/>
      <c r="Q35" s="2156"/>
      <c r="R35" s="2156"/>
      <c r="S35" s="849"/>
      <c r="T35" s="849"/>
      <c r="U35" s="849"/>
      <c r="V35" s="849"/>
      <c r="W35" s="849"/>
      <c r="X35" s="849"/>
      <c r="Y35" s="849"/>
      <c r="Z35" s="849"/>
      <c r="AA35" s="849"/>
      <c r="AB35" s="849"/>
      <c r="AC35" s="849"/>
      <c r="AD35" s="849"/>
      <c r="AE35" s="849"/>
      <c r="AF35" s="849"/>
      <c r="AG35" s="849"/>
      <c r="AH35" s="849"/>
      <c r="AI35" s="849"/>
    </row>
    <row r="36" spans="1:35" x14ac:dyDescent="0.25">
      <c r="A36" s="849"/>
      <c r="B36" s="849"/>
      <c r="C36" s="849"/>
      <c r="D36" s="849"/>
      <c r="E36" s="849"/>
      <c r="F36" s="849"/>
      <c r="G36" s="849"/>
      <c r="H36" s="849"/>
      <c r="I36" s="849"/>
      <c r="J36" s="849"/>
      <c r="K36" s="849"/>
      <c r="L36" s="849"/>
      <c r="M36" s="849"/>
      <c r="N36" s="849"/>
      <c r="O36" s="849"/>
      <c r="P36" s="849"/>
      <c r="Q36" s="849"/>
      <c r="R36" s="849"/>
      <c r="S36" s="849"/>
      <c r="T36" s="849"/>
      <c r="U36" s="849"/>
      <c r="V36" s="849"/>
      <c r="W36" s="849"/>
      <c r="X36" s="849"/>
      <c r="Y36" s="849"/>
      <c r="Z36" s="849"/>
      <c r="AA36" s="849"/>
      <c r="AB36" s="849"/>
      <c r="AC36" s="849"/>
      <c r="AD36" s="849"/>
      <c r="AE36" s="849"/>
      <c r="AF36" s="849"/>
      <c r="AG36" s="849"/>
      <c r="AH36" s="849"/>
      <c r="AI36" s="849"/>
    </row>
    <row r="37" spans="1:35" x14ac:dyDescent="0.25">
      <c r="A37" s="849"/>
      <c r="B37" s="849"/>
      <c r="C37" s="849"/>
      <c r="D37" s="849"/>
      <c r="E37" s="849"/>
      <c r="F37" s="849"/>
      <c r="G37" s="849"/>
      <c r="H37" s="849"/>
      <c r="I37" s="849"/>
      <c r="J37" s="849"/>
      <c r="K37" s="849"/>
      <c r="L37" s="849"/>
      <c r="M37" s="849"/>
      <c r="N37" s="849"/>
      <c r="O37" s="849"/>
      <c r="P37" s="849"/>
      <c r="Q37" s="849"/>
      <c r="R37" s="849"/>
      <c r="S37" s="849"/>
      <c r="T37" s="849"/>
      <c r="U37" s="849"/>
      <c r="V37" s="849"/>
      <c r="W37" s="849"/>
      <c r="X37" s="849"/>
      <c r="Y37" s="849"/>
      <c r="Z37" s="849"/>
      <c r="AA37" s="849"/>
      <c r="AB37" s="849"/>
      <c r="AC37" s="849"/>
      <c r="AD37" s="849"/>
      <c r="AE37" s="849"/>
      <c r="AF37" s="849"/>
      <c r="AG37" s="849"/>
      <c r="AH37" s="849"/>
      <c r="AI37" s="849"/>
    </row>
    <row r="38" spans="1:35" x14ac:dyDescent="0.25">
      <c r="A38" s="849"/>
      <c r="B38" s="849"/>
      <c r="C38" s="849"/>
      <c r="D38" s="849"/>
      <c r="E38" s="849"/>
      <c r="F38" s="849"/>
      <c r="G38" s="849"/>
      <c r="H38" s="849"/>
      <c r="I38" s="849"/>
      <c r="J38" s="849"/>
      <c r="K38" s="849"/>
      <c r="L38" s="849"/>
      <c r="M38" s="849"/>
      <c r="N38" s="849"/>
      <c r="O38" s="849"/>
      <c r="P38" s="849"/>
      <c r="Q38" s="849"/>
      <c r="R38" s="849"/>
      <c r="S38" s="849"/>
      <c r="T38" s="849"/>
      <c r="U38" s="849"/>
      <c r="V38" s="849"/>
      <c r="W38" s="849"/>
      <c r="X38" s="849"/>
      <c r="Y38" s="849"/>
      <c r="Z38" s="849"/>
      <c r="AA38" s="849"/>
      <c r="AB38" s="849"/>
      <c r="AC38" s="849"/>
      <c r="AD38" s="849"/>
      <c r="AE38" s="849"/>
      <c r="AF38" s="849"/>
      <c r="AG38" s="849"/>
      <c r="AH38" s="849"/>
      <c r="AI38" s="849"/>
    </row>
  </sheetData>
  <hyperlinks>
    <hyperlink ref="M16" r:id="rId1" display="© www.kalenderpedia.de"/>
    <hyperlink ref="AC1" r:id="rId2" display="© www.kalenderpedia.de"/>
  </hyperlinks>
  <pageMargins left="0.7" right="0.7" top="0.75" bottom="0.5" header="0.3" footer="0.3"/>
  <pageSetup scale="80" orientation="landscape"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78"/>
  <sheetViews>
    <sheetView zoomScale="115" zoomScaleNormal="115" workbookViewId="0">
      <pane xSplit="1" ySplit="7" topLeftCell="B8" activePane="bottomRight" state="frozen"/>
      <selection activeCell="D17" sqref="D17"/>
      <selection pane="topRight" activeCell="D17" sqref="D17"/>
      <selection pane="bottomLeft" activeCell="D17" sqref="D17"/>
      <selection pane="bottomRight" activeCell="K12" sqref="K12"/>
    </sheetView>
  </sheetViews>
  <sheetFormatPr defaultRowHeight="15" x14ac:dyDescent="0.25"/>
  <cols>
    <col min="1" max="1" width="24.28515625" style="29" customWidth="1"/>
    <col min="2" max="2" width="6.28515625" style="19" customWidth="1"/>
    <col min="3" max="3" width="7" style="33" customWidth="1"/>
    <col min="4" max="4" width="8.42578125" style="19" customWidth="1"/>
    <col min="5" max="5" width="5.85546875" style="29" customWidth="1"/>
    <col min="6" max="6" width="10.140625" customWidth="1"/>
    <col min="7" max="7" width="3.85546875" customWidth="1"/>
    <col min="8" max="8" width="8.42578125" customWidth="1"/>
    <col min="9" max="10" width="7.42578125" customWidth="1"/>
    <col min="11" max="11" width="25.140625" customWidth="1"/>
    <col min="12" max="12" width="8.28515625" customWidth="1"/>
    <col min="13" max="14" width="7.5703125" customWidth="1"/>
    <col min="15" max="15" width="9.28515625" customWidth="1"/>
    <col min="16" max="16" width="7.5703125" customWidth="1"/>
    <col min="17" max="17" width="10.140625" customWidth="1"/>
    <col min="18" max="18" width="4.5703125" customWidth="1"/>
    <col min="19" max="19" width="3.7109375" customWidth="1"/>
    <col min="20" max="20" width="4.5703125" customWidth="1"/>
    <col min="21" max="21" width="8.7109375" customWidth="1"/>
    <col min="22" max="22" width="10.140625" customWidth="1"/>
    <col min="23" max="23" width="9.7109375" customWidth="1"/>
    <col min="24" max="24" width="11.85546875" customWidth="1"/>
    <col min="25" max="25" width="8.5703125" customWidth="1"/>
    <col min="26" max="26" width="7.7109375" customWidth="1"/>
    <col min="27" max="27" width="6.7109375" customWidth="1"/>
    <col min="28" max="28" width="8.5703125" customWidth="1"/>
    <col min="29" max="29" width="7.140625" customWidth="1"/>
    <col min="30" max="30" width="6.5703125" customWidth="1"/>
    <col min="31" max="31" width="6.7109375" customWidth="1"/>
    <col min="32" max="32" width="1.28515625" customWidth="1"/>
    <col min="33" max="36" width="8.5703125" customWidth="1"/>
    <col min="37" max="39" width="7.7109375" bestFit="1" customWidth="1"/>
    <col min="40" max="40" width="6.5703125" bestFit="1" customWidth="1"/>
    <col min="41" max="42" width="7.7109375" bestFit="1" customWidth="1"/>
    <col min="43" max="43" width="5" bestFit="1" customWidth="1"/>
    <col min="44" max="44" width="6.5703125" bestFit="1" customWidth="1"/>
    <col min="45" max="45" width="3.42578125" bestFit="1" customWidth="1"/>
    <col min="46" max="48" width="6.5703125" bestFit="1" customWidth="1"/>
    <col min="49" max="50" width="4.7109375" bestFit="1" customWidth="1"/>
    <col min="51" max="51" width="6.7109375" customWidth="1"/>
    <col min="52" max="52" width="9" customWidth="1"/>
  </cols>
  <sheetData>
    <row r="1" spans="1:62" ht="18.75" x14ac:dyDescent="0.3">
      <c r="A1" s="747" t="s">
        <v>636</v>
      </c>
      <c r="B1" s="244"/>
      <c r="C1" s="999"/>
      <c r="D1" s="244"/>
      <c r="E1" s="1000"/>
      <c r="F1" s="336"/>
      <c r="G1" s="336"/>
      <c r="H1" s="336"/>
      <c r="I1" s="336"/>
      <c r="J1" s="336"/>
      <c r="K1" s="336"/>
      <c r="L1" s="336"/>
      <c r="M1" s="336"/>
      <c r="N1" s="336"/>
      <c r="O1" s="336"/>
      <c r="P1" s="336"/>
      <c r="Q1" s="336"/>
      <c r="R1" s="336"/>
      <c r="S1" s="336"/>
      <c r="T1" s="336"/>
      <c r="U1" s="336"/>
      <c r="V1" s="336"/>
      <c r="W1" s="336"/>
      <c r="X1" s="336"/>
      <c r="Y1" s="336"/>
      <c r="Z1" s="336"/>
      <c r="AA1" s="336"/>
      <c r="AB1" s="336"/>
      <c r="AC1" s="336"/>
      <c r="AD1" s="336"/>
      <c r="AE1" s="336"/>
      <c r="AF1" s="336"/>
      <c r="AG1" s="336"/>
      <c r="AH1" s="336"/>
      <c r="AI1" s="336"/>
      <c r="AJ1" s="336"/>
      <c r="AK1" s="336"/>
      <c r="AL1" s="336"/>
      <c r="AM1" s="336"/>
      <c r="AN1" s="336"/>
      <c r="AO1" s="336"/>
      <c r="AP1" s="336"/>
      <c r="AQ1" s="336"/>
      <c r="AR1" s="336"/>
      <c r="AS1" s="336"/>
      <c r="AT1" s="336"/>
      <c r="AU1" s="336"/>
      <c r="AV1" s="336"/>
      <c r="AW1" s="336"/>
      <c r="AX1" s="336"/>
      <c r="AY1" s="336"/>
      <c r="AZ1" s="336"/>
      <c r="BA1" s="336"/>
      <c r="BB1" s="336"/>
      <c r="BC1" s="336"/>
      <c r="BD1" s="336"/>
      <c r="BE1" s="336"/>
    </row>
    <row r="2" spans="1:62" x14ac:dyDescent="0.25">
      <c r="A2" s="1000"/>
      <c r="B2" s="244"/>
      <c r="C2" s="999"/>
      <c r="D2" s="290"/>
      <c r="E2" s="1000"/>
      <c r="F2" s="336"/>
      <c r="G2" s="336"/>
      <c r="H2" s="336"/>
      <c r="I2" s="336"/>
      <c r="J2" s="336"/>
      <c r="K2" s="336"/>
      <c r="L2" s="336"/>
      <c r="M2" s="336"/>
      <c r="N2" s="336"/>
      <c r="O2" s="336"/>
      <c r="P2" s="336"/>
      <c r="Q2" s="336"/>
      <c r="R2" s="336"/>
      <c r="S2" s="336"/>
      <c r="T2" s="336"/>
      <c r="U2" s="336"/>
      <c r="V2" s="336"/>
      <c r="W2" s="336"/>
      <c r="X2" s="336"/>
      <c r="Y2" s="336"/>
      <c r="Z2" s="336"/>
      <c r="AA2" s="336"/>
      <c r="AB2" s="336"/>
      <c r="AC2" s="336"/>
      <c r="AD2" s="336"/>
      <c r="AE2" s="336"/>
      <c r="AF2" s="336"/>
      <c r="AG2" s="336"/>
      <c r="AH2" s="336"/>
      <c r="AI2" s="336"/>
      <c r="AJ2" s="336"/>
      <c r="AK2" s="336"/>
      <c r="AL2" s="336"/>
      <c r="AM2" s="336"/>
      <c r="AN2" s="336"/>
      <c r="AO2" s="336"/>
      <c r="AP2" s="336"/>
      <c r="AQ2" s="336"/>
      <c r="AR2" s="336"/>
      <c r="AS2" s="336"/>
      <c r="AT2" s="336"/>
      <c r="AU2" s="336"/>
      <c r="AV2" s="336"/>
      <c r="AW2" s="336"/>
      <c r="AX2" s="336"/>
      <c r="AY2" s="336"/>
      <c r="AZ2" s="336"/>
      <c r="BA2" s="336"/>
      <c r="BB2" s="336"/>
      <c r="BC2" s="336"/>
      <c r="BD2" s="336"/>
      <c r="BE2" s="336"/>
    </row>
    <row r="3" spans="1:62" ht="18.75" x14ac:dyDescent="0.3">
      <c r="A3" s="1000"/>
      <c r="B3" s="244"/>
      <c r="C3" s="999"/>
      <c r="D3" s="290"/>
      <c r="E3" s="1173"/>
      <c r="F3" s="1952" t="s">
        <v>619</v>
      </c>
      <c r="G3" s="289"/>
      <c r="H3" s="289"/>
      <c r="I3" s="289"/>
      <c r="J3" s="289"/>
      <c r="K3" s="289"/>
      <c r="L3" s="1169" t="s">
        <v>614</v>
      </c>
      <c r="M3" s="620"/>
      <c r="N3" s="620"/>
      <c r="O3" s="620"/>
      <c r="P3" s="620"/>
      <c r="Q3" s="620"/>
      <c r="R3" s="620"/>
      <c r="S3" s="620"/>
      <c r="T3" s="620"/>
      <c r="U3" s="620"/>
      <c r="V3" s="1171"/>
      <c r="W3" s="336"/>
      <c r="X3" s="336"/>
      <c r="Y3" s="336"/>
      <c r="Z3" s="336"/>
      <c r="AA3" s="336"/>
      <c r="AB3" s="336"/>
      <c r="AC3" s="336"/>
      <c r="AD3" s="336"/>
      <c r="AE3" s="336"/>
      <c r="AF3" s="336"/>
      <c r="AG3" s="336"/>
      <c r="AH3" s="336"/>
      <c r="AI3" s="336"/>
      <c r="AJ3" s="336"/>
      <c r="AK3" s="336"/>
      <c r="AL3" s="336"/>
      <c r="AM3" s="336"/>
      <c r="AN3" s="336"/>
      <c r="AO3" s="336"/>
      <c r="AP3" s="336"/>
      <c r="AQ3" s="336"/>
      <c r="AR3" s="336"/>
      <c r="AS3" s="336"/>
      <c r="AT3" s="336"/>
      <c r="AU3" s="336"/>
      <c r="AV3" s="336"/>
      <c r="AW3" s="336"/>
      <c r="AX3" s="336"/>
      <c r="AY3" s="336"/>
      <c r="AZ3" s="336"/>
      <c r="BA3" s="336"/>
      <c r="BB3" s="336"/>
      <c r="BC3" s="336"/>
      <c r="BD3" s="336"/>
      <c r="BE3" s="336"/>
    </row>
    <row r="4" spans="1:62" ht="18.75" x14ac:dyDescent="0.3">
      <c r="A4" s="1000"/>
      <c r="B4" s="244"/>
      <c r="C4" s="999"/>
      <c r="D4" s="290"/>
      <c r="E4" s="1173"/>
      <c r="F4" s="1952" t="s">
        <v>622</v>
      </c>
      <c r="G4" s="289"/>
      <c r="H4" s="289"/>
      <c r="I4" s="289"/>
      <c r="J4" s="289"/>
      <c r="K4" s="289"/>
      <c r="L4" s="1114" t="s">
        <v>669</v>
      </c>
      <c r="M4" s="1007"/>
      <c r="N4" s="1007"/>
      <c r="O4" s="1007"/>
      <c r="P4" s="1007"/>
      <c r="Q4" s="1107"/>
      <c r="R4" s="336"/>
      <c r="S4" s="336"/>
      <c r="T4" s="336"/>
      <c r="U4" s="336"/>
      <c r="V4" s="1084"/>
      <c r="W4" s="146" t="s">
        <v>608</v>
      </c>
      <c r="X4" s="1052"/>
      <c r="Y4" s="1169" t="s">
        <v>613</v>
      </c>
      <c r="Z4" s="620"/>
      <c r="AA4" s="620"/>
      <c r="AB4" s="620"/>
      <c r="AC4" s="620"/>
      <c r="AD4" s="620"/>
      <c r="AE4" s="620"/>
      <c r="AF4" s="620"/>
      <c r="AG4" s="620"/>
      <c r="AH4" s="620"/>
      <c r="AI4" s="620"/>
      <c r="AJ4" s="620"/>
      <c r="AK4" s="620"/>
      <c r="AL4" s="620"/>
      <c r="AM4" s="620"/>
      <c r="AN4" s="620"/>
      <c r="AO4" s="620"/>
      <c r="AP4" s="620"/>
      <c r="AQ4" s="620"/>
      <c r="AR4" s="620"/>
      <c r="AS4" s="620"/>
      <c r="AT4" s="620"/>
      <c r="AU4" s="620"/>
      <c r="AV4" s="620"/>
      <c r="AW4" s="620"/>
      <c r="AX4" s="620"/>
      <c r="AY4" s="620"/>
      <c r="AZ4" s="1171"/>
      <c r="BA4" s="336"/>
      <c r="BB4" s="336"/>
      <c r="BC4" s="336"/>
      <c r="BD4" s="336"/>
      <c r="BE4" s="336"/>
    </row>
    <row r="5" spans="1:62" ht="19.5" thickBot="1" x14ac:dyDescent="0.35">
      <c r="A5" s="1000"/>
      <c r="B5" s="807"/>
      <c r="C5" s="1197" t="s">
        <v>585</v>
      </c>
      <c r="D5" s="1195" t="s">
        <v>107</v>
      </c>
      <c r="E5" s="1242"/>
      <c r="F5" s="1953" t="s">
        <v>535</v>
      </c>
      <c r="G5" s="1213"/>
      <c r="H5" s="1025" t="s">
        <v>615</v>
      </c>
      <c r="I5" s="1025"/>
      <c r="J5" s="1174"/>
      <c r="K5" s="289"/>
      <c r="L5" s="1115" t="s">
        <v>598</v>
      </c>
      <c r="M5" s="1116"/>
      <c r="N5" s="1116"/>
      <c r="O5" s="1116"/>
      <c r="P5" s="1162"/>
      <c r="Q5" s="1117"/>
      <c r="R5" s="1147" t="s">
        <v>612</v>
      </c>
      <c r="S5" s="1147"/>
      <c r="T5" s="1147"/>
      <c r="U5" s="1052"/>
      <c r="V5" s="1107"/>
      <c r="W5" s="1169" t="s">
        <v>609</v>
      </c>
      <c r="X5" s="1149"/>
      <c r="Y5" s="1105" t="s">
        <v>587</v>
      </c>
      <c r="Z5" s="1103"/>
      <c r="AA5" s="1103"/>
      <c r="AB5" s="1103"/>
      <c r="AC5" s="1103"/>
      <c r="AD5" s="1103"/>
      <c r="AE5" s="194"/>
      <c r="AF5" s="1266"/>
      <c r="AG5" s="1103"/>
      <c r="AH5" s="1103"/>
      <c r="AI5" s="1103"/>
      <c r="AJ5" s="1104"/>
      <c r="AK5" s="1106" t="s">
        <v>602</v>
      </c>
      <c r="AL5" s="1089"/>
      <c r="AM5" s="1088"/>
      <c r="AN5" s="1088"/>
      <c r="AO5" s="1088"/>
      <c r="AP5" s="1088"/>
      <c r="AQ5" s="1088"/>
      <c r="AR5" s="1088"/>
      <c r="AS5" s="1088"/>
      <c r="AT5" s="1088"/>
      <c r="AU5" s="1088"/>
      <c r="AV5" s="1088"/>
      <c r="AW5" s="1088"/>
      <c r="AX5" s="1088"/>
      <c r="AY5" s="1088"/>
      <c r="AZ5" s="1090"/>
      <c r="BA5" s="336"/>
      <c r="BB5" s="336"/>
      <c r="BC5" s="336"/>
      <c r="BD5" s="336"/>
      <c r="BE5" s="336"/>
      <c r="BJ5" t="s">
        <v>83</v>
      </c>
    </row>
    <row r="6" spans="1:62" ht="17.25" x14ac:dyDescent="0.3">
      <c r="A6" s="1000"/>
      <c r="B6" s="807"/>
      <c r="C6" s="1197" t="s">
        <v>72</v>
      </c>
      <c r="D6" s="1091" t="s">
        <v>112</v>
      </c>
      <c r="E6" s="1243"/>
      <c r="F6" s="1953" t="s">
        <v>620</v>
      </c>
      <c r="G6" s="1213"/>
      <c r="H6" s="1025" t="s">
        <v>616</v>
      </c>
      <c r="I6" s="1025"/>
      <c r="J6" s="1175"/>
      <c r="K6" s="289"/>
      <c r="L6" s="1087" t="s">
        <v>599</v>
      </c>
      <c r="M6" s="1086"/>
      <c r="N6" s="1086"/>
      <c r="O6" s="1086"/>
      <c r="P6" s="1163"/>
      <c r="Q6" s="1249" t="s">
        <v>592</v>
      </c>
      <c r="R6" s="1148" t="s">
        <v>610</v>
      </c>
      <c r="S6" s="1548"/>
      <c r="T6" s="1548"/>
      <c r="U6" s="1167"/>
      <c r="V6" s="1168"/>
      <c r="W6" s="1145" t="s">
        <v>606</v>
      </c>
      <c r="X6" s="1144" t="s">
        <v>607</v>
      </c>
      <c r="Y6" s="1076" t="s">
        <v>600</v>
      </c>
      <c r="Z6" s="1078"/>
      <c r="AA6" s="1077"/>
      <c r="AB6" s="1079"/>
      <c r="AC6" s="1139" t="s">
        <v>603</v>
      </c>
      <c r="AD6" s="1139"/>
      <c r="AE6" s="1141"/>
      <c r="AF6" s="1272"/>
      <c r="AG6" s="1076" t="s">
        <v>601</v>
      </c>
      <c r="AH6" s="1078"/>
      <c r="AI6" s="1077"/>
      <c r="AJ6" s="1080"/>
      <c r="AK6" s="1091" t="s">
        <v>340</v>
      </c>
      <c r="AL6" s="1091"/>
      <c r="AM6" s="1092"/>
      <c r="AN6" s="1093"/>
      <c r="AO6" s="1091" t="s">
        <v>593</v>
      </c>
      <c r="AP6" s="1094"/>
      <c r="AQ6" s="1093"/>
      <c r="AR6" s="1091" t="s">
        <v>594</v>
      </c>
      <c r="AS6" s="1095"/>
      <c r="AT6" s="1094"/>
      <c r="AU6" s="1093"/>
      <c r="AV6" s="1091" t="s">
        <v>589</v>
      </c>
      <c r="AW6" s="1094"/>
      <c r="AX6" s="1096"/>
      <c r="AY6" s="1095" t="s">
        <v>590</v>
      </c>
      <c r="AZ6" s="1097"/>
      <c r="BA6" s="336"/>
      <c r="BB6" s="336"/>
      <c r="BC6" s="336"/>
      <c r="BD6" s="336"/>
      <c r="BE6" s="336"/>
    </row>
    <row r="7" spans="1:62" ht="16.5" thickBot="1" x14ac:dyDescent="0.3">
      <c r="A7" s="2100" t="s">
        <v>4</v>
      </c>
      <c r="B7" s="1190" t="s">
        <v>3</v>
      </c>
      <c r="C7" s="1198" t="s">
        <v>2</v>
      </c>
      <c r="D7" s="1189" t="s">
        <v>490</v>
      </c>
      <c r="E7" s="1244" t="s">
        <v>623</v>
      </c>
      <c r="F7" s="1954" t="s">
        <v>621</v>
      </c>
      <c r="G7" s="1206"/>
      <c r="H7" s="1216" t="s">
        <v>340</v>
      </c>
      <c r="I7" s="1217" t="s">
        <v>589</v>
      </c>
      <c r="J7" s="1218" t="s">
        <v>617</v>
      </c>
      <c r="K7" s="1296" t="s">
        <v>635</v>
      </c>
      <c r="L7" s="1648" t="s">
        <v>340</v>
      </c>
      <c r="M7" s="1649" t="s">
        <v>590</v>
      </c>
      <c r="N7" s="1108" t="s">
        <v>588</v>
      </c>
      <c r="O7" s="1108" t="s">
        <v>397</v>
      </c>
      <c r="P7" s="1649" t="s">
        <v>589</v>
      </c>
      <c r="Q7" s="1109" t="s">
        <v>591</v>
      </c>
      <c r="R7" s="1643" t="s">
        <v>665</v>
      </c>
      <c r="S7" s="1644" t="s">
        <v>277</v>
      </c>
      <c r="T7" s="1203" t="s">
        <v>666</v>
      </c>
      <c r="U7" s="1108" t="s">
        <v>397</v>
      </c>
      <c r="V7" s="1109" t="s">
        <v>611</v>
      </c>
      <c r="W7" s="1146" t="s">
        <v>604</v>
      </c>
      <c r="X7" s="1143" t="s">
        <v>605</v>
      </c>
      <c r="Y7" s="1650" t="s">
        <v>340</v>
      </c>
      <c r="Z7" s="1649" t="s">
        <v>590</v>
      </c>
      <c r="AA7" s="1651" t="s">
        <v>589</v>
      </c>
      <c r="AB7" s="1652" t="s">
        <v>597</v>
      </c>
      <c r="AC7" s="1653" t="s">
        <v>73</v>
      </c>
      <c r="AD7" s="1654" t="s">
        <v>74</v>
      </c>
      <c r="AE7" s="1655" t="s">
        <v>75</v>
      </c>
      <c r="AF7" s="1656"/>
      <c r="AG7" s="1650" t="s">
        <v>340</v>
      </c>
      <c r="AH7" s="1649" t="s">
        <v>590</v>
      </c>
      <c r="AI7" s="1651" t="s">
        <v>589</v>
      </c>
      <c r="AJ7" s="1657" t="s">
        <v>597</v>
      </c>
      <c r="AK7" s="1098" t="s">
        <v>595</v>
      </c>
      <c r="AL7" s="1653" t="s">
        <v>73</v>
      </c>
      <c r="AM7" s="1654" t="s">
        <v>74</v>
      </c>
      <c r="AN7" s="1658" t="s">
        <v>75</v>
      </c>
      <c r="AO7" s="1098" t="s">
        <v>595</v>
      </c>
      <c r="AP7" s="1654" t="s">
        <v>74</v>
      </c>
      <c r="AQ7" s="1658" t="s">
        <v>75</v>
      </c>
      <c r="AR7" s="1098" t="s">
        <v>595</v>
      </c>
      <c r="AS7" s="1653" t="s">
        <v>73</v>
      </c>
      <c r="AT7" s="1654" t="s">
        <v>74</v>
      </c>
      <c r="AU7" s="1658" t="s">
        <v>75</v>
      </c>
      <c r="AV7" s="1098" t="s">
        <v>595</v>
      </c>
      <c r="AW7" s="1654" t="s">
        <v>74</v>
      </c>
      <c r="AX7" s="1658" t="s">
        <v>75</v>
      </c>
      <c r="AY7" s="1658" t="s">
        <v>75</v>
      </c>
      <c r="AZ7" s="1099" t="s">
        <v>596</v>
      </c>
      <c r="BA7" s="336"/>
      <c r="BB7" s="336"/>
      <c r="BC7" s="336"/>
      <c r="BD7" s="336"/>
      <c r="BE7" s="336"/>
    </row>
    <row r="8" spans="1:62" ht="15.75" x14ac:dyDescent="0.25">
      <c r="A8" s="94"/>
      <c r="B8" s="1191"/>
      <c r="C8" s="1199"/>
      <c r="D8" s="1188"/>
      <c r="E8" s="1173"/>
      <c r="F8" s="1955"/>
      <c r="G8" s="1205"/>
      <c r="H8" s="1219"/>
      <c r="I8" s="1220"/>
      <c r="J8" s="1221"/>
      <c r="K8" s="289"/>
      <c r="L8" s="1085"/>
      <c r="M8" s="1081"/>
      <c r="N8" s="1081"/>
      <c r="O8" s="1081"/>
      <c r="P8" s="1082"/>
      <c r="Q8" s="1075"/>
      <c r="R8" s="1645"/>
      <c r="S8" s="289"/>
      <c r="T8" s="1010"/>
      <c r="U8" s="1081"/>
      <c r="V8" s="1075"/>
      <c r="W8" s="1085"/>
      <c r="X8" s="1084"/>
      <c r="Y8" s="1010"/>
      <c r="Z8" s="1082"/>
      <c r="AA8" s="1081"/>
      <c r="AB8" s="1083"/>
      <c r="AC8" s="1140"/>
      <c r="AD8" s="1081"/>
      <c r="AE8" s="1082"/>
      <c r="AF8" s="1044"/>
      <c r="AG8" s="1010"/>
      <c r="AH8" s="1082"/>
      <c r="AI8" s="1081"/>
      <c r="AJ8" s="1075"/>
      <c r="AK8" s="870"/>
      <c r="AL8" s="870"/>
      <c r="AM8" s="1100"/>
      <c r="AN8" s="1101"/>
      <c r="AO8" s="1646"/>
      <c r="AP8" s="1647"/>
      <c r="AQ8" s="1101"/>
      <c r="AR8" s="1646"/>
      <c r="AS8" s="260"/>
      <c r="AT8" s="1100"/>
      <c r="AU8" s="1101"/>
      <c r="AV8" s="870"/>
      <c r="AW8" s="1100"/>
      <c r="AX8" s="1101"/>
      <c r="AY8" s="260"/>
      <c r="AZ8" s="1102"/>
      <c r="BA8" s="336"/>
      <c r="BB8" s="336"/>
      <c r="BC8" s="336"/>
      <c r="BD8" s="336"/>
      <c r="BE8" s="336"/>
    </row>
    <row r="9" spans="1:62" ht="15.75" x14ac:dyDescent="0.25">
      <c r="A9" s="2101" t="s">
        <v>178</v>
      </c>
      <c r="B9" s="1192">
        <v>1</v>
      </c>
      <c r="C9" s="1200">
        <v>4.5731766565708307</v>
      </c>
      <c r="D9" s="1232">
        <v>2015</v>
      </c>
      <c r="E9" s="2115" t="s">
        <v>539</v>
      </c>
      <c r="F9" s="1210"/>
      <c r="G9" s="1912" t="s">
        <v>618</v>
      </c>
      <c r="H9" s="1225"/>
      <c r="I9" s="1233"/>
      <c r="J9" s="1182"/>
      <c r="K9" s="980" t="s">
        <v>629</v>
      </c>
      <c r="L9" s="1549">
        <v>4515</v>
      </c>
      <c r="M9" s="1150">
        <v>4104.5714285714284</v>
      </c>
      <c r="N9" s="1133">
        <v>1985</v>
      </c>
      <c r="O9" s="1124">
        <v>2003</v>
      </c>
      <c r="P9" s="1164">
        <v>997.28571428571433</v>
      </c>
      <c r="Q9" s="1250">
        <v>415.71428571428572</v>
      </c>
      <c r="R9" s="1550"/>
      <c r="S9" s="1551"/>
      <c r="T9" s="1552"/>
      <c r="U9" s="1124"/>
      <c r="V9" s="1110"/>
      <c r="W9" s="1156">
        <v>876</v>
      </c>
      <c r="X9" s="1157"/>
      <c r="Y9" s="1553">
        <v>11641.6</v>
      </c>
      <c r="Z9" s="1153">
        <v>6081.7333333333336</v>
      </c>
      <c r="AA9" s="1121">
        <v>1389.1333333333334</v>
      </c>
      <c r="AB9" s="1254">
        <v>768.5333333333333</v>
      </c>
      <c r="AC9" s="1554">
        <v>4859.5333333333338</v>
      </c>
      <c r="AD9" s="1555">
        <v>3437.7333333333331</v>
      </c>
      <c r="AE9" s="1556">
        <v>3344.3333333333335</v>
      </c>
      <c r="AF9" s="1267"/>
      <c r="AG9" s="1553">
        <v>6150.090909090909</v>
      </c>
      <c r="AH9" s="1153">
        <v>3218.2727272727275</v>
      </c>
      <c r="AI9" s="1121">
        <v>1285.7272727272727</v>
      </c>
      <c r="AJ9" s="1250">
        <v>358.63636363636363</v>
      </c>
      <c r="AK9" s="1557">
        <v>96.3</v>
      </c>
      <c r="AL9" s="1558">
        <v>4.0999999999999996</v>
      </c>
      <c r="AM9" s="1559">
        <v>88.7</v>
      </c>
      <c r="AN9" s="1560">
        <v>3.5</v>
      </c>
      <c r="AO9" s="1136">
        <v>88.6</v>
      </c>
      <c r="AP9" s="1137">
        <v>88.5</v>
      </c>
      <c r="AQ9" s="1138">
        <v>0.1</v>
      </c>
      <c r="AR9" s="1127" t="s">
        <v>83</v>
      </c>
      <c r="AS9" s="1128"/>
      <c r="AT9" s="1129" t="s">
        <v>83</v>
      </c>
      <c r="AU9" s="1130" t="s">
        <v>83</v>
      </c>
      <c r="AV9" s="1118" t="s">
        <v>83</v>
      </c>
      <c r="AW9" s="1119" t="s">
        <v>83</v>
      </c>
      <c r="AX9" s="1120" t="s">
        <v>83</v>
      </c>
      <c r="AY9" s="1131">
        <v>0.3</v>
      </c>
      <c r="AZ9" s="1132">
        <v>8.5714285714285715E-2</v>
      </c>
      <c r="BA9" s="336"/>
      <c r="BB9" s="336"/>
      <c r="BC9" s="336"/>
      <c r="BD9" s="336"/>
      <c r="BE9" s="336"/>
    </row>
    <row r="10" spans="1:62" ht="15.75" x14ac:dyDescent="0.25">
      <c r="A10" s="2102" t="s">
        <v>15</v>
      </c>
      <c r="B10" s="1193">
        <v>2</v>
      </c>
      <c r="C10" s="1201">
        <v>4.1493460754993112</v>
      </c>
      <c r="D10" s="1196">
        <v>2007</v>
      </c>
      <c r="E10" s="1245" t="s">
        <v>538</v>
      </c>
      <c r="F10" s="1211"/>
      <c r="G10" s="1912" t="s">
        <v>618</v>
      </c>
      <c r="H10" s="1227"/>
      <c r="I10" s="1183"/>
      <c r="J10" s="1229"/>
      <c r="K10" s="1026" t="s">
        <v>629</v>
      </c>
      <c r="L10" s="1561">
        <v>2814.4285714285716</v>
      </c>
      <c r="M10" s="1151">
        <v>3036.4285714285716</v>
      </c>
      <c r="N10" s="1134">
        <v>86.785714285714292</v>
      </c>
      <c r="O10" s="1125">
        <v>86.642857142857139</v>
      </c>
      <c r="P10" s="1165"/>
      <c r="Q10" s="1251">
        <v>381</v>
      </c>
      <c r="R10" s="1550"/>
      <c r="S10" s="1551"/>
      <c r="T10" s="1552"/>
      <c r="U10" s="1125"/>
      <c r="V10" s="1111"/>
      <c r="W10" s="1158"/>
      <c r="X10" s="1159"/>
      <c r="Y10" s="1562">
        <v>1649.3333333333333</v>
      </c>
      <c r="Z10" s="1154"/>
      <c r="AA10" s="1122"/>
      <c r="AB10" s="1255">
        <v>90.4</v>
      </c>
      <c r="AC10" s="1563">
        <v>482.86666666666667</v>
      </c>
      <c r="AD10" s="1564">
        <v>751.26666666666665</v>
      </c>
      <c r="AE10" s="1565">
        <v>415.2</v>
      </c>
      <c r="AF10" s="1268"/>
      <c r="AG10" s="1562">
        <v>83.272727272727266</v>
      </c>
      <c r="AH10" s="1154"/>
      <c r="AI10" s="1122"/>
      <c r="AJ10" s="1251">
        <v>13.772727272727273</v>
      </c>
      <c r="AK10" s="1566">
        <v>1.1000000000000001</v>
      </c>
      <c r="AL10" s="1558">
        <v>0.1</v>
      </c>
      <c r="AM10" s="1559">
        <v>1</v>
      </c>
      <c r="AN10" s="1560" t="s">
        <v>83</v>
      </c>
      <c r="AO10" s="1136">
        <v>0.3</v>
      </c>
      <c r="AP10" s="1137">
        <v>0.3</v>
      </c>
      <c r="AQ10" s="1138" t="s">
        <v>83</v>
      </c>
      <c r="AR10" s="1127" t="s">
        <v>83</v>
      </c>
      <c r="AS10" s="1128"/>
      <c r="AT10" s="1129" t="s">
        <v>83</v>
      </c>
      <c r="AU10" s="1130" t="s">
        <v>83</v>
      </c>
      <c r="AV10" s="1118" t="s">
        <v>83</v>
      </c>
      <c r="AW10" s="1119" t="s">
        <v>83</v>
      </c>
      <c r="AX10" s="1120" t="s">
        <v>83</v>
      </c>
      <c r="AY10" s="1131" t="s">
        <v>83</v>
      </c>
      <c r="AZ10" s="1132" t="s">
        <v>83</v>
      </c>
      <c r="BA10" s="336"/>
      <c r="BB10" s="336"/>
      <c r="BC10" s="336"/>
      <c r="BD10" s="336"/>
      <c r="BE10" s="336"/>
    </row>
    <row r="11" spans="1:62" ht="15.75" x14ac:dyDescent="0.25">
      <c r="A11" s="2103" t="s">
        <v>13</v>
      </c>
      <c r="B11" s="1193">
        <v>3</v>
      </c>
      <c r="C11" s="1201">
        <v>4.1281576238408757</v>
      </c>
      <c r="D11" s="1196">
        <v>2005</v>
      </c>
      <c r="E11" s="1245" t="s">
        <v>538</v>
      </c>
      <c r="F11" s="1211"/>
      <c r="G11" s="1912" t="s">
        <v>618</v>
      </c>
      <c r="H11" s="1226"/>
      <c r="I11" s="1180"/>
      <c r="J11" s="1179"/>
      <c r="K11" s="41" t="s">
        <v>626</v>
      </c>
      <c r="L11" s="1561">
        <v>1.0714285714285714</v>
      </c>
      <c r="M11" s="1151">
        <v>0.7857142857142857</v>
      </c>
      <c r="N11" s="1134">
        <v>1.0714285714285714</v>
      </c>
      <c r="O11" s="1125">
        <v>0.9285714285714286</v>
      </c>
      <c r="P11" s="1165"/>
      <c r="Q11" s="1251">
        <v>0.8571428571428571</v>
      </c>
      <c r="R11" s="1550">
        <v>6</v>
      </c>
      <c r="S11" s="1551"/>
      <c r="T11" s="1552"/>
      <c r="U11" s="1125">
        <v>4</v>
      </c>
      <c r="V11" s="1111">
        <v>6</v>
      </c>
      <c r="W11" s="1158"/>
      <c r="X11" s="1159"/>
      <c r="Y11" s="1562">
        <v>447.53333333333336</v>
      </c>
      <c r="Z11" s="1154"/>
      <c r="AA11" s="1122"/>
      <c r="AB11" s="1255">
        <v>50.466666666666669</v>
      </c>
      <c r="AC11" s="1563">
        <v>441.6</v>
      </c>
      <c r="AD11" s="1564">
        <v>5.9333333333333336</v>
      </c>
      <c r="AE11" s="1565"/>
      <c r="AF11" s="1268"/>
      <c r="AG11" s="1562">
        <v>684.5</v>
      </c>
      <c r="AH11" s="1154"/>
      <c r="AI11" s="1122"/>
      <c r="AJ11" s="1251">
        <v>65.954545454545453</v>
      </c>
      <c r="AK11" s="1557">
        <v>5656.3</v>
      </c>
      <c r="AL11" s="1558">
        <v>5651.1</v>
      </c>
      <c r="AM11" s="1559">
        <v>5.2</v>
      </c>
      <c r="AN11" s="1560" t="s">
        <v>83</v>
      </c>
      <c r="AO11" s="1136">
        <v>4.5</v>
      </c>
      <c r="AP11" s="1137">
        <v>4.5</v>
      </c>
      <c r="AQ11" s="1138" t="s">
        <v>83</v>
      </c>
      <c r="AR11" s="1127">
        <v>0.7</v>
      </c>
      <c r="AS11" s="1128"/>
      <c r="AT11" s="1129">
        <v>0.7</v>
      </c>
      <c r="AU11" s="1130" t="s">
        <v>83</v>
      </c>
      <c r="AV11" s="1118" t="s">
        <v>83</v>
      </c>
      <c r="AW11" s="1119" t="s">
        <v>83</v>
      </c>
      <c r="AX11" s="1120" t="s">
        <v>83</v>
      </c>
      <c r="AY11" s="1131" t="s">
        <v>83</v>
      </c>
      <c r="AZ11" s="1132" t="s">
        <v>83</v>
      </c>
      <c r="BA11" s="336"/>
      <c r="BB11" s="336"/>
      <c r="BC11" s="336"/>
      <c r="BD11" s="336"/>
      <c r="BE11" s="336"/>
    </row>
    <row r="12" spans="1:62" ht="15.75" x14ac:dyDescent="0.25">
      <c r="A12" s="2104" t="s">
        <v>11</v>
      </c>
      <c r="B12" s="1193">
        <v>4</v>
      </c>
      <c r="C12" s="1201">
        <v>4.073017734891506</v>
      </c>
      <c r="D12" s="1196"/>
      <c r="E12" s="1246" t="s">
        <v>625</v>
      </c>
      <c r="F12" s="1211"/>
      <c r="G12" s="1208"/>
      <c r="H12" s="1225"/>
      <c r="I12" s="1183"/>
      <c r="J12" s="1179"/>
      <c r="K12" s="1026" t="s">
        <v>631</v>
      </c>
      <c r="L12" s="1561">
        <v>138.42857142857142</v>
      </c>
      <c r="M12" s="1151">
        <v>127.85714285714286</v>
      </c>
      <c r="N12" s="1134">
        <v>91.142857142857139</v>
      </c>
      <c r="O12" s="1125">
        <v>91.214285714285708</v>
      </c>
      <c r="P12" s="1165"/>
      <c r="Q12" s="1251">
        <v>10.357142857142858</v>
      </c>
      <c r="R12" s="1550">
        <v>15603</v>
      </c>
      <c r="S12" s="1551"/>
      <c r="T12" s="1552"/>
      <c r="U12" s="1125">
        <v>15348</v>
      </c>
      <c r="V12" s="1111">
        <v>15414</v>
      </c>
      <c r="W12" s="1158">
        <v>1439</v>
      </c>
      <c r="X12" s="1159">
        <v>300</v>
      </c>
      <c r="Y12" s="1562">
        <v>374.73333333333335</v>
      </c>
      <c r="Z12" s="1154">
        <v>109.46666666666667</v>
      </c>
      <c r="AA12" s="1122">
        <v>14.133333333333333</v>
      </c>
      <c r="AB12" s="1255">
        <v>97.066666666666663</v>
      </c>
      <c r="AC12" s="1563">
        <v>279.2</v>
      </c>
      <c r="AD12" s="1564">
        <v>95.533333333333331</v>
      </c>
      <c r="AE12" s="1565"/>
      <c r="AF12" s="1268"/>
      <c r="AG12" s="1562">
        <v>631.5</v>
      </c>
      <c r="AH12" s="1154">
        <v>40.272727272727273</v>
      </c>
      <c r="AI12" s="1122">
        <v>5.6818181818181817</v>
      </c>
      <c r="AJ12" s="1251">
        <v>102</v>
      </c>
      <c r="AK12" s="1557">
        <v>8684.1999999999989</v>
      </c>
      <c r="AL12" s="1558">
        <v>7872.9</v>
      </c>
      <c r="AM12" s="1559">
        <v>753.8</v>
      </c>
      <c r="AN12" s="1560">
        <v>57.5</v>
      </c>
      <c r="AO12" s="1136">
        <v>606.19999999999993</v>
      </c>
      <c r="AP12" s="1137">
        <v>597.4</v>
      </c>
      <c r="AQ12" s="1138">
        <v>8.8000000000000007</v>
      </c>
      <c r="AR12" s="1127">
        <v>200.4</v>
      </c>
      <c r="AS12" s="1128"/>
      <c r="AT12" s="1129">
        <v>161.4</v>
      </c>
      <c r="AU12" s="1130">
        <v>39</v>
      </c>
      <c r="AV12" s="1118">
        <v>1.2</v>
      </c>
      <c r="AW12" s="1119">
        <v>1.2</v>
      </c>
      <c r="AX12" s="1120" t="s">
        <v>83</v>
      </c>
      <c r="AY12" s="1131">
        <v>37.700000000000003</v>
      </c>
      <c r="AZ12" s="1132">
        <v>0.65565217391304353</v>
      </c>
      <c r="BA12" s="336"/>
      <c r="BB12" s="336"/>
      <c r="BC12" s="336"/>
      <c r="BD12" s="336"/>
      <c r="BE12" s="336"/>
    </row>
    <row r="13" spans="1:62" ht="16.5" thickBot="1" x14ac:dyDescent="0.3">
      <c r="A13" s="2105" t="s">
        <v>18</v>
      </c>
      <c r="B13" s="1194">
        <v>5</v>
      </c>
      <c r="C13" s="1202">
        <v>3.9439345327981847</v>
      </c>
      <c r="D13" s="1958">
        <v>2009</v>
      </c>
      <c r="E13" s="1959" t="s">
        <v>538</v>
      </c>
      <c r="F13" s="1275"/>
      <c r="G13" s="1912" t="s">
        <v>618</v>
      </c>
      <c r="H13" s="1276"/>
      <c r="I13" s="1277"/>
      <c r="J13" s="1278"/>
      <c r="K13" s="1279" t="s">
        <v>634</v>
      </c>
      <c r="L13" s="1568">
        <v>0.14285714285714285</v>
      </c>
      <c r="M13" s="1152">
        <v>7.1428571428571425E-2</v>
      </c>
      <c r="N13" s="1135">
        <v>7.1428571428571425E-2</v>
      </c>
      <c r="O13" s="1126">
        <v>7.1428571428571425E-2</v>
      </c>
      <c r="P13" s="1166"/>
      <c r="Q13" s="1253">
        <v>0.14285714285714285</v>
      </c>
      <c r="R13" s="1550"/>
      <c r="S13" s="1551"/>
      <c r="T13" s="1552"/>
      <c r="U13" s="1126"/>
      <c r="V13" s="1113"/>
      <c r="W13" s="1160"/>
      <c r="X13" s="1161"/>
      <c r="Y13" s="1569">
        <v>917.86666666666667</v>
      </c>
      <c r="Z13" s="1155"/>
      <c r="AA13" s="1123"/>
      <c r="AB13" s="1256">
        <v>190.73333333333332</v>
      </c>
      <c r="AC13" s="1570">
        <v>211.86666666666667</v>
      </c>
      <c r="AD13" s="1571">
        <v>706</v>
      </c>
      <c r="AE13" s="1572"/>
      <c r="AF13" s="1271"/>
      <c r="AG13" s="1569">
        <v>504.95454545454544</v>
      </c>
      <c r="AH13" s="1155"/>
      <c r="AI13" s="1123"/>
      <c r="AJ13" s="1253">
        <v>70.954545454545453</v>
      </c>
      <c r="AK13" s="1573">
        <v>2586.5</v>
      </c>
      <c r="AL13" s="1574">
        <v>951.2</v>
      </c>
      <c r="AM13" s="1575">
        <v>1506.1</v>
      </c>
      <c r="AN13" s="1576">
        <v>129.19999999999999</v>
      </c>
      <c r="AO13" s="1280">
        <v>1296</v>
      </c>
      <c r="AP13" s="1281">
        <v>1273</v>
      </c>
      <c r="AQ13" s="1282">
        <v>23</v>
      </c>
      <c r="AR13" s="1283">
        <v>296.7</v>
      </c>
      <c r="AS13" s="1284"/>
      <c r="AT13" s="1285">
        <v>247.5</v>
      </c>
      <c r="AU13" s="1286">
        <v>49.2</v>
      </c>
      <c r="AV13" s="1287">
        <v>50.5</v>
      </c>
      <c r="AW13" s="1288">
        <v>50.5</v>
      </c>
      <c r="AX13" s="1289" t="s">
        <v>83</v>
      </c>
      <c r="AY13" s="1290">
        <v>62.9</v>
      </c>
      <c r="AZ13" s="1291">
        <v>0.48684210526315791</v>
      </c>
      <c r="BA13" s="336"/>
      <c r="BB13" s="336"/>
      <c r="BC13" s="336"/>
      <c r="BD13" s="336"/>
      <c r="BE13" s="336"/>
    </row>
    <row r="14" spans="1:62" ht="15.75" x14ac:dyDescent="0.25">
      <c r="A14" s="2106" t="s">
        <v>188</v>
      </c>
      <c r="B14" s="1192">
        <v>6</v>
      </c>
      <c r="C14" s="1200">
        <v>3.6334854945277222</v>
      </c>
      <c r="D14" s="1232">
        <v>2013</v>
      </c>
      <c r="E14" s="1956" t="s">
        <v>538</v>
      </c>
      <c r="F14" s="1273"/>
      <c r="G14" s="1912" t="s">
        <v>618</v>
      </c>
      <c r="H14" s="1225"/>
      <c r="I14" s="1233"/>
      <c r="J14" s="1178"/>
      <c r="K14" s="980" t="s">
        <v>667</v>
      </c>
      <c r="L14" s="1549">
        <v>39.714285714285715</v>
      </c>
      <c r="M14" s="1150">
        <v>32.071428571428569</v>
      </c>
      <c r="N14" s="1133">
        <v>39.5</v>
      </c>
      <c r="O14" s="1124">
        <v>39.571428571428569</v>
      </c>
      <c r="P14" s="1164"/>
      <c r="Q14" s="1250">
        <v>17.785714285714285</v>
      </c>
      <c r="R14" s="1550">
        <v>415</v>
      </c>
      <c r="S14" s="1551"/>
      <c r="T14" s="1552"/>
      <c r="U14" s="1124">
        <v>392</v>
      </c>
      <c r="V14" s="1110">
        <v>409</v>
      </c>
      <c r="W14" s="1156">
        <v>134</v>
      </c>
      <c r="X14" s="1157">
        <v>41</v>
      </c>
      <c r="Y14" s="1553">
        <v>27.6</v>
      </c>
      <c r="Z14" s="1153">
        <v>16.066666666666666</v>
      </c>
      <c r="AA14" s="1121"/>
      <c r="AB14" s="1254">
        <v>8.1333333333333329</v>
      </c>
      <c r="AC14" s="1554">
        <v>27.466666666666665</v>
      </c>
      <c r="AD14" s="1555"/>
      <c r="AE14" s="1556"/>
      <c r="AF14" s="1267"/>
      <c r="AG14" s="1553">
        <v>142.31818181818181</v>
      </c>
      <c r="AH14" s="1153">
        <v>30.636363636363637</v>
      </c>
      <c r="AI14" s="1121">
        <v>4.9090909090909092</v>
      </c>
      <c r="AJ14" s="1250">
        <v>42.454545454545453</v>
      </c>
      <c r="AK14" s="1557">
        <v>10.5</v>
      </c>
      <c r="AL14" s="1558">
        <v>10.5</v>
      </c>
      <c r="AM14" s="1559" t="s">
        <v>83</v>
      </c>
      <c r="AN14" s="1560" t="s">
        <v>83</v>
      </c>
      <c r="AO14" s="1136" t="s">
        <v>83</v>
      </c>
      <c r="AP14" s="1137" t="s">
        <v>83</v>
      </c>
      <c r="AQ14" s="1138" t="s">
        <v>83</v>
      </c>
      <c r="AR14" s="1127" t="s">
        <v>83</v>
      </c>
      <c r="AS14" s="1128"/>
      <c r="AT14" s="1129" t="s">
        <v>83</v>
      </c>
      <c r="AU14" s="1130" t="s">
        <v>83</v>
      </c>
      <c r="AV14" s="1118" t="s">
        <v>83</v>
      </c>
      <c r="AW14" s="1119" t="s">
        <v>83</v>
      </c>
      <c r="AX14" s="1120" t="s">
        <v>83</v>
      </c>
      <c r="AY14" s="1131" t="s">
        <v>83</v>
      </c>
      <c r="AZ14" s="1132" t="s">
        <v>83</v>
      </c>
      <c r="BA14" s="336"/>
      <c r="BB14" s="336"/>
      <c r="BC14" s="336"/>
      <c r="BD14" s="336"/>
      <c r="BE14" s="336"/>
    </row>
    <row r="15" spans="1:62" ht="15.75" x14ac:dyDescent="0.25">
      <c r="A15" s="2107" t="s">
        <v>7</v>
      </c>
      <c r="B15" s="1193">
        <v>7</v>
      </c>
      <c r="C15" s="1201">
        <v>3.586355622967111</v>
      </c>
      <c r="D15" s="1196">
        <v>2015</v>
      </c>
      <c r="E15" s="1245" t="s">
        <v>538</v>
      </c>
      <c r="F15" s="1211"/>
      <c r="G15" s="1208"/>
      <c r="H15" s="1225"/>
      <c r="I15" s="1274"/>
      <c r="J15" s="1179"/>
      <c r="K15" s="1187" t="s">
        <v>627</v>
      </c>
      <c r="L15" s="1561">
        <v>0.42857142857142855</v>
      </c>
      <c r="M15" s="1151">
        <v>0.35714285714285715</v>
      </c>
      <c r="N15" s="1134">
        <v>0.42857142857142855</v>
      </c>
      <c r="O15" s="1125">
        <v>0.42857142857142855</v>
      </c>
      <c r="P15" s="1165"/>
      <c r="Q15" s="1251">
        <v>0.42857142857142855</v>
      </c>
      <c r="R15" s="1550"/>
      <c r="S15" s="1551"/>
      <c r="T15" s="1552"/>
      <c r="U15" s="1125"/>
      <c r="V15" s="1111"/>
      <c r="W15" s="1158">
        <v>599</v>
      </c>
      <c r="X15" s="1159"/>
      <c r="Y15" s="1562">
        <v>4552.9333333333334</v>
      </c>
      <c r="Z15" s="1154">
        <v>3927.8666666666668</v>
      </c>
      <c r="AA15" s="1122">
        <v>581.4</v>
      </c>
      <c r="AB15" s="1255">
        <v>334.8</v>
      </c>
      <c r="AC15" s="1563">
        <v>600.73333333333335</v>
      </c>
      <c r="AD15" s="1564">
        <v>3946.2666666666669</v>
      </c>
      <c r="AE15" s="1565">
        <v>5.9333333333333336</v>
      </c>
      <c r="AF15" s="1268"/>
      <c r="AG15" s="1562">
        <v>1359.4545454545455</v>
      </c>
      <c r="AH15" s="1154">
        <v>649.81818181818187</v>
      </c>
      <c r="AI15" s="1122">
        <v>422.36363636363637</v>
      </c>
      <c r="AJ15" s="1251">
        <v>79.045454545454547</v>
      </c>
      <c r="AK15" s="1557">
        <v>25303.800000000003</v>
      </c>
      <c r="AL15" s="1558">
        <v>10138.1</v>
      </c>
      <c r="AM15" s="1559">
        <v>12698.8</v>
      </c>
      <c r="AN15" s="1560">
        <v>2466.9</v>
      </c>
      <c r="AO15" s="1136">
        <v>11864.6</v>
      </c>
      <c r="AP15" s="1137">
        <v>11720.4</v>
      </c>
      <c r="AQ15" s="1138">
        <v>144.19999999999999</v>
      </c>
      <c r="AR15" s="1127">
        <v>2877.3</v>
      </c>
      <c r="AS15" s="1128"/>
      <c r="AT15" s="1129">
        <v>1088.5999999999999</v>
      </c>
      <c r="AU15" s="1130">
        <v>1788.7</v>
      </c>
      <c r="AV15" s="1118">
        <v>1608</v>
      </c>
      <c r="AW15" s="1119">
        <v>661.8</v>
      </c>
      <c r="AX15" s="1120">
        <v>946.2</v>
      </c>
      <c r="AY15" s="1131">
        <v>1616.6</v>
      </c>
      <c r="AZ15" s="1132">
        <v>0.65531638899023059</v>
      </c>
      <c r="BA15" s="336"/>
      <c r="BB15" s="336"/>
      <c r="BC15" s="336"/>
      <c r="BD15" s="336"/>
      <c r="BE15" s="336"/>
    </row>
    <row r="16" spans="1:62" ht="15.75" x14ac:dyDescent="0.25">
      <c r="A16" s="2108" t="s">
        <v>189</v>
      </c>
      <c r="B16" s="1193">
        <v>8</v>
      </c>
      <c r="C16" s="1201">
        <v>3.5551662340537447</v>
      </c>
      <c r="D16" s="1196"/>
      <c r="E16" s="1246"/>
      <c r="F16" s="1211"/>
      <c r="G16" s="1208"/>
      <c r="H16" s="1226"/>
      <c r="I16" s="1183"/>
      <c r="J16" s="1179"/>
      <c r="K16" s="1026" t="s">
        <v>629</v>
      </c>
      <c r="L16" s="1561">
        <v>260.21428571428572</v>
      </c>
      <c r="M16" s="1151">
        <v>243.07142857142858</v>
      </c>
      <c r="N16" s="1134">
        <v>78.214285714285708</v>
      </c>
      <c r="O16" s="1125">
        <v>78.285714285714292</v>
      </c>
      <c r="P16" s="1165"/>
      <c r="Q16" s="1251">
        <v>34.142857142857146</v>
      </c>
      <c r="R16" s="1550"/>
      <c r="S16" s="1551"/>
      <c r="T16" s="1552"/>
      <c r="U16" s="1125"/>
      <c r="V16" s="1111"/>
      <c r="W16" s="1158"/>
      <c r="X16" s="1159"/>
      <c r="Y16" s="1562">
        <v>965.2</v>
      </c>
      <c r="Z16" s="1154">
        <v>952.4666666666667</v>
      </c>
      <c r="AA16" s="1122">
        <v>31.533333333333335</v>
      </c>
      <c r="AB16" s="1255">
        <v>22.466666666666665</v>
      </c>
      <c r="AC16" s="1563">
        <v>1.8666666666666667</v>
      </c>
      <c r="AD16" s="1564">
        <v>191.2</v>
      </c>
      <c r="AE16" s="1565">
        <v>772.13333333333333</v>
      </c>
      <c r="AF16" s="1268"/>
      <c r="AG16" s="1562">
        <v>2311.2727272727275</v>
      </c>
      <c r="AH16" s="1154">
        <v>2038.5454545454545</v>
      </c>
      <c r="AI16" s="1122">
        <v>43.954545454545453</v>
      </c>
      <c r="AJ16" s="1251">
        <v>25.681818181818183</v>
      </c>
      <c r="AK16" s="1557">
        <v>2.5999999999999996</v>
      </c>
      <c r="AL16" s="1558" t="s">
        <v>83</v>
      </c>
      <c r="AM16" s="1559">
        <v>2.2999999999999998</v>
      </c>
      <c r="AN16" s="1560">
        <v>0.3</v>
      </c>
      <c r="AO16" s="1136">
        <v>2.2999999999999998</v>
      </c>
      <c r="AP16" s="1137">
        <v>2.2999999999999998</v>
      </c>
      <c r="AQ16" s="1138" t="s">
        <v>83</v>
      </c>
      <c r="AR16" s="1127" t="s">
        <v>83</v>
      </c>
      <c r="AS16" s="1128"/>
      <c r="AT16" s="1129" t="s">
        <v>83</v>
      </c>
      <c r="AU16" s="1130" t="s">
        <v>83</v>
      </c>
      <c r="AV16" s="1118" t="s">
        <v>83</v>
      </c>
      <c r="AW16" s="1119" t="s">
        <v>83</v>
      </c>
      <c r="AX16" s="1120" t="s">
        <v>83</v>
      </c>
      <c r="AY16" s="1131" t="s">
        <v>83</v>
      </c>
      <c r="AZ16" s="1132" t="s">
        <v>83</v>
      </c>
      <c r="BA16" s="336"/>
      <c r="BB16" s="336"/>
      <c r="BC16" s="336"/>
      <c r="BD16" s="336"/>
      <c r="BE16" s="336"/>
    </row>
    <row r="17" spans="1:57" ht="15.75" x14ac:dyDescent="0.25">
      <c r="A17" s="2104" t="s">
        <v>16</v>
      </c>
      <c r="B17" s="1193">
        <v>9</v>
      </c>
      <c r="C17" s="1201">
        <v>3.522420747392212</v>
      </c>
      <c r="D17" s="1196">
        <v>2013</v>
      </c>
      <c r="E17" s="1248" t="s">
        <v>624</v>
      </c>
      <c r="F17" s="1211"/>
      <c r="G17" s="1208"/>
      <c r="H17" s="1226"/>
      <c r="I17" s="1180"/>
      <c r="J17" s="1179"/>
      <c r="K17" s="1187" t="s">
        <v>626</v>
      </c>
      <c r="L17" s="1561">
        <v>28.214285714285715</v>
      </c>
      <c r="M17" s="1151">
        <v>27.285714285714285</v>
      </c>
      <c r="N17" s="1134">
        <v>18.428571428571427</v>
      </c>
      <c r="O17" s="1125">
        <v>18.357142857142858</v>
      </c>
      <c r="P17" s="1165"/>
      <c r="Q17" s="1251">
        <v>4.8571428571428568</v>
      </c>
      <c r="R17" s="1550">
        <v>19</v>
      </c>
      <c r="S17" s="1551"/>
      <c r="T17" s="1552"/>
      <c r="U17" s="1125">
        <v>0</v>
      </c>
      <c r="V17" s="1111">
        <v>19</v>
      </c>
      <c r="W17" s="1158"/>
      <c r="X17" s="1159"/>
      <c r="Y17" s="1562">
        <v>153.4</v>
      </c>
      <c r="Z17" s="1154">
        <v>7.0666666666666664</v>
      </c>
      <c r="AA17" s="1122"/>
      <c r="AB17" s="1255">
        <v>25</v>
      </c>
      <c r="AC17" s="1563">
        <v>153.26666666666668</v>
      </c>
      <c r="AD17" s="1564">
        <v>0.13333333333333333</v>
      </c>
      <c r="AE17" s="1565"/>
      <c r="AF17" s="1268"/>
      <c r="AG17" s="1562">
        <v>388.22727272727275</v>
      </c>
      <c r="AH17" s="1154">
        <v>5.8181818181818183</v>
      </c>
      <c r="AI17" s="1122">
        <v>0</v>
      </c>
      <c r="AJ17" s="1251">
        <v>31.045454545454547</v>
      </c>
      <c r="AK17" s="1557">
        <v>5040.5</v>
      </c>
      <c r="AL17" s="1558">
        <v>5022.8</v>
      </c>
      <c r="AM17" s="1559">
        <v>17.3</v>
      </c>
      <c r="AN17" s="1560">
        <v>0.4</v>
      </c>
      <c r="AO17" s="1136">
        <v>16.2</v>
      </c>
      <c r="AP17" s="1137">
        <v>16.2</v>
      </c>
      <c r="AQ17" s="1138" t="s">
        <v>83</v>
      </c>
      <c r="AR17" s="1127">
        <v>1.1000000000000001</v>
      </c>
      <c r="AS17" s="1128"/>
      <c r="AT17" s="1129">
        <v>1.1000000000000001</v>
      </c>
      <c r="AU17" s="1130" t="s">
        <v>83</v>
      </c>
      <c r="AV17" s="1118">
        <v>1.1000000000000001</v>
      </c>
      <c r="AW17" s="1119">
        <v>1.1000000000000001</v>
      </c>
      <c r="AX17" s="1120" t="s">
        <v>83</v>
      </c>
      <c r="AY17" s="1131" t="s">
        <v>83</v>
      </c>
      <c r="AZ17" s="1132" t="s">
        <v>83</v>
      </c>
      <c r="BA17" s="336"/>
      <c r="BB17" s="336"/>
      <c r="BC17" s="336"/>
      <c r="BD17" s="336"/>
      <c r="BE17" s="336"/>
    </row>
    <row r="18" spans="1:57" ht="16.5" thickBot="1" x14ac:dyDescent="0.3">
      <c r="A18" s="2109" t="s">
        <v>14</v>
      </c>
      <c r="B18" s="1194">
        <v>10</v>
      </c>
      <c r="C18" s="1202">
        <v>3.2816799504618399</v>
      </c>
      <c r="D18" s="1958">
        <v>2013</v>
      </c>
      <c r="E18" s="1619" t="s">
        <v>624</v>
      </c>
      <c r="F18" s="1275"/>
      <c r="G18" s="1209"/>
      <c r="H18" s="1276"/>
      <c r="I18" s="1567"/>
      <c r="J18" s="1278"/>
      <c r="K18" s="1172" t="s">
        <v>633</v>
      </c>
      <c r="L18" s="1568">
        <v>59.285714285714285</v>
      </c>
      <c r="M18" s="1152">
        <v>51.5</v>
      </c>
      <c r="N18" s="1135">
        <v>35.928571428571431</v>
      </c>
      <c r="O18" s="1126">
        <v>35.928571428571431</v>
      </c>
      <c r="P18" s="1166"/>
      <c r="Q18" s="1253">
        <v>7.9285714285714288</v>
      </c>
      <c r="R18" s="1550">
        <v>862</v>
      </c>
      <c r="S18" s="1551"/>
      <c r="T18" s="1552"/>
      <c r="U18" s="1126">
        <v>844</v>
      </c>
      <c r="V18" s="1113">
        <v>858</v>
      </c>
      <c r="W18" s="1160">
        <v>112</v>
      </c>
      <c r="X18" s="1161">
        <v>82</v>
      </c>
      <c r="Y18" s="1569">
        <v>130.33333333333334</v>
      </c>
      <c r="Z18" s="1155"/>
      <c r="AA18" s="1123"/>
      <c r="AB18" s="1256">
        <v>49.06666666666667</v>
      </c>
      <c r="AC18" s="1570">
        <v>85.8</v>
      </c>
      <c r="AD18" s="1571">
        <v>44.2</v>
      </c>
      <c r="AE18" s="1572">
        <v>0.33333333333333331</v>
      </c>
      <c r="AF18" s="1271"/>
      <c r="AG18" s="1569">
        <v>256.27272727272725</v>
      </c>
      <c r="AH18" s="1155"/>
      <c r="AI18" s="1123"/>
      <c r="AJ18" s="1253">
        <v>53.636363636363633</v>
      </c>
      <c r="AK18" s="1573">
        <v>4681.7999999999993</v>
      </c>
      <c r="AL18" s="1574">
        <v>3851.9</v>
      </c>
      <c r="AM18" s="1575">
        <v>725</v>
      </c>
      <c r="AN18" s="1576">
        <v>104.9</v>
      </c>
      <c r="AO18" s="1280">
        <v>580.59999999999991</v>
      </c>
      <c r="AP18" s="1281">
        <v>568.29999999999995</v>
      </c>
      <c r="AQ18" s="1282">
        <v>12.3</v>
      </c>
      <c r="AR18" s="1283">
        <v>231.89999999999998</v>
      </c>
      <c r="AS18" s="1284"/>
      <c r="AT18" s="1285">
        <v>156.69999999999999</v>
      </c>
      <c r="AU18" s="1286">
        <v>75.2</v>
      </c>
      <c r="AV18" s="1287">
        <v>18.600000000000001</v>
      </c>
      <c r="AW18" s="1288" t="s">
        <v>83</v>
      </c>
      <c r="AX18" s="1289">
        <v>18.600000000000001</v>
      </c>
      <c r="AY18" s="1290">
        <v>71.599999999999994</v>
      </c>
      <c r="AZ18" s="1291">
        <v>0.6825548141086748</v>
      </c>
      <c r="BA18" s="336"/>
      <c r="BB18" s="336"/>
      <c r="BC18" s="336"/>
      <c r="BD18" s="336"/>
      <c r="BE18" s="336"/>
    </row>
    <row r="19" spans="1:57" ht="15.75" x14ac:dyDescent="0.25">
      <c r="A19" s="2110" t="s">
        <v>10</v>
      </c>
      <c r="B19" s="1192">
        <v>11</v>
      </c>
      <c r="C19" s="1200">
        <v>3.2215491973644599</v>
      </c>
      <c r="D19" s="1232">
        <v>2015</v>
      </c>
      <c r="E19" s="1957" t="s">
        <v>539</v>
      </c>
      <c r="F19" s="1292" t="s">
        <v>535</v>
      </c>
      <c r="G19" s="1205"/>
      <c r="H19" s="1225"/>
      <c r="I19" s="1274"/>
      <c r="J19" s="1293"/>
      <c r="K19" s="980" t="s">
        <v>629</v>
      </c>
      <c r="L19" s="1549">
        <v>4195.5</v>
      </c>
      <c r="M19" s="1150">
        <v>3878.2857142857142</v>
      </c>
      <c r="N19" s="1133">
        <v>1240.7857142857142</v>
      </c>
      <c r="O19" s="1124">
        <v>1252.5714285714287</v>
      </c>
      <c r="P19" s="1164">
        <v>658.07142857142856</v>
      </c>
      <c r="Q19" s="1250">
        <v>274</v>
      </c>
      <c r="R19" s="1550">
        <v>1</v>
      </c>
      <c r="S19" s="1551"/>
      <c r="T19" s="1552"/>
      <c r="U19" s="1124">
        <v>0</v>
      </c>
      <c r="V19" s="1110">
        <v>0</v>
      </c>
      <c r="W19" s="1156">
        <v>545</v>
      </c>
      <c r="X19" s="1157">
        <v>151</v>
      </c>
      <c r="Y19" s="1553">
        <v>5700.8</v>
      </c>
      <c r="Z19" s="1153">
        <v>5348.1333333333332</v>
      </c>
      <c r="AA19" s="1121">
        <v>1307.2666666666667</v>
      </c>
      <c r="AB19" s="1254">
        <v>268.53333333333336</v>
      </c>
      <c r="AC19" s="1554">
        <v>2378.5333333333333</v>
      </c>
      <c r="AD19" s="1555">
        <v>2028.8666666666666</v>
      </c>
      <c r="AE19" s="1556">
        <v>1293.4000000000001</v>
      </c>
      <c r="AF19" s="1267"/>
      <c r="AG19" s="1553">
        <v>1486.1818181818182</v>
      </c>
      <c r="AH19" s="1153">
        <v>1480.1363636363637</v>
      </c>
      <c r="AI19" s="1121">
        <v>1065.8181818181818</v>
      </c>
      <c r="AJ19" s="1250">
        <v>34.363636363636367</v>
      </c>
      <c r="AK19" s="1557">
        <v>140.70000000000002</v>
      </c>
      <c r="AL19" s="1558">
        <v>61.7</v>
      </c>
      <c r="AM19" s="1559">
        <v>78.900000000000006</v>
      </c>
      <c r="AN19" s="1560">
        <v>0.1</v>
      </c>
      <c r="AO19" s="1136">
        <v>78.900000000000006</v>
      </c>
      <c r="AP19" s="1137">
        <v>78.900000000000006</v>
      </c>
      <c r="AQ19" s="1138" t="s">
        <v>83</v>
      </c>
      <c r="AR19" s="1127" t="s">
        <v>83</v>
      </c>
      <c r="AS19" s="1128"/>
      <c r="AT19" s="1129" t="s">
        <v>83</v>
      </c>
      <c r="AU19" s="1130" t="s">
        <v>83</v>
      </c>
      <c r="AV19" s="1118" t="s">
        <v>83</v>
      </c>
      <c r="AW19" s="1119" t="s">
        <v>83</v>
      </c>
      <c r="AX19" s="1120" t="s">
        <v>83</v>
      </c>
      <c r="AY19" s="1131" t="s">
        <v>83</v>
      </c>
      <c r="AZ19" s="1132" t="s">
        <v>83</v>
      </c>
      <c r="BA19" s="336"/>
      <c r="BB19" s="336"/>
      <c r="BC19" s="336"/>
      <c r="BD19" s="336"/>
      <c r="BE19" s="336"/>
    </row>
    <row r="20" spans="1:57" ht="15.75" x14ac:dyDescent="0.25">
      <c r="A20" s="2107" t="s">
        <v>8</v>
      </c>
      <c r="B20" s="1193">
        <v>12</v>
      </c>
      <c r="C20" s="1201">
        <v>3.1002060618465563</v>
      </c>
      <c r="D20" s="1196">
        <v>2011</v>
      </c>
      <c r="E20" s="1245" t="s">
        <v>538</v>
      </c>
      <c r="F20" s="1211"/>
      <c r="G20" s="1214"/>
      <c r="H20" s="1226"/>
      <c r="I20" s="1234"/>
      <c r="J20" s="1259"/>
      <c r="K20" s="1026" t="s">
        <v>629</v>
      </c>
      <c r="L20" s="1561">
        <v>10762.5</v>
      </c>
      <c r="M20" s="1151">
        <v>10021.142857142857</v>
      </c>
      <c r="N20" s="1134">
        <v>1546.3571428571429</v>
      </c>
      <c r="O20" s="1125">
        <v>1553.6428571428571</v>
      </c>
      <c r="P20" s="1165">
        <v>559.28571428571433</v>
      </c>
      <c r="Q20" s="1252">
        <v>532.35714285714289</v>
      </c>
      <c r="R20" s="1550"/>
      <c r="S20" s="1551"/>
      <c r="T20" s="1552"/>
      <c r="U20" s="1215"/>
      <c r="V20" s="1112"/>
      <c r="W20" s="1158">
        <v>333</v>
      </c>
      <c r="X20" s="1159">
        <v>227</v>
      </c>
      <c r="Y20" s="1562">
        <v>6688.666666666667</v>
      </c>
      <c r="Z20" s="1154">
        <v>6510.4666666666662</v>
      </c>
      <c r="AA20" s="1122">
        <v>1190.6666666666667</v>
      </c>
      <c r="AB20" s="1255">
        <v>337.93333333333334</v>
      </c>
      <c r="AC20" s="1563">
        <v>2459.2666666666669</v>
      </c>
      <c r="AD20" s="1564">
        <v>3035</v>
      </c>
      <c r="AE20" s="1565">
        <v>1194.4000000000001</v>
      </c>
      <c r="AF20" s="1268"/>
      <c r="AG20" s="1562">
        <v>6859.772727272727</v>
      </c>
      <c r="AH20" s="1154">
        <v>6839.5</v>
      </c>
      <c r="AI20" s="1122">
        <v>4036.5454545454545</v>
      </c>
      <c r="AJ20" s="1251">
        <v>203.59090909090909</v>
      </c>
      <c r="AK20" s="1557">
        <v>2.2999999999999998</v>
      </c>
      <c r="AL20" s="1558">
        <v>0.9</v>
      </c>
      <c r="AM20" s="1559">
        <v>1.4</v>
      </c>
      <c r="AN20" s="1560" t="s">
        <v>83</v>
      </c>
      <c r="AO20" s="1136">
        <v>1.4</v>
      </c>
      <c r="AP20" s="1137">
        <v>1.4</v>
      </c>
      <c r="AQ20" s="1138" t="s">
        <v>83</v>
      </c>
      <c r="AR20" s="1127" t="s">
        <v>83</v>
      </c>
      <c r="AS20" s="1128"/>
      <c r="AT20" s="1129" t="s">
        <v>83</v>
      </c>
      <c r="AU20" s="1130" t="s">
        <v>83</v>
      </c>
      <c r="AV20" s="1118" t="s">
        <v>83</v>
      </c>
      <c r="AW20" s="1119" t="s">
        <v>83</v>
      </c>
      <c r="AX20" s="1120" t="s">
        <v>83</v>
      </c>
      <c r="AY20" s="1131" t="s">
        <v>83</v>
      </c>
      <c r="AZ20" s="1132" t="s">
        <v>83</v>
      </c>
      <c r="BA20" s="336"/>
      <c r="BB20" s="336"/>
      <c r="BC20" s="336"/>
      <c r="BD20" s="336"/>
      <c r="BE20" s="336"/>
    </row>
    <row r="21" spans="1:57" ht="15.75" x14ac:dyDescent="0.25">
      <c r="A21" s="2111" t="s">
        <v>57</v>
      </c>
      <c r="B21" s="1193">
        <v>13</v>
      </c>
      <c r="C21" s="1201">
        <v>2.8340678645546618</v>
      </c>
      <c r="D21" s="1196"/>
      <c r="E21" s="1246" t="s">
        <v>625</v>
      </c>
      <c r="F21" s="1211"/>
      <c r="G21" s="1912" t="s">
        <v>618</v>
      </c>
      <c r="H21" s="1227"/>
      <c r="I21" s="1228"/>
      <c r="J21" s="1179"/>
      <c r="K21" s="980" t="s">
        <v>629</v>
      </c>
      <c r="L21" s="1561">
        <v>307.71428571428572</v>
      </c>
      <c r="M21" s="1151">
        <v>301.71428571428572</v>
      </c>
      <c r="N21" s="1134">
        <v>50.357142857142854</v>
      </c>
      <c r="O21" s="1125">
        <v>50.428571428571431</v>
      </c>
      <c r="P21" s="1165"/>
      <c r="Q21" s="1251">
        <v>95</v>
      </c>
      <c r="R21" s="1550"/>
      <c r="S21" s="1551"/>
      <c r="T21" s="1552"/>
      <c r="U21" s="1125"/>
      <c r="V21" s="1111"/>
      <c r="W21" s="1158"/>
      <c r="X21" s="1159"/>
      <c r="Y21" s="1562">
        <v>389.93333333333334</v>
      </c>
      <c r="Z21" s="1154"/>
      <c r="AA21" s="1122"/>
      <c r="AB21" s="1255">
        <v>28.133333333333333</v>
      </c>
      <c r="AC21" s="1563">
        <v>61.93333333333333</v>
      </c>
      <c r="AD21" s="1564">
        <v>249.73333333333332</v>
      </c>
      <c r="AE21" s="1565">
        <v>78.266666666666666</v>
      </c>
      <c r="AF21" s="1268"/>
      <c r="AG21" s="1562">
        <v>5.9090909090909092</v>
      </c>
      <c r="AH21" s="1154"/>
      <c r="AI21" s="1122"/>
      <c r="AJ21" s="1251">
        <v>1.4090909090909092</v>
      </c>
      <c r="AK21" s="1557">
        <v>2.2999999999999998</v>
      </c>
      <c r="AL21" s="1558">
        <v>1.7</v>
      </c>
      <c r="AM21" s="1559">
        <v>0.6</v>
      </c>
      <c r="AN21" s="1560" t="s">
        <v>83</v>
      </c>
      <c r="AO21" s="1136">
        <v>0.1</v>
      </c>
      <c r="AP21" s="1137">
        <v>0.1</v>
      </c>
      <c r="AQ21" s="1138" t="s">
        <v>83</v>
      </c>
      <c r="AR21" s="1127" t="s">
        <v>83</v>
      </c>
      <c r="AS21" s="1128"/>
      <c r="AT21" s="1129" t="s">
        <v>83</v>
      </c>
      <c r="AU21" s="1130" t="s">
        <v>83</v>
      </c>
      <c r="AV21" s="1118" t="s">
        <v>83</v>
      </c>
      <c r="AW21" s="1119" t="s">
        <v>83</v>
      </c>
      <c r="AX21" s="1120" t="s">
        <v>83</v>
      </c>
      <c r="AY21" s="1131" t="s">
        <v>83</v>
      </c>
      <c r="AZ21" s="1132" t="s">
        <v>83</v>
      </c>
      <c r="BA21" s="336"/>
      <c r="BB21" s="336"/>
      <c r="BC21" s="336"/>
      <c r="BD21" s="336"/>
      <c r="BE21" s="336"/>
    </row>
    <row r="22" spans="1:57" ht="15.75" x14ac:dyDescent="0.25">
      <c r="A22" s="2111" t="s">
        <v>47</v>
      </c>
      <c r="B22" s="1193">
        <v>14</v>
      </c>
      <c r="C22" s="1201">
        <v>2.8226517238581819</v>
      </c>
      <c r="D22" s="1196"/>
      <c r="E22" s="1246" t="s">
        <v>625</v>
      </c>
      <c r="F22" s="1211"/>
      <c r="G22" s="1912" t="s">
        <v>685</v>
      </c>
      <c r="H22" s="1577"/>
      <c r="I22" s="1258"/>
      <c r="J22" s="1578"/>
      <c r="K22" s="980" t="s">
        <v>628</v>
      </c>
      <c r="L22" s="1561">
        <v>102.07142857142857</v>
      </c>
      <c r="M22" s="1151">
        <v>84.071428571428569</v>
      </c>
      <c r="N22" s="1134">
        <v>62.071428571428569</v>
      </c>
      <c r="O22" s="1125">
        <v>60.5</v>
      </c>
      <c r="P22" s="1165"/>
      <c r="Q22" s="1251">
        <v>12.928571428571429</v>
      </c>
      <c r="R22" s="1550">
        <v>1218</v>
      </c>
      <c r="S22" s="1551"/>
      <c r="T22" s="1552"/>
      <c r="U22" s="1125">
        <v>1215</v>
      </c>
      <c r="V22" s="1111">
        <v>1218</v>
      </c>
      <c r="W22" s="1158">
        <v>220</v>
      </c>
      <c r="X22" s="1159"/>
      <c r="Y22" s="1562">
        <v>528</v>
      </c>
      <c r="Z22" s="1154">
        <v>285.60000000000002</v>
      </c>
      <c r="AA22" s="1122"/>
      <c r="AB22" s="1255">
        <v>47.333333333333336</v>
      </c>
      <c r="AC22" s="1563">
        <v>474.33333333333331</v>
      </c>
      <c r="AD22" s="1564">
        <v>52.866666666666667</v>
      </c>
      <c r="AE22" s="1565">
        <v>0.8</v>
      </c>
      <c r="AF22" s="1268"/>
      <c r="AG22" s="1562">
        <v>1762.5454545454545</v>
      </c>
      <c r="AH22" s="1154">
        <v>1343</v>
      </c>
      <c r="AI22" s="1122">
        <v>230.13636363636363</v>
      </c>
      <c r="AJ22" s="1251">
        <v>195.86363636363637</v>
      </c>
      <c r="AK22" s="1557">
        <v>42.8</v>
      </c>
      <c r="AL22" s="1558">
        <v>42.8</v>
      </c>
      <c r="AM22" s="1559" t="s">
        <v>83</v>
      </c>
      <c r="AN22" s="1560" t="s">
        <v>83</v>
      </c>
      <c r="AO22" s="1136" t="s">
        <v>83</v>
      </c>
      <c r="AP22" s="1137" t="s">
        <v>83</v>
      </c>
      <c r="AQ22" s="1138" t="s">
        <v>83</v>
      </c>
      <c r="AR22" s="1127" t="s">
        <v>83</v>
      </c>
      <c r="AS22" s="1128"/>
      <c r="AT22" s="1129" t="s">
        <v>83</v>
      </c>
      <c r="AU22" s="1130" t="s">
        <v>83</v>
      </c>
      <c r="AV22" s="1118" t="s">
        <v>83</v>
      </c>
      <c r="AW22" s="1119" t="s">
        <v>83</v>
      </c>
      <c r="AX22" s="1120" t="s">
        <v>83</v>
      </c>
      <c r="AY22" s="1131" t="s">
        <v>83</v>
      </c>
      <c r="AZ22" s="1132" t="s">
        <v>83</v>
      </c>
      <c r="BA22" s="336"/>
      <c r="BB22" s="336"/>
      <c r="BC22" s="336"/>
      <c r="BD22" s="336"/>
      <c r="BE22" s="336"/>
    </row>
    <row r="23" spans="1:57" ht="16.5" thickBot="1" x14ac:dyDescent="0.3">
      <c r="A23" s="2109" t="s">
        <v>17</v>
      </c>
      <c r="B23" s="1194">
        <v>15</v>
      </c>
      <c r="C23" s="1202">
        <v>2.8113821109996064</v>
      </c>
      <c r="D23" s="1958"/>
      <c r="E23" s="1960" t="s">
        <v>625</v>
      </c>
      <c r="F23" s="1275"/>
      <c r="G23" s="1209"/>
      <c r="H23" s="1294"/>
      <c r="I23" s="1277"/>
      <c r="J23" s="1295"/>
      <c r="K23" s="1279" t="s">
        <v>627</v>
      </c>
      <c r="L23" s="1568">
        <v>11.857142857142858</v>
      </c>
      <c r="M23" s="1152">
        <v>11.071428571428571</v>
      </c>
      <c r="N23" s="1135">
        <v>8.7857142857142865</v>
      </c>
      <c r="O23" s="1126">
        <v>8.7857142857142865</v>
      </c>
      <c r="P23" s="1166"/>
      <c r="Q23" s="1253">
        <v>3.1428571428571428</v>
      </c>
      <c r="R23" s="1550"/>
      <c r="S23" s="1551"/>
      <c r="T23" s="1552"/>
      <c r="U23" s="1126"/>
      <c r="V23" s="1113"/>
      <c r="W23" s="1160"/>
      <c r="X23" s="1161"/>
      <c r="Y23" s="1569">
        <v>148.93333333333334</v>
      </c>
      <c r="Z23" s="1155">
        <v>120.86666666666666</v>
      </c>
      <c r="AA23" s="1123">
        <v>9.1999999999999993</v>
      </c>
      <c r="AB23" s="1256">
        <v>55.8</v>
      </c>
      <c r="AC23" s="1570">
        <v>29.533333333333335</v>
      </c>
      <c r="AD23" s="1571">
        <v>109.6</v>
      </c>
      <c r="AE23" s="1572">
        <v>9.8000000000000007</v>
      </c>
      <c r="AF23" s="1271"/>
      <c r="AG23" s="1569">
        <v>163.04545454545453</v>
      </c>
      <c r="AH23" s="1155">
        <v>39.227272727272727</v>
      </c>
      <c r="AI23" s="1123"/>
      <c r="AJ23" s="1253">
        <v>18.636363636363637</v>
      </c>
      <c r="AK23" s="1573">
        <v>1490</v>
      </c>
      <c r="AL23" s="1574">
        <v>296</v>
      </c>
      <c r="AM23" s="1575">
        <v>1003.9</v>
      </c>
      <c r="AN23" s="1576">
        <v>190.1</v>
      </c>
      <c r="AO23" s="1280">
        <v>764.1</v>
      </c>
      <c r="AP23" s="1281">
        <v>745.7</v>
      </c>
      <c r="AQ23" s="1282">
        <v>18.399999999999999</v>
      </c>
      <c r="AR23" s="1283">
        <v>368.2</v>
      </c>
      <c r="AS23" s="1284"/>
      <c r="AT23" s="1285">
        <v>258.39999999999998</v>
      </c>
      <c r="AU23" s="1286">
        <v>109.8</v>
      </c>
      <c r="AV23" s="1287">
        <v>35.6</v>
      </c>
      <c r="AW23" s="1288">
        <v>35.6</v>
      </c>
      <c r="AX23" s="1289" t="s">
        <v>83</v>
      </c>
      <c r="AY23" s="1290">
        <v>149.80000000000001</v>
      </c>
      <c r="AZ23" s="1291">
        <v>0.7880063124671226</v>
      </c>
      <c r="BA23" s="336"/>
      <c r="BB23" s="336"/>
      <c r="BC23" s="336"/>
      <c r="BD23" s="336"/>
      <c r="BE23" s="336"/>
    </row>
    <row r="24" spans="1:57" ht="15.75" x14ac:dyDescent="0.25">
      <c r="A24" s="2112" t="s">
        <v>26</v>
      </c>
      <c r="B24" s="1192">
        <v>16</v>
      </c>
      <c r="C24" s="1200">
        <v>2.7964969211067729</v>
      </c>
      <c r="D24" s="1232"/>
      <c r="E24" s="1618" t="s">
        <v>625</v>
      </c>
      <c r="F24" s="1210"/>
      <c r="G24" s="1913" t="s">
        <v>618</v>
      </c>
      <c r="H24" s="1225"/>
      <c r="I24" s="1176"/>
      <c r="J24" s="1177" t="s">
        <v>618</v>
      </c>
      <c r="K24" s="41" t="s">
        <v>668</v>
      </c>
      <c r="L24" s="1549"/>
      <c r="M24" s="1150"/>
      <c r="N24" s="1133"/>
      <c r="O24" s="1124"/>
      <c r="P24" s="1164"/>
      <c r="Q24" s="1250"/>
      <c r="R24" s="1550"/>
      <c r="S24" s="1551"/>
      <c r="T24" s="1552"/>
      <c r="U24" s="1124"/>
      <c r="V24" s="1110"/>
      <c r="W24" s="1156"/>
      <c r="X24" s="1157"/>
      <c r="Y24" s="1553">
        <v>289.73333333333335</v>
      </c>
      <c r="Z24" s="1153"/>
      <c r="AA24" s="1121"/>
      <c r="AB24" s="1254">
        <v>39.200000000000003</v>
      </c>
      <c r="AC24" s="1554">
        <v>287.53333333333336</v>
      </c>
      <c r="AD24" s="1555">
        <v>2.2000000000000002</v>
      </c>
      <c r="AE24" s="1556"/>
      <c r="AF24" s="1267"/>
      <c r="AG24" s="1553">
        <v>353</v>
      </c>
      <c r="AH24" s="1153"/>
      <c r="AI24" s="1121"/>
      <c r="AJ24" s="1250">
        <v>45.590909090909093</v>
      </c>
      <c r="AK24" s="1557">
        <v>717.5</v>
      </c>
      <c r="AL24" s="1558">
        <v>715.4</v>
      </c>
      <c r="AM24" s="1559">
        <v>2.1</v>
      </c>
      <c r="AN24" s="1560" t="s">
        <v>83</v>
      </c>
      <c r="AO24" s="1136">
        <v>1.5</v>
      </c>
      <c r="AP24" s="1137">
        <v>1.5</v>
      </c>
      <c r="AQ24" s="1138" t="s">
        <v>83</v>
      </c>
      <c r="AR24" s="1127">
        <v>0.6</v>
      </c>
      <c r="AS24" s="1128"/>
      <c r="AT24" s="1129">
        <v>0.6</v>
      </c>
      <c r="AU24" s="1130" t="s">
        <v>83</v>
      </c>
      <c r="AV24" s="1118" t="s">
        <v>83</v>
      </c>
      <c r="AW24" s="1119" t="s">
        <v>83</v>
      </c>
      <c r="AX24" s="1120" t="s">
        <v>83</v>
      </c>
      <c r="AY24" s="1131" t="s">
        <v>83</v>
      </c>
      <c r="AZ24" s="1132" t="s">
        <v>83</v>
      </c>
      <c r="BA24" s="336"/>
      <c r="BB24" s="336"/>
      <c r="BC24" s="336"/>
      <c r="BD24" s="336"/>
      <c r="BE24" s="336"/>
    </row>
    <row r="25" spans="1:57" ht="15.75" x14ac:dyDescent="0.25">
      <c r="A25" s="2111" t="s">
        <v>31</v>
      </c>
      <c r="B25" s="1193">
        <v>17</v>
      </c>
      <c r="C25" s="1201">
        <v>2.7412696793439193</v>
      </c>
      <c r="D25" s="1196"/>
      <c r="E25" s="1246" t="s">
        <v>625</v>
      </c>
      <c r="F25" s="1211"/>
      <c r="G25" s="1208"/>
      <c r="H25" s="1227"/>
      <c r="I25" s="1180"/>
      <c r="J25" s="1179"/>
      <c r="K25" s="1187" t="s">
        <v>626</v>
      </c>
      <c r="L25" s="1561">
        <v>7.1428571428571425E-2</v>
      </c>
      <c r="M25" s="1151">
        <v>7.1428571428571425E-2</v>
      </c>
      <c r="N25" s="1134">
        <v>7.1428571428571425E-2</v>
      </c>
      <c r="O25" s="1125">
        <v>7.1428571428571425E-2</v>
      </c>
      <c r="P25" s="1165"/>
      <c r="Q25" s="1251">
        <v>7.1428571428571425E-2</v>
      </c>
      <c r="R25" s="1550">
        <v>4</v>
      </c>
      <c r="S25" s="1551"/>
      <c r="T25" s="1552"/>
      <c r="U25" s="1125">
        <v>2</v>
      </c>
      <c r="V25" s="1111">
        <v>4</v>
      </c>
      <c r="W25" s="1158"/>
      <c r="X25" s="1159"/>
      <c r="Y25" s="1562">
        <v>27.866666666666667</v>
      </c>
      <c r="Z25" s="1154"/>
      <c r="AA25" s="1122"/>
      <c r="AB25" s="1255">
        <v>12.533333333333333</v>
      </c>
      <c r="AC25" s="1563">
        <v>27.866666666666667</v>
      </c>
      <c r="AD25" s="1564"/>
      <c r="AE25" s="1565"/>
      <c r="AF25" s="1268"/>
      <c r="AG25" s="1562">
        <v>20.272727272727273</v>
      </c>
      <c r="AH25" s="1154"/>
      <c r="AI25" s="1122"/>
      <c r="AJ25" s="1251">
        <v>8.4090909090909083</v>
      </c>
      <c r="AK25" s="1557">
        <v>728.1</v>
      </c>
      <c r="AL25" s="1558">
        <v>728.1</v>
      </c>
      <c r="AM25" s="1559" t="s">
        <v>83</v>
      </c>
      <c r="AN25" s="1560" t="s">
        <v>83</v>
      </c>
      <c r="AO25" s="1136" t="s">
        <v>83</v>
      </c>
      <c r="AP25" s="1137" t="s">
        <v>83</v>
      </c>
      <c r="AQ25" s="1138" t="s">
        <v>83</v>
      </c>
      <c r="AR25" s="1127" t="s">
        <v>83</v>
      </c>
      <c r="AS25" s="1128"/>
      <c r="AT25" s="1129" t="s">
        <v>83</v>
      </c>
      <c r="AU25" s="1130" t="s">
        <v>83</v>
      </c>
      <c r="AV25" s="1118" t="s">
        <v>83</v>
      </c>
      <c r="AW25" s="1119" t="s">
        <v>83</v>
      </c>
      <c r="AX25" s="1120" t="s">
        <v>83</v>
      </c>
      <c r="AY25" s="1131" t="s">
        <v>83</v>
      </c>
      <c r="AZ25" s="1132" t="s">
        <v>83</v>
      </c>
      <c r="BA25" s="336"/>
      <c r="BB25" s="336"/>
      <c r="BC25" s="336"/>
      <c r="BD25" s="336"/>
      <c r="BE25" s="336"/>
    </row>
    <row r="26" spans="1:57" ht="15.75" x14ac:dyDescent="0.25">
      <c r="A26" s="2111" t="s">
        <v>36</v>
      </c>
      <c r="B26" s="1193">
        <v>18</v>
      </c>
      <c r="C26" s="1201">
        <v>2.7288320569172746</v>
      </c>
      <c r="D26" s="1196"/>
      <c r="E26" s="1246" t="s">
        <v>625</v>
      </c>
      <c r="F26" s="1211"/>
      <c r="G26" s="1208"/>
      <c r="H26" s="1257"/>
      <c r="I26" s="1180"/>
      <c r="J26" s="1181" t="s">
        <v>618</v>
      </c>
      <c r="K26" s="1026" t="s">
        <v>632</v>
      </c>
      <c r="L26" s="1561">
        <v>2.9285714285714284</v>
      </c>
      <c r="M26" s="1151">
        <v>2.9285714285714284</v>
      </c>
      <c r="N26" s="1134">
        <v>2.7142857142857144</v>
      </c>
      <c r="O26" s="1125">
        <v>2.6428571428571428</v>
      </c>
      <c r="P26" s="1165"/>
      <c r="Q26" s="1251">
        <v>0.7857142857142857</v>
      </c>
      <c r="R26" s="1550"/>
      <c r="S26" s="1551"/>
      <c r="T26" s="1552"/>
      <c r="U26" s="1125"/>
      <c r="V26" s="1111"/>
      <c r="W26" s="1158"/>
      <c r="X26" s="1159"/>
      <c r="Y26" s="1562">
        <v>258.2</v>
      </c>
      <c r="Z26" s="1154">
        <v>251.4</v>
      </c>
      <c r="AA26" s="1122">
        <v>1.2666666666666666</v>
      </c>
      <c r="AB26" s="1255">
        <v>54.4</v>
      </c>
      <c r="AC26" s="1563">
        <v>2.6666666666666665</v>
      </c>
      <c r="AD26" s="1564">
        <v>131.73333333333332</v>
      </c>
      <c r="AE26" s="1565">
        <v>123.8</v>
      </c>
      <c r="AF26" s="1268"/>
      <c r="AG26" s="1562">
        <v>43.772727272727273</v>
      </c>
      <c r="AH26" s="1154">
        <v>29.681818181818183</v>
      </c>
      <c r="AI26" s="1122">
        <v>4.5454545454545456E-2</v>
      </c>
      <c r="AJ26" s="1251">
        <v>7.3181818181818183</v>
      </c>
      <c r="AK26" s="1557" t="s">
        <v>83</v>
      </c>
      <c r="AL26" s="1558" t="s">
        <v>83</v>
      </c>
      <c r="AM26" s="1559" t="s">
        <v>83</v>
      </c>
      <c r="AN26" s="1560" t="s">
        <v>83</v>
      </c>
      <c r="AO26" s="1136" t="s">
        <v>83</v>
      </c>
      <c r="AP26" s="1137" t="s">
        <v>83</v>
      </c>
      <c r="AQ26" s="1138" t="s">
        <v>83</v>
      </c>
      <c r="AR26" s="1127" t="s">
        <v>83</v>
      </c>
      <c r="AS26" s="1128"/>
      <c r="AT26" s="1129" t="s">
        <v>83</v>
      </c>
      <c r="AU26" s="1130" t="s">
        <v>83</v>
      </c>
      <c r="AV26" s="1118" t="s">
        <v>83</v>
      </c>
      <c r="AW26" s="1119" t="s">
        <v>83</v>
      </c>
      <c r="AX26" s="1120" t="s">
        <v>83</v>
      </c>
      <c r="AY26" s="1131" t="s">
        <v>83</v>
      </c>
      <c r="AZ26" s="1132" t="s">
        <v>83</v>
      </c>
      <c r="BA26" s="336"/>
      <c r="BB26" s="336"/>
      <c r="BC26" s="336"/>
      <c r="BD26" s="336"/>
      <c r="BE26" s="336"/>
    </row>
    <row r="27" spans="1:57" ht="15.75" x14ac:dyDescent="0.25">
      <c r="A27" s="2113" t="s">
        <v>33</v>
      </c>
      <c r="B27" s="1193">
        <v>19</v>
      </c>
      <c r="C27" s="1201">
        <v>2.6855588068698943</v>
      </c>
      <c r="D27" s="1196"/>
      <c r="E27" s="1246" t="s">
        <v>625</v>
      </c>
      <c r="F27" s="1211"/>
      <c r="G27" s="1208"/>
      <c r="H27" s="1227"/>
      <c r="I27" s="1180"/>
      <c r="J27" s="1181" t="s">
        <v>618</v>
      </c>
      <c r="K27" s="1187" t="s">
        <v>626</v>
      </c>
      <c r="L27" s="1561"/>
      <c r="M27" s="1151"/>
      <c r="N27" s="1134"/>
      <c r="O27" s="1125"/>
      <c r="P27" s="1165"/>
      <c r="Q27" s="1251"/>
      <c r="R27" s="1550"/>
      <c r="S27" s="1551"/>
      <c r="T27" s="1552"/>
      <c r="U27" s="1125"/>
      <c r="V27" s="1111"/>
      <c r="W27" s="1158"/>
      <c r="X27" s="1159"/>
      <c r="Y27" s="1562">
        <v>221.53333333333333</v>
      </c>
      <c r="Z27" s="1154"/>
      <c r="AA27" s="1122"/>
      <c r="AB27" s="1255">
        <v>36.666666666666664</v>
      </c>
      <c r="AC27" s="1563">
        <v>183.2</v>
      </c>
      <c r="AD27" s="1564">
        <v>38.333333333333336</v>
      </c>
      <c r="AE27" s="1565"/>
      <c r="AF27" s="1268"/>
      <c r="AG27" s="1562">
        <v>164.40909090909091</v>
      </c>
      <c r="AH27" s="1154"/>
      <c r="AI27" s="1122"/>
      <c r="AJ27" s="1251">
        <v>29.636363636363637</v>
      </c>
      <c r="AK27" s="1557">
        <v>359.2</v>
      </c>
      <c r="AL27" s="1558">
        <v>353.9</v>
      </c>
      <c r="AM27" s="1559">
        <v>5.2</v>
      </c>
      <c r="AN27" s="1560">
        <v>0.1</v>
      </c>
      <c r="AO27" s="1136">
        <v>4.5999999999999996</v>
      </c>
      <c r="AP27" s="1137">
        <v>4.5999999999999996</v>
      </c>
      <c r="AQ27" s="1138" t="s">
        <v>83</v>
      </c>
      <c r="AR27" s="1127">
        <v>0.7</v>
      </c>
      <c r="AS27" s="1128"/>
      <c r="AT27" s="1129">
        <v>0.6</v>
      </c>
      <c r="AU27" s="1130">
        <v>0.1</v>
      </c>
      <c r="AV27" s="1118" t="s">
        <v>83</v>
      </c>
      <c r="AW27" s="1119" t="s">
        <v>83</v>
      </c>
      <c r="AX27" s="1120" t="s">
        <v>83</v>
      </c>
      <c r="AY27" s="1131">
        <v>0.1</v>
      </c>
      <c r="AZ27" s="1132">
        <v>1</v>
      </c>
      <c r="BA27" s="336"/>
      <c r="BB27" s="336"/>
      <c r="BC27" s="336"/>
      <c r="BD27" s="336"/>
      <c r="BE27" s="336"/>
    </row>
    <row r="28" spans="1:57" ht="15.75" x14ac:dyDescent="0.25">
      <c r="A28" s="2113" t="s">
        <v>21</v>
      </c>
      <c r="B28" s="1193">
        <v>20</v>
      </c>
      <c r="C28" s="1201">
        <v>2.6343608344300407</v>
      </c>
      <c r="D28" s="1196"/>
      <c r="E28" s="1246" t="s">
        <v>625</v>
      </c>
      <c r="F28" s="1211"/>
      <c r="G28" s="1208"/>
      <c r="H28" s="1226"/>
      <c r="I28" s="1234"/>
      <c r="J28" s="1179"/>
      <c r="K28" s="1026" t="s">
        <v>630</v>
      </c>
      <c r="L28" s="1561">
        <v>5432.3571428571431</v>
      </c>
      <c r="M28" s="1151">
        <v>5075.5714285714284</v>
      </c>
      <c r="N28" s="1134">
        <v>865.14285714285711</v>
      </c>
      <c r="O28" s="1125">
        <v>866.5</v>
      </c>
      <c r="P28" s="1165">
        <v>570.42857142857144</v>
      </c>
      <c r="Q28" s="1251">
        <v>206.92857142857142</v>
      </c>
      <c r="R28" s="1550">
        <v>809</v>
      </c>
      <c r="S28" s="1551"/>
      <c r="T28" s="1552"/>
      <c r="U28" s="1125">
        <v>0</v>
      </c>
      <c r="V28" s="1111">
        <v>79</v>
      </c>
      <c r="W28" s="1158"/>
      <c r="X28" s="1159"/>
      <c r="Y28" s="1562">
        <v>1885.2666666666667</v>
      </c>
      <c r="Z28" s="1154">
        <v>1722</v>
      </c>
      <c r="AA28" s="1122">
        <v>207.6</v>
      </c>
      <c r="AB28" s="1255">
        <v>71.933333333333337</v>
      </c>
      <c r="AC28" s="1563">
        <v>1203.4000000000001</v>
      </c>
      <c r="AD28" s="1564">
        <v>681.86666666666667</v>
      </c>
      <c r="AE28" s="1565">
        <v>0</v>
      </c>
      <c r="AF28" s="1269"/>
      <c r="AG28" s="1562">
        <v>130.27272727272728</v>
      </c>
      <c r="AH28" s="1154">
        <v>125.40909090909091</v>
      </c>
      <c r="AI28" s="1122">
        <v>61.090909090909093</v>
      </c>
      <c r="AJ28" s="1251">
        <v>2.5909090909090908</v>
      </c>
      <c r="AK28" s="1557">
        <v>3354.7999999999997</v>
      </c>
      <c r="AL28" s="1558">
        <v>3297.7</v>
      </c>
      <c r="AM28" s="1559">
        <v>57</v>
      </c>
      <c r="AN28" s="1560">
        <v>0.1</v>
      </c>
      <c r="AO28" s="1136">
        <v>57</v>
      </c>
      <c r="AP28" s="1137">
        <v>57</v>
      </c>
      <c r="AQ28" s="1138" t="s">
        <v>83</v>
      </c>
      <c r="AR28" s="1127" t="s">
        <v>83</v>
      </c>
      <c r="AS28" s="1128"/>
      <c r="AT28" s="1129" t="s">
        <v>83</v>
      </c>
      <c r="AU28" s="1130" t="s">
        <v>83</v>
      </c>
      <c r="AV28" s="1118" t="s">
        <v>83</v>
      </c>
      <c r="AW28" s="1119" t="s">
        <v>83</v>
      </c>
      <c r="AX28" s="1120" t="s">
        <v>83</v>
      </c>
      <c r="AY28" s="1131" t="s">
        <v>83</v>
      </c>
      <c r="AZ28" s="1132" t="s">
        <v>83</v>
      </c>
      <c r="BA28" s="336"/>
      <c r="BB28" s="336"/>
      <c r="BC28" s="336"/>
      <c r="BD28" s="336"/>
      <c r="BE28" s="336"/>
    </row>
    <row r="29" spans="1:57" ht="15.75" x14ac:dyDescent="0.25">
      <c r="A29" s="2107" t="s">
        <v>20</v>
      </c>
      <c r="B29" s="1193">
        <v>21</v>
      </c>
      <c r="C29" s="1201">
        <v>2.6033762589783893</v>
      </c>
      <c r="D29" s="1196">
        <v>2017</v>
      </c>
      <c r="E29" s="1245" t="s">
        <v>538</v>
      </c>
      <c r="F29" s="1212" t="s">
        <v>535</v>
      </c>
      <c r="G29" s="1208"/>
      <c r="H29" s="1260"/>
      <c r="I29" s="1261"/>
      <c r="J29" s="1262"/>
      <c r="K29" s="1026"/>
      <c r="L29" s="1561">
        <v>49.642857142857146</v>
      </c>
      <c r="M29" s="1151">
        <v>42.928571428571431</v>
      </c>
      <c r="N29" s="1134">
        <v>49</v>
      </c>
      <c r="O29" s="1125">
        <v>49.571428571428569</v>
      </c>
      <c r="P29" s="1165">
        <v>48.857142857142854</v>
      </c>
      <c r="Q29" s="1251">
        <v>14.571428571428571</v>
      </c>
      <c r="R29" s="1550">
        <v>41</v>
      </c>
      <c r="S29" s="1551"/>
      <c r="T29" s="1552"/>
      <c r="U29" s="1125">
        <v>36</v>
      </c>
      <c r="V29" s="1111">
        <v>39</v>
      </c>
      <c r="W29" s="1158">
        <v>146</v>
      </c>
      <c r="X29" s="1159">
        <v>49</v>
      </c>
      <c r="Y29" s="1562">
        <v>42.533333333333331</v>
      </c>
      <c r="Z29" s="1154">
        <v>41.06666666666667</v>
      </c>
      <c r="AA29" s="1122">
        <v>39.733333333333334</v>
      </c>
      <c r="AB29" s="1255">
        <v>12.8</v>
      </c>
      <c r="AC29" s="1563">
        <v>1.2</v>
      </c>
      <c r="AD29" s="1564">
        <v>12.466666666666667</v>
      </c>
      <c r="AE29" s="1565">
        <v>28.866666666666667</v>
      </c>
      <c r="AF29" s="1268"/>
      <c r="AG29" s="1562">
        <v>322.09090909090907</v>
      </c>
      <c r="AH29" s="1154">
        <v>79.590909090909093</v>
      </c>
      <c r="AI29" s="1122">
        <v>13.818181818181818</v>
      </c>
      <c r="AJ29" s="1251">
        <v>55.272727272727273</v>
      </c>
      <c r="AK29" s="1557">
        <v>48</v>
      </c>
      <c r="AL29" s="1558">
        <v>33.200000000000003</v>
      </c>
      <c r="AM29" s="1559">
        <v>12.8</v>
      </c>
      <c r="AN29" s="1560">
        <v>2</v>
      </c>
      <c r="AO29" s="1136">
        <v>13.100000000000001</v>
      </c>
      <c r="AP29" s="1137">
        <v>12.8</v>
      </c>
      <c r="AQ29" s="1138">
        <v>0.3</v>
      </c>
      <c r="AR29" s="1127">
        <v>1.4</v>
      </c>
      <c r="AS29" s="1128"/>
      <c r="AT29" s="1129" t="s">
        <v>83</v>
      </c>
      <c r="AU29" s="1130">
        <v>1.4</v>
      </c>
      <c r="AV29" s="1118">
        <v>1.4</v>
      </c>
      <c r="AW29" s="1119" t="s">
        <v>83</v>
      </c>
      <c r="AX29" s="1120">
        <v>1.4</v>
      </c>
      <c r="AY29" s="1131">
        <v>1.3</v>
      </c>
      <c r="AZ29" s="1132">
        <v>0.65</v>
      </c>
      <c r="BA29" s="336"/>
      <c r="BB29" s="336"/>
      <c r="BC29" s="336"/>
      <c r="BD29" s="336"/>
      <c r="BE29" s="336"/>
    </row>
    <row r="30" spans="1:57" ht="15.75" x14ac:dyDescent="0.25">
      <c r="A30" s="2107" t="s">
        <v>181</v>
      </c>
      <c r="B30" s="1193">
        <v>22</v>
      </c>
      <c r="C30" s="1201">
        <v>2.5709688276315266</v>
      </c>
      <c r="D30" s="1196">
        <v>2017</v>
      </c>
      <c r="E30" s="1245" t="s">
        <v>538</v>
      </c>
      <c r="F30" s="1212" t="s">
        <v>535</v>
      </c>
      <c r="G30" s="1208"/>
      <c r="H30" s="1263"/>
      <c r="I30" s="1264"/>
      <c r="J30" s="1265"/>
      <c r="K30" s="1026"/>
      <c r="L30" s="1561">
        <v>1539</v>
      </c>
      <c r="M30" s="1151">
        <v>1317.7857142857142</v>
      </c>
      <c r="N30" s="1134">
        <v>820.85714285714289</v>
      </c>
      <c r="O30" s="1125">
        <v>830.71428571428567</v>
      </c>
      <c r="P30" s="1165">
        <v>540</v>
      </c>
      <c r="Q30" s="1251">
        <v>212.85714285714286</v>
      </c>
      <c r="R30" s="1550">
        <v>591</v>
      </c>
      <c r="S30" s="1551"/>
      <c r="T30" s="1552"/>
      <c r="U30" s="1125">
        <v>0</v>
      </c>
      <c r="V30" s="1111">
        <v>481</v>
      </c>
      <c r="W30" s="1158">
        <v>900</v>
      </c>
      <c r="X30" s="1159">
        <v>295</v>
      </c>
      <c r="Y30" s="1562">
        <v>2171.2666666666669</v>
      </c>
      <c r="Z30" s="1154">
        <v>2113.5333333333333</v>
      </c>
      <c r="AA30" s="1122">
        <v>589.20000000000005</v>
      </c>
      <c r="AB30" s="1255">
        <v>289.06666666666666</v>
      </c>
      <c r="AC30" s="1563">
        <v>449.93333333333334</v>
      </c>
      <c r="AD30" s="1564">
        <v>1301.4000000000001</v>
      </c>
      <c r="AE30" s="1565">
        <v>419.93333333333334</v>
      </c>
      <c r="AF30" s="1268"/>
      <c r="AG30" s="1562">
        <v>2069.5</v>
      </c>
      <c r="AH30" s="1154">
        <v>1974.090909090909</v>
      </c>
      <c r="AI30" s="1122">
        <v>1337.8636363636363</v>
      </c>
      <c r="AJ30" s="1251">
        <v>149.90909090909091</v>
      </c>
      <c r="AK30" s="1557">
        <v>14400.599999999999</v>
      </c>
      <c r="AL30" s="1558">
        <v>6104.9</v>
      </c>
      <c r="AM30" s="1559">
        <v>7390.4</v>
      </c>
      <c r="AN30" s="1560">
        <v>905.3</v>
      </c>
      <c r="AO30" s="1136">
        <v>6411.2000000000007</v>
      </c>
      <c r="AP30" s="1137">
        <v>6377.1</v>
      </c>
      <c r="AQ30" s="1138">
        <v>34.1</v>
      </c>
      <c r="AR30" s="1127">
        <v>1560.5</v>
      </c>
      <c r="AS30" s="1128"/>
      <c r="AT30" s="1129">
        <v>1030.4000000000001</v>
      </c>
      <c r="AU30" s="1130">
        <v>530.1</v>
      </c>
      <c r="AV30" s="1118">
        <v>667.7</v>
      </c>
      <c r="AW30" s="1119">
        <v>256.60000000000002</v>
      </c>
      <c r="AX30" s="1120">
        <v>411.1</v>
      </c>
      <c r="AY30" s="1131">
        <v>580.79999999999995</v>
      </c>
      <c r="AZ30" s="1132">
        <v>0.64155528554070473</v>
      </c>
      <c r="BA30" s="336"/>
      <c r="BB30" s="336"/>
      <c r="BC30" s="336"/>
      <c r="BD30" s="336"/>
      <c r="BE30" s="336"/>
    </row>
    <row r="31" spans="1:57" ht="15.75" x14ac:dyDescent="0.25">
      <c r="A31" s="2111" t="s">
        <v>52</v>
      </c>
      <c r="B31" s="1193">
        <v>23</v>
      </c>
      <c r="C31" s="1201">
        <v>2.5549393958405631</v>
      </c>
      <c r="D31" s="1196"/>
      <c r="E31" s="1246" t="s">
        <v>625</v>
      </c>
      <c r="F31" s="1211"/>
      <c r="G31" s="1207"/>
      <c r="H31" s="1222"/>
      <c r="I31" s="1223"/>
      <c r="J31" s="1186"/>
      <c r="K31" s="980"/>
      <c r="L31" s="1561">
        <v>175.78571428571428</v>
      </c>
      <c r="M31" s="1151">
        <v>163.35714285714286</v>
      </c>
      <c r="N31" s="1134">
        <v>164</v>
      </c>
      <c r="O31" s="1125">
        <v>165.64285714285714</v>
      </c>
      <c r="P31" s="1165"/>
      <c r="Q31" s="1251">
        <v>51.214285714285715</v>
      </c>
      <c r="R31" s="1550"/>
      <c r="S31" s="1551"/>
      <c r="T31" s="1552"/>
      <c r="U31" s="1125"/>
      <c r="V31" s="1111"/>
      <c r="W31" s="1158"/>
      <c r="X31" s="1159"/>
      <c r="Y31" s="1562">
        <v>1280.4666666666667</v>
      </c>
      <c r="Z31" s="1154">
        <v>1190.6666666666667</v>
      </c>
      <c r="AA31" s="1122">
        <v>18.600000000000001</v>
      </c>
      <c r="AB31" s="1255">
        <v>149.6</v>
      </c>
      <c r="AC31" s="1563">
        <v>239.66666666666666</v>
      </c>
      <c r="AD31" s="1564">
        <v>537.4</v>
      </c>
      <c r="AE31" s="1565">
        <v>503.4</v>
      </c>
      <c r="AF31" s="1268"/>
      <c r="AG31" s="1562">
        <v>179.54545454545453</v>
      </c>
      <c r="AH31" s="1154">
        <v>116.54545454545455</v>
      </c>
      <c r="AI31" s="1122"/>
      <c r="AJ31" s="1251">
        <v>52.31818181818182</v>
      </c>
      <c r="AK31" s="1557">
        <v>2.4</v>
      </c>
      <c r="AL31" s="1558">
        <v>0.5</v>
      </c>
      <c r="AM31" s="1559">
        <v>1.6</v>
      </c>
      <c r="AN31" s="1560">
        <v>0.3</v>
      </c>
      <c r="AO31" s="1136">
        <v>1.6</v>
      </c>
      <c r="AP31" s="1137">
        <v>1.6</v>
      </c>
      <c r="AQ31" s="1138" t="s">
        <v>83</v>
      </c>
      <c r="AR31" s="1127">
        <v>0.1</v>
      </c>
      <c r="AS31" s="1128"/>
      <c r="AT31" s="1129" t="s">
        <v>83</v>
      </c>
      <c r="AU31" s="1130">
        <v>0.1</v>
      </c>
      <c r="AV31" s="1118" t="s">
        <v>83</v>
      </c>
      <c r="AW31" s="1119" t="s">
        <v>83</v>
      </c>
      <c r="AX31" s="1120" t="s">
        <v>83</v>
      </c>
      <c r="AY31" s="1131">
        <v>0.2</v>
      </c>
      <c r="AZ31" s="1132">
        <v>0.66666666666666674</v>
      </c>
      <c r="BA31" s="336"/>
      <c r="BB31" s="336"/>
      <c r="BC31" s="336"/>
      <c r="BD31" s="336"/>
      <c r="BE31" s="336"/>
    </row>
    <row r="32" spans="1:57" ht="15.75" x14ac:dyDescent="0.25">
      <c r="A32" s="2107" t="s">
        <v>42</v>
      </c>
      <c r="B32" s="1193">
        <v>24</v>
      </c>
      <c r="C32" s="1201">
        <v>2.3984312697206125</v>
      </c>
      <c r="D32" s="1196">
        <v>2015</v>
      </c>
      <c r="E32" s="1245" t="s">
        <v>538</v>
      </c>
      <c r="F32" s="1212" t="s">
        <v>535</v>
      </c>
      <c r="G32" s="1208"/>
      <c r="H32" s="1224"/>
      <c r="I32" s="1223"/>
      <c r="J32" s="1185"/>
      <c r="K32" s="980"/>
      <c r="L32" s="1561">
        <v>703.35714285714289</v>
      </c>
      <c r="M32" s="1151">
        <v>609.21428571428567</v>
      </c>
      <c r="N32" s="1134">
        <v>438.28571428571428</v>
      </c>
      <c r="O32" s="1125">
        <v>442.07142857142856</v>
      </c>
      <c r="P32" s="1165">
        <v>344</v>
      </c>
      <c r="Q32" s="1251">
        <v>50.642857142857146</v>
      </c>
      <c r="R32" s="1550">
        <v>208</v>
      </c>
      <c r="S32" s="1551"/>
      <c r="T32" s="1552"/>
      <c r="U32" s="1125">
        <v>206</v>
      </c>
      <c r="V32" s="1111">
        <v>207</v>
      </c>
      <c r="W32" s="1158">
        <v>1179</v>
      </c>
      <c r="X32" s="1159">
        <v>10</v>
      </c>
      <c r="Y32" s="1562">
        <v>1342.3333333333333</v>
      </c>
      <c r="Z32" s="1154">
        <v>1232.9333333333334</v>
      </c>
      <c r="AA32" s="1122">
        <v>840.5333333333333</v>
      </c>
      <c r="AB32" s="1255">
        <v>134.46666666666667</v>
      </c>
      <c r="AC32" s="1563">
        <v>148.13333333333333</v>
      </c>
      <c r="AD32" s="1564">
        <v>686.4666666666667</v>
      </c>
      <c r="AE32" s="1565">
        <v>507.73333333333335</v>
      </c>
      <c r="AF32" s="1268"/>
      <c r="AG32" s="1562">
        <v>3309.090909090909</v>
      </c>
      <c r="AH32" s="1154">
        <v>2735.7272727272725</v>
      </c>
      <c r="AI32" s="1122">
        <v>2269.1363636363635</v>
      </c>
      <c r="AJ32" s="1251">
        <v>200.81818181818181</v>
      </c>
      <c r="AK32" s="1557">
        <v>1060</v>
      </c>
      <c r="AL32" s="1558">
        <v>520.1</v>
      </c>
      <c r="AM32" s="1559">
        <v>524.9</v>
      </c>
      <c r="AN32" s="1560">
        <v>15</v>
      </c>
      <c r="AO32" s="1136">
        <v>473.7</v>
      </c>
      <c r="AP32" s="1137">
        <v>472.7</v>
      </c>
      <c r="AQ32" s="1138">
        <v>1</v>
      </c>
      <c r="AR32" s="1127">
        <v>109.6</v>
      </c>
      <c r="AS32" s="1128"/>
      <c r="AT32" s="1129">
        <v>102.8</v>
      </c>
      <c r="AU32" s="1130">
        <v>6.8</v>
      </c>
      <c r="AV32" s="1118">
        <v>4.4000000000000004</v>
      </c>
      <c r="AW32" s="1119" t="s">
        <v>83</v>
      </c>
      <c r="AX32" s="1120">
        <v>4.4000000000000004</v>
      </c>
      <c r="AY32" s="1131">
        <v>6</v>
      </c>
      <c r="AZ32" s="1132">
        <v>0.4</v>
      </c>
      <c r="BA32" s="336"/>
      <c r="BB32" s="336"/>
      <c r="BC32" s="336"/>
      <c r="BD32" s="336"/>
      <c r="BE32" s="336"/>
    </row>
    <row r="33" spans="1:57" ht="15.75" x14ac:dyDescent="0.25">
      <c r="A33" s="2107" t="s">
        <v>157</v>
      </c>
      <c r="B33" s="1193">
        <v>25</v>
      </c>
      <c r="C33" s="1201">
        <v>2.3548812564056005</v>
      </c>
      <c r="D33" s="1196">
        <v>2017</v>
      </c>
      <c r="E33" s="1245" t="s">
        <v>538</v>
      </c>
      <c r="F33" s="1212" t="s">
        <v>535</v>
      </c>
      <c r="G33" s="1208"/>
      <c r="H33" s="1224"/>
      <c r="I33" s="1184"/>
      <c r="J33" s="1185"/>
      <c r="K33" s="1026"/>
      <c r="L33" s="1561">
        <v>918.21428571428567</v>
      </c>
      <c r="M33" s="1151">
        <v>752.64285714285711</v>
      </c>
      <c r="N33" s="1134">
        <v>453.85714285714283</v>
      </c>
      <c r="O33" s="1125">
        <v>462.07142857142856</v>
      </c>
      <c r="P33" s="1165">
        <v>370.92857142857144</v>
      </c>
      <c r="Q33" s="1251">
        <v>44.785714285714285</v>
      </c>
      <c r="R33" s="1550">
        <v>1342</v>
      </c>
      <c r="S33" s="1551"/>
      <c r="T33" s="1552"/>
      <c r="U33" s="1125">
        <v>1151</v>
      </c>
      <c r="V33" s="1111">
        <v>1340</v>
      </c>
      <c r="W33" s="1158">
        <v>601</v>
      </c>
      <c r="X33" s="1159">
        <v>197</v>
      </c>
      <c r="Y33" s="1562">
        <v>3261.4666666666667</v>
      </c>
      <c r="Z33" s="1154">
        <v>2848.2666666666669</v>
      </c>
      <c r="AA33" s="1122">
        <v>2289.9333333333334</v>
      </c>
      <c r="AB33" s="1255">
        <v>144.33333333333334</v>
      </c>
      <c r="AC33" s="1563">
        <v>142.93333333333334</v>
      </c>
      <c r="AD33" s="1564">
        <v>1501.4666666666667</v>
      </c>
      <c r="AE33" s="1565">
        <v>1617.0666666666666</v>
      </c>
      <c r="AF33" s="1268"/>
      <c r="AG33" s="1562">
        <v>5892.272727272727</v>
      </c>
      <c r="AH33" s="1154">
        <v>5306.590909090909</v>
      </c>
      <c r="AI33" s="1122">
        <v>4805.318181818182</v>
      </c>
      <c r="AJ33" s="1251">
        <v>228.13636363636363</v>
      </c>
      <c r="AK33" s="1557">
        <v>7003.0000000000009</v>
      </c>
      <c r="AL33" s="1558">
        <v>4571.1000000000004</v>
      </c>
      <c r="AM33" s="1559">
        <v>1987.1</v>
      </c>
      <c r="AN33" s="1560">
        <v>444.8</v>
      </c>
      <c r="AO33" s="1136">
        <v>2006.3999999999999</v>
      </c>
      <c r="AP33" s="1137">
        <v>1987.1</v>
      </c>
      <c r="AQ33" s="1138">
        <v>19.3</v>
      </c>
      <c r="AR33" s="1127">
        <v>203.6</v>
      </c>
      <c r="AS33" s="1128"/>
      <c r="AT33" s="1129" t="s">
        <v>83</v>
      </c>
      <c r="AU33" s="1130">
        <v>203.6</v>
      </c>
      <c r="AV33" s="1118">
        <v>203.1</v>
      </c>
      <c r="AW33" s="1119" t="s">
        <v>83</v>
      </c>
      <c r="AX33" s="1120">
        <v>203.1</v>
      </c>
      <c r="AY33" s="1131">
        <v>311.3</v>
      </c>
      <c r="AZ33" s="1132">
        <v>0.69986510791366907</v>
      </c>
      <c r="BA33" s="336"/>
      <c r="BB33" s="336"/>
      <c r="BC33" s="336"/>
      <c r="BD33" s="336"/>
      <c r="BE33" s="336"/>
    </row>
    <row r="34" spans="1:57" ht="15.75" x14ac:dyDescent="0.25">
      <c r="A34" s="2111" t="s">
        <v>34</v>
      </c>
      <c r="B34" s="1193">
        <v>26</v>
      </c>
      <c r="C34" s="1201">
        <v>2.3505063137327817</v>
      </c>
      <c r="D34" s="1196"/>
      <c r="E34" s="1246" t="s">
        <v>625</v>
      </c>
      <c r="F34" s="1211"/>
      <c r="G34" s="1208"/>
      <c r="H34" s="1224"/>
      <c r="I34" s="1184"/>
      <c r="J34" s="1185"/>
      <c r="K34" s="980"/>
      <c r="L34" s="1561">
        <v>240.35714285714286</v>
      </c>
      <c r="M34" s="1151">
        <v>187.5</v>
      </c>
      <c r="N34" s="1134">
        <v>65.357142857142861</v>
      </c>
      <c r="O34" s="1125">
        <v>65.428571428571431</v>
      </c>
      <c r="P34" s="1165"/>
      <c r="Q34" s="1251">
        <v>9.7142857142857135</v>
      </c>
      <c r="R34" s="1550">
        <v>686</v>
      </c>
      <c r="S34" s="1551"/>
      <c r="T34" s="1552"/>
      <c r="U34" s="1125">
        <v>659</v>
      </c>
      <c r="V34" s="1111">
        <v>680</v>
      </c>
      <c r="W34" s="1158">
        <v>118</v>
      </c>
      <c r="X34" s="1159"/>
      <c r="Y34" s="1562">
        <v>6.666666666666667</v>
      </c>
      <c r="Z34" s="1154"/>
      <c r="AA34" s="1122"/>
      <c r="AB34" s="1255">
        <v>1.2</v>
      </c>
      <c r="AC34" s="1563">
        <v>6.666666666666667</v>
      </c>
      <c r="AD34" s="1564"/>
      <c r="AE34" s="1565"/>
      <c r="AF34" s="1268"/>
      <c r="AG34" s="1562">
        <v>1.7727272727272727</v>
      </c>
      <c r="AH34" s="1154"/>
      <c r="AI34" s="1122"/>
      <c r="AJ34" s="1251">
        <v>1.1818181818181819</v>
      </c>
      <c r="AK34" s="1557">
        <v>1032.5</v>
      </c>
      <c r="AL34" s="1558">
        <v>1032.5</v>
      </c>
      <c r="AM34" s="1559" t="s">
        <v>83</v>
      </c>
      <c r="AN34" s="1560" t="s">
        <v>83</v>
      </c>
      <c r="AO34" s="1136" t="s">
        <v>83</v>
      </c>
      <c r="AP34" s="1137" t="s">
        <v>83</v>
      </c>
      <c r="AQ34" s="1138" t="s">
        <v>83</v>
      </c>
      <c r="AR34" s="1127" t="s">
        <v>83</v>
      </c>
      <c r="AS34" s="1128"/>
      <c r="AT34" s="1129" t="s">
        <v>83</v>
      </c>
      <c r="AU34" s="1130" t="s">
        <v>83</v>
      </c>
      <c r="AV34" s="1118" t="s">
        <v>83</v>
      </c>
      <c r="AW34" s="1119" t="s">
        <v>83</v>
      </c>
      <c r="AX34" s="1120" t="s">
        <v>83</v>
      </c>
      <c r="AY34" s="1131" t="s">
        <v>83</v>
      </c>
      <c r="AZ34" s="1132" t="s">
        <v>83</v>
      </c>
      <c r="BA34" s="336"/>
      <c r="BB34" s="336"/>
      <c r="BC34" s="336"/>
      <c r="BD34" s="336"/>
      <c r="BE34" s="336"/>
    </row>
    <row r="35" spans="1:57" ht="15.75" x14ac:dyDescent="0.25">
      <c r="A35" s="2111" t="s">
        <v>53</v>
      </c>
      <c r="B35" s="1193">
        <v>27</v>
      </c>
      <c r="C35" s="1201">
        <v>2.3216411529362997</v>
      </c>
      <c r="D35" s="1196">
        <v>2009</v>
      </c>
      <c r="E35" s="1245" t="s">
        <v>538</v>
      </c>
      <c r="F35" s="1211"/>
      <c r="G35" s="1208"/>
      <c r="H35" s="1224"/>
      <c r="I35" s="1184"/>
      <c r="J35" s="1185"/>
      <c r="K35" s="1026"/>
      <c r="L35" s="1561">
        <v>3021.5</v>
      </c>
      <c r="M35" s="1151">
        <v>2528.2142857142858</v>
      </c>
      <c r="N35" s="1134">
        <v>707.57142857142856</v>
      </c>
      <c r="O35" s="1125">
        <v>723.07142857142856</v>
      </c>
      <c r="P35" s="1165">
        <v>207.57142857142858</v>
      </c>
      <c r="Q35" s="1251">
        <v>133.42857142857142</v>
      </c>
      <c r="R35" s="1550"/>
      <c r="S35" s="1551"/>
      <c r="T35" s="1552"/>
      <c r="U35" s="1125"/>
      <c r="V35" s="1111"/>
      <c r="W35" s="1158"/>
      <c r="X35" s="1159"/>
      <c r="Y35" s="1562">
        <v>1606.2666666666667</v>
      </c>
      <c r="Z35" s="1154">
        <v>1175.7333333333333</v>
      </c>
      <c r="AA35" s="1122"/>
      <c r="AB35" s="1255">
        <v>117.6</v>
      </c>
      <c r="AC35" s="1563">
        <v>911.5333333333333</v>
      </c>
      <c r="AD35" s="1564">
        <v>541</v>
      </c>
      <c r="AE35" s="1565">
        <v>153.73333333333332</v>
      </c>
      <c r="AF35" s="1268"/>
      <c r="AG35" s="1562">
        <v>1632.590909090909</v>
      </c>
      <c r="AH35" s="1154">
        <v>1309.0454545454545</v>
      </c>
      <c r="AI35" s="1122">
        <v>74.727272727272734</v>
      </c>
      <c r="AJ35" s="1251">
        <v>166.63636363636363</v>
      </c>
      <c r="AK35" s="1557" t="s">
        <v>83</v>
      </c>
      <c r="AL35" s="1558" t="s">
        <v>83</v>
      </c>
      <c r="AM35" s="1559" t="s">
        <v>83</v>
      </c>
      <c r="AN35" s="1560" t="s">
        <v>83</v>
      </c>
      <c r="AO35" s="1136" t="s">
        <v>83</v>
      </c>
      <c r="AP35" s="1137" t="s">
        <v>83</v>
      </c>
      <c r="AQ35" s="1138" t="s">
        <v>83</v>
      </c>
      <c r="AR35" s="1127" t="s">
        <v>83</v>
      </c>
      <c r="AS35" s="1128"/>
      <c r="AT35" s="1129" t="s">
        <v>83</v>
      </c>
      <c r="AU35" s="1130" t="s">
        <v>83</v>
      </c>
      <c r="AV35" s="1118" t="s">
        <v>83</v>
      </c>
      <c r="AW35" s="1119" t="s">
        <v>83</v>
      </c>
      <c r="AX35" s="1120" t="s">
        <v>83</v>
      </c>
      <c r="AY35" s="1131" t="s">
        <v>83</v>
      </c>
      <c r="AZ35" s="1132" t="s">
        <v>83</v>
      </c>
      <c r="BA35" s="336"/>
      <c r="BB35" s="336"/>
      <c r="BC35" s="336"/>
      <c r="BD35" s="336"/>
      <c r="BE35" s="336"/>
    </row>
    <row r="36" spans="1:57" ht="15.75" x14ac:dyDescent="0.25">
      <c r="A36" s="2107" t="s">
        <v>30</v>
      </c>
      <c r="B36" s="1193">
        <v>28</v>
      </c>
      <c r="C36" s="1201">
        <v>2.2461562913420807</v>
      </c>
      <c r="D36" s="1196">
        <v>2015</v>
      </c>
      <c r="E36" s="1245" t="s">
        <v>538</v>
      </c>
      <c r="F36" s="1212" t="s">
        <v>535</v>
      </c>
      <c r="G36" s="1208"/>
      <c r="H36" s="1224"/>
      <c r="I36" s="1184"/>
      <c r="J36" s="1185"/>
      <c r="K36" s="1026"/>
      <c r="L36" s="1561">
        <v>235.28571428571428</v>
      </c>
      <c r="M36" s="1151">
        <v>171.28571428571428</v>
      </c>
      <c r="N36" s="1134">
        <v>140.78571428571428</v>
      </c>
      <c r="O36" s="1125">
        <v>140.28571428571428</v>
      </c>
      <c r="P36" s="1165">
        <v>93.071428571428569</v>
      </c>
      <c r="Q36" s="1251">
        <v>25</v>
      </c>
      <c r="R36" s="1550">
        <v>633</v>
      </c>
      <c r="S36" s="1551"/>
      <c r="T36" s="1552"/>
      <c r="U36" s="1125">
        <v>629</v>
      </c>
      <c r="V36" s="1111">
        <v>631</v>
      </c>
      <c r="W36" s="1158">
        <v>162</v>
      </c>
      <c r="X36" s="1159">
        <v>162</v>
      </c>
      <c r="Y36" s="1562">
        <v>1983.6666666666667</v>
      </c>
      <c r="Z36" s="1154">
        <v>1744.9333333333334</v>
      </c>
      <c r="AA36" s="1122">
        <v>967.4666666666667</v>
      </c>
      <c r="AB36" s="1255">
        <v>92.6</v>
      </c>
      <c r="AC36" s="1563">
        <v>211.8</v>
      </c>
      <c r="AD36" s="1564">
        <v>978.6</v>
      </c>
      <c r="AE36" s="1565">
        <v>793.26666666666665</v>
      </c>
      <c r="AF36" s="1268"/>
      <c r="AG36" s="1562">
        <v>7881.636363636364</v>
      </c>
      <c r="AH36" s="1154">
        <v>7593.5</v>
      </c>
      <c r="AI36" s="1122">
        <v>5653.272727272727</v>
      </c>
      <c r="AJ36" s="1251">
        <v>377.31818181818181</v>
      </c>
      <c r="AK36" s="1557">
        <v>728.8</v>
      </c>
      <c r="AL36" s="1558">
        <v>368.8</v>
      </c>
      <c r="AM36" s="1559">
        <v>179.6</v>
      </c>
      <c r="AN36" s="1560">
        <v>180.4</v>
      </c>
      <c r="AO36" s="1136">
        <v>179.79999999999998</v>
      </c>
      <c r="AP36" s="1137">
        <v>179.6</v>
      </c>
      <c r="AQ36" s="1138">
        <v>0.2</v>
      </c>
      <c r="AR36" s="1127">
        <v>129.5</v>
      </c>
      <c r="AS36" s="1128"/>
      <c r="AT36" s="1129" t="s">
        <v>83</v>
      </c>
      <c r="AU36" s="1130">
        <v>129.5</v>
      </c>
      <c r="AV36" s="1118" t="s">
        <v>83</v>
      </c>
      <c r="AW36" s="1119" t="s">
        <v>83</v>
      </c>
      <c r="AX36" s="1120" t="s">
        <v>83</v>
      </c>
      <c r="AY36" s="1131">
        <v>151.69999999999999</v>
      </c>
      <c r="AZ36" s="1132">
        <v>0.84090909090909083</v>
      </c>
      <c r="BA36" s="336"/>
      <c r="BB36" s="336"/>
      <c r="BC36" s="336"/>
      <c r="BD36" s="336"/>
      <c r="BE36" s="336"/>
    </row>
    <row r="37" spans="1:57" ht="15.75" x14ac:dyDescent="0.25">
      <c r="A37" s="2111" t="s">
        <v>35</v>
      </c>
      <c r="B37" s="1193">
        <v>29</v>
      </c>
      <c r="C37" s="1201">
        <v>2.1966012379518314</v>
      </c>
      <c r="D37" s="1196"/>
      <c r="E37" s="1246" t="s">
        <v>625</v>
      </c>
      <c r="F37" s="1211"/>
      <c r="G37" s="1208"/>
      <c r="H37" s="1224"/>
      <c r="I37" s="1184"/>
      <c r="J37" s="1185"/>
      <c r="K37" s="1026"/>
      <c r="L37" s="1561">
        <v>17.285714285714285</v>
      </c>
      <c r="M37" s="1151">
        <v>16.285714285714285</v>
      </c>
      <c r="N37" s="1134">
        <v>8.1428571428571423</v>
      </c>
      <c r="O37" s="1125">
        <v>8.1428571428571423</v>
      </c>
      <c r="P37" s="1165"/>
      <c r="Q37" s="1251">
        <v>1.5714285714285714</v>
      </c>
      <c r="R37" s="1550">
        <v>2197</v>
      </c>
      <c r="S37" s="1551"/>
      <c r="T37" s="1552"/>
      <c r="U37" s="1125">
        <v>2159</v>
      </c>
      <c r="V37" s="1111">
        <v>2187</v>
      </c>
      <c r="W37" s="1158">
        <v>401</v>
      </c>
      <c r="X37" s="1159">
        <v>100</v>
      </c>
      <c r="Y37" s="1562">
        <v>19.066666666666666</v>
      </c>
      <c r="Z37" s="1154"/>
      <c r="AA37" s="1122"/>
      <c r="AB37" s="1255">
        <v>2.3333333333333335</v>
      </c>
      <c r="AC37" s="1563">
        <v>19.066666666666666</v>
      </c>
      <c r="AD37" s="1564"/>
      <c r="AE37" s="1565"/>
      <c r="AF37" s="1268"/>
      <c r="AG37" s="1562">
        <v>120.63636363636364</v>
      </c>
      <c r="AH37" s="1154"/>
      <c r="AI37" s="1122"/>
      <c r="AJ37" s="1251">
        <v>28.954545454545453</v>
      </c>
      <c r="AK37" s="1557">
        <v>682.3</v>
      </c>
      <c r="AL37" s="1558">
        <v>682.3</v>
      </c>
      <c r="AM37" s="1559" t="s">
        <v>83</v>
      </c>
      <c r="AN37" s="1560" t="s">
        <v>83</v>
      </c>
      <c r="AO37" s="1136" t="s">
        <v>83</v>
      </c>
      <c r="AP37" s="1137" t="s">
        <v>83</v>
      </c>
      <c r="AQ37" s="1138" t="s">
        <v>83</v>
      </c>
      <c r="AR37" s="1127" t="s">
        <v>83</v>
      </c>
      <c r="AS37" s="1128"/>
      <c r="AT37" s="1129" t="s">
        <v>83</v>
      </c>
      <c r="AU37" s="1130" t="s">
        <v>83</v>
      </c>
      <c r="AV37" s="1118" t="s">
        <v>83</v>
      </c>
      <c r="AW37" s="1119" t="s">
        <v>83</v>
      </c>
      <c r="AX37" s="1120" t="s">
        <v>83</v>
      </c>
      <c r="AY37" s="1131" t="s">
        <v>83</v>
      </c>
      <c r="AZ37" s="1132" t="s">
        <v>83</v>
      </c>
      <c r="BA37" s="336"/>
      <c r="BB37" s="336"/>
      <c r="BC37" s="336"/>
      <c r="BD37" s="336"/>
      <c r="BE37" s="336"/>
    </row>
    <row r="38" spans="1:57" ht="15.75" x14ac:dyDescent="0.25">
      <c r="A38" s="2111" t="s">
        <v>49</v>
      </c>
      <c r="B38" s="1193">
        <v>30</v>
      </c>
      <c r="C38" s="1201">
        <v>2.1824606616040549</v>
      </c>
      <c r="D38" s="1196">
        <v>2011</v>
      </c>
      <c r="E38" s="1245" t="s">
        <v>538</v>
      </c>
      <c r="F38" s="1211"/>
      <c r="G38" s="1208"/>
      <c r="H38" s="1224"/>
      <c r="I38" s="1184"/>
      <c r="J38" s="1185"/>
      <c r="K38" s="1026"/>
      <c r="L38" s="1561">
        <v>2078.2142857142858</v>
      </c>
      <c r="M38" s="1151">
        <v>2020.5714285714287</v>
      </c>
      <c r="N38" s="1134">
        <v>619.14285714285711</v>
      </c>
      <c r="O38" s="1125">
        <v>625.85714285714289</v>
      </c>
      <c r="P38" s="1165">
        <v>42.214285714285715</v>
      </c>
      <c r="Q38" s="1251">
        <v>185.92857142857142</v>
      </c>
      <c r="R38" s="1550">
        <v>4</v>
      </c>
      <c r="S38" s="1551"/>
      <c r="T38" s="1552"/>
      <c r="U38" s="1125">
        <v>0</v>
      </c>
      <c r="V38" s="1111">
        <v>0</v>
      </c>
      <c r="W38" s="1158"/>
      <c r="X38" s="1159"/>
      <c r="Y38" s="1562">
        <v>1184.5333333333333</v>
      </c>
      <c r="Z38" s="1154">
        <v>833.13333333333333</v>
      </c>
      <c r="AA38" s="1122">
        <v>225.53333333333333</v>
      </c>
      <c r="AB38" s="1255">
        <v>20</v>
      </c>
      <c r="AC38" s="1563">
        <v>20.6</v>
      </c>
      <c r="AD38" s="1564">
        <v>103.26666666666667</v>
      </c>
      <c r="AE38" s="1565">
        <v>1060.6666666666667</v>
      </c>
      <c r="AF38" s="1268"/>
      <c r="AG38" s="1562">
        <v>43.772727272727273</v>
      </c>
      <c r="AH38" s="1154">
        <v>43.772727272727273</v>
      </c>
      <c r="AI38" s="1122">
        <v>0</v>
      </c>
      <c r="AJ38" s="1251">
        <v>0.59090909090909094</v>
      </c>
      <c r="AK38" s="1557">
        <v>30.3</v>
      </c>
      <c r="AL38" s="1558">
        <v>28.7</v>
      </c>
      <c r="AM38" s="1559">
        <v>1.6</v>
      </c>
      <c r="AN38" s="1560" t="s">
        <v>83</v>
      </c>
      <c r="AO38" s="1136">
        <v>0.6</v>
      </c>
      <c r="AP38" s="1137">
        <v>0.6</v>
      </c>
      <c r="AQ38" s="1138" t="s">
        <v>83</v>
      </c>
      <c r="AR38" s="1127" t="s">
        <v>83</v>
      </c>
      <c r="AS38" s="1128"/>
      <c r="AT38" s="1129" t="s">
        <v>83</v>
      </c>
      <c r="AU38" s="1130" t="s">
        <v>83</v>
      </c>
      <c r="AV38" s="1118" t="s">
        <v>83</v>
      </c>
      <c r="AW38" s="1119" t="s">
        <v>83</v>
      </c>
      <c r="AX38" s="1120" t="s">
        <v>83</v>
      </c>
      <c r="AY38" s="1131" t="s">
        <v>83</v>
      </c>
      <c r="AZ38" s="1132" t="s">
        <v>83</v>
      </c>
      <c r="BA38" s="336"/>
      <c r="BB38" s="336"/>
      <c r="BC38" s="336"/>
      <c r="BD38" s="336"/>
      <c r="BE38" s="336"/>
    </row>
    <row r="39" spans="1:57" ht="15.75" x14ac:dyDescent="0.25">
      <c r="A39" s="2111" t="s">
        <v>43</v>
      </c>
      <c r="B39" s="1193">
        <v>31</v>
      </c>
      <c r="C39" s="1201">
        <v>2.157370016146368</v>
      </c>
      <c r="D39" s="1196"/>
      <c r="E39" s="1246" t="s">
        <v>625</v>
      </c>
      <c r="F39" s="1211"/>
      <c r="G39" s="1207"/>
      <c r="H39" s="1222"/>
      <c r="I39" s="1184"/>
      <c r="J39" s="1186"/>
      <c r="K39" s="1026"/>
      <c r="L39" s="1561">
        <v>53.428571428571431</v>
      </c>
      <c r="M39" s="1151">
        <v>51.5</v>
      </c>
      <c r="N39" s="1134">
        <v>31.571428571428573</v>
      </c>
      <c r="O39" s="1125">
        <v>31.571428571428573</v>
      </c>
      <c r="P39" s="1165"/>
      <c r="Q39" s="1251">
        <v>9</v>
      </c>
      <c r="R39" s="1550"/>
      <c r="S39" s="1551"/>
      <c r="T39" s="1552"/>
      <c r="U39" s="1125"/>
      <c r="V39" s="1111"/>
      <c r="W39" s="1158"/>
      <c r="X39" s="1159"/>
      <c r="Y39" s="1562">
        <v>394.2</v>
      </c>
      <c r="Z39" s="1154"/>
      <c r="AA39" s="1122"/>
      <c r="AB39" s="1255">
        <v>24.2</v>
      </c>
      <c r="AC39" s="1563">
        <v>181.33333333333334</v>
      </c>
      <c r="AD39" s="1564">
        <v>212.86666666666667</v>
      </c>
      <c r="AE39" s="1565"/>
      <c r="AF39" s="1268"/>
      <c r="AG39" s="1562">
        <v>8.7727272727272734</v>
      </c>
      <c r="AH39" s="1154"/>
      <c r="AI39" s="1122"/>
      <c r="AJ39" s="1251">
        <v>0.27272727272727271</v>
      </c>
      <c r="AK39" s="1557">
        <v>103.5</v>
      </c>
      <c r="AL39" s="1558">
        <v>49</v>
      </c>
      <c r="AM39" s="1559">
        <v>54.4</v>
      </c>
      <c r="AN39" s="1560">
        <v>0.1</v>
      </c>
      <c r="AO39" s="1136">
        <v>54.4</v>
      </c>
      <c r="AP39" s="1137">
        <v>54.4</v>
      </c>
      <c r="AQ39" s="1138" t="s">
        <v>83</v>
      </c>
      <c r="AR39" s="1127" t="s">
        <v>83</v>
      </c>
      <c r="AS39" s="1128"/>
      <c r="AT39" s="1129" t="s">
        <v>83</v>
      </c>
      <c r="AU39" s="1130" t="s">
        <v>83</v>
      </c>
      <c r="AV39" s="1118" t="s">
        <v>83</v>
      </c>
      <c r="AW39" s="1119" t="s">
        <v>83</v>
      </c>
      <c r="AX39" s="1120" t="s">
        <v>83</v>
      </c>
      <c r="AY39" s="1131" t="s">
        <v>83</v>
      </c>
      <c r="AZ39" s="1132" t="s">
        <v>83</v>
      </c>
      <c r="BA39" s="336"/>
      <c r="BB39" s="336"/>
      <c r="BC39" s="336"/>
      <c r="BD39" s="336"/>
      <c r="BE39" s="336"/>
    </row>
    <row r="40" spans="1:57" ht="15.75" x14ac:dyDescent="0.25">
      <c r="A40" s="2111" t="s">
        <v>22</v>
      </c>
      <c r="B40" s="1193">
        <v>32</v>
      </c>
      <c r="C40" s="1201">
        <v>2.1096143116760011</v>
      </c>
      <c r="D40" s="1196"/>
      <c r="E40" s="1246" t="s">
        <v>625</v>
      </c>
      <c r="F40" s="1211"/>
      <c r="G40" s="1208"/>
      <c r="H40" s="1224"/>
      <c r="I40" s="1184"/>
      <c r="J40" s="1185"/>
      <c r="K40" s="1026"/>
      <c r="L40" s="1561">
        <v>0.14285714285714285</v>
      </c>
      <c r="M40" s="1151">
        <v>7.1428571428571425E-2</v>
      </c>
      <c r="N40" s="1134">
        <v>0.14285714285714285</v>
      </c>
      <c r="O40" s="1125">
        <v>0.14285714285714285</v>
      </c>
      <c r="P40" s="1165"/>
      <c r="Q40" s="1251">
        <v>0.14285714285714285</v>
      </c>
      <c r="R40" s="1550">
        <v>333</v>
      </c>
      <c r="S40" s="1551"/>
      <c r="T40" s="1552"/>
      <c r="U40" s="1125">
        <v>323</v>
      </c>
      <c r="V40" s="1111">
        <v>331</v>
      </c>
      <c r="W40" s="1158">
        <v>1</v>
      </c>
      <c r="X40" s="1159"/>
      <c r="Y40" s="1562">
        <v>16</v>
      </c>
      <c r="Z40" s="1154"/>
      <c r="AA40" s="1122"/>
      <c r="AB40" s="1255">
        <v>5.0666666666666664</v>
      </c>
      <c r="AC40" s="1563">
        <v>15.8</v>
      </c>
      <c r="AD40" s="1564">
        <v>0.2</v>
      </c>
      <c r="AE40" s="1565"/>
      <c r="AF40" s="1268"/>
      <c r="AG40" s="1562">
        <v>75.772727272727266</v>
      </c>
      <c r="AH40" s="1154"/>
      <c r="AI40" s="1122"/>
      <c r="AJ40" s="1251">
        <v>22.5</v>
      </c>
      <c r="AK40" s="1557">
        <v>2050.8000000000002</v>
      </c>
      <c r="AL40" s="1558">
        <v>2047.2</v>
      </c>
      <c r="AM40" s="1559">
        <v>3.6</v>
      </c>
      <c r="AN40" s="1560" t="s">
        <v>83</v>
      </c>
      <c r="AO40" s="1136">
        <v>3.6</v>
      </c>
      <c r="AP40" s="1137">
        <v>3.6</v>
      </c>
      <c r="AQ40" s="1138" t="s">
        <v>83</v>
      </c>
      <c r="AR40" s="1127" t="s">
        <v>83</v>
      </c>
      <c r="AS40" s="1128"/>
      <c r="AT40" s="1129" t="s">
        <v>83</v>
      </c>
      <c r="AU40" s="1130" t="s">
        <v>83</v>
      </c>
      <c r="AV40" s="1118" t="s">
        <v>83</v>
      </c>
      <c r="AW40" s="1119" t="s">
        <v>83</v>
      </c>
      <c r="AX40" s="1120" t="s">
        <v>83</v>
      </c>
      <c r="AY40" s="1131" t="s">
        <v>83</v>
      </c>
      <c r="AZ40" s="1132" t="s">
        <v>83</v>
      </c>
      <c r="BA40" s="336"/>
      <c r="BB40" s="336"/>
      <c r="BC40" s="336"/>
      <c r="BD40" s="336"/>
      <c r="BE40" s="336"/>
    </row>
    <row r="41" spans="1:57" ht="15.75" x14ac:dyDescent="0.25">
      <c r="A41" s="2107" t="s">
        <v>180</v>
      </c>
      <c r="B41" s="1193">
        <v>33</v>
      </c>
      <c r="C41" s="1201">
        <v>2.1075810103820709</v>
      </c>
      <c r="D41" s="1196">
        <v>2013</v>
      </c>
      <c r="E41" s="1245" t="s">
        <v>538</v>
      </c>
      <c r="F41" s="1211"/>
      <c r="G41" s="1208"/>
      <c r="H41" s="1224"/>
      <c r="I41" s="1184"/>
      <c r="J41" s="1185"/>
      <c r="K41" s="1026"/>
      <c r="L41" s="1561">
        <v>5217</v>
      </c>
      <c r="M41" s="1151">
        <v>3387.5714285714284</v>
      </c>
      <c r="N41" s="1134">
        <v>1235.3571428571429</v>
      </c>
      <c r="O41" s="1125">
        <v>1249</v>
      </c>
      <c r="P41" s="1165"/>
      <c r="Q41" s="1251">
        <v>325.64285714285717</v>
      </c>
      <c r="R41" s="1550"/>
      <c r="S41" s="1551"/>
      <c r="T41" s="1552"/>
      <c r="U41" s="1125"/>
      <c r="V41" s="1111"/>
      <c r="W41" s="1158">
        <v>1182</v>
      </c>
      <c r="X41" s="1159">
        <v>220</v>
      </c>
      <c r="Y41" s="1562">
        <v>5979.4666666666662</v>
      </c>
      <c r="Z41" s="1154">
        <v>3196.0666666666666</v>
      </c>
      <c r="AA41" s="1122"/>
      <c r="AB41" s="1255">
        <v>360.8</v>
      </c>
      <c r="AC41" s="1563">
        <v>3459.0666666666666</v>
      </c>
      <c r="AD41" s="1564">
        <v>1710.8666666666666</v>
      </c>
      <c r="AE41" s="1565">
        <v>809.5333333333333</v>
      </c>
      <c r="AF41" s="1268"/>
      <c r="AG41" s="1562">
        <v>1718.590909090909</v>
      </c>
      <c r="AH41" s="1154">
        <v>1056.2727272727273</v>
      </c>
      <c r="AI41" s="1122">
        <v>1.3636363636363635</v>
      </c>
      <c r="AJ41" s="1251">
        <v>131.81818181818181</v>
      </c>
      <c r="AK41" s="1557" t="s">
        <v>83</v>
      </c>
      <c r="AL41" s="1558" t="s">
        <v>83</v>
      </c>
      <c r="AM41" s="1559" t="s">
        <v>83</v>
      </c>
      <c r="AN41" s="1560" t="s">
        <v>83</v>
      </c>
      <c r="AO41" s="1136" t="s">
        <v>83</v>
      </c>
      <c r="AP41" s="1137" t="s">
        <v>83</v>
      </c>
      <c r="AQ41" s="1138" t="s">
        <v>83</v>
      </c>
      <c r="AR41" s="1127" t="s">
        <v>83</v>
      </c>
      <c r="AS41" s="1128"/>
      <c r="AT41" s="1129" t="s">
        <v>83</v>
      </c>
      <c r="AU41" s="1130" t="s">
        <v>83</v>
      </c>
      <c r="AV41" s="1118" t="s">
        <v>83</v>
      </c>
      <c r="AW41" s="1119" t="s">
        <v>83</v>
      </c>
      <c r="AX41" s="1120" t="s">
        <v>83</v>
      </c>
      <c r="AY41" s="1131" t="s">
        <v>83</v>
      </c>
      <c r="AZ41" s="1132" t="s">
        <v>83</v>
      </c>
      <c r="BA41" s="336"/>
      <c r="BB41" s="336"/>
      <c r="BC41" s="336"/>
      <c r="BD41" s="336"/>
      <c r="BE41" s="336"/>
    </row>
    <row r="42" spans="1:57" ht="15.75" x14ac:dyDescent="0.25">
      <c r="A42" s="2111" t="s">
        <v>28</v>
      </c>
      <c r="B42" s="1193">
        <v>34</v>
      </c>
      <c r="C42" s="1201">
        <v>2.0980819995763968</v>
      </c>
      <c r="D42" s="1196"/>
      <c r="E42" s="1246" t="s">
        <v>625</v>
      </c>
      <c r="F42" s="1211"/>
      <c r="G42" s="1207"/>
      <c r="H42" s="1222"/>
      <c r="I42" s="1184"/>
      <c r="J42" s="1185"/>
      <c r="K42" s="1026"/>
      <c r="L42" s="1561">
        <v>0.35714285714285715</v>
      </c>
      <c r="M42" s="1151"/>
      <c r="N42" s="1134">
        <v>0.35714285714285715</v>
      </c>
      <c r="O42" s="1125">
        <v>0.35714285714285715</v>
      </c>
      <c r="P42" s="1165"/>
      <c r="Q42" s="1251">
        <v>7.1428571428571425E-2</v>
      </c>
      <c r="R42" s="1550"/>
      <c r="S42" s="1551"/>
      <c r="T42" s="1552"/>
      <c r="U42" s="1125"/>
      <c r="V42" s="1111"/>
      <c r="W42" s="1158"/>
      <c r="X42" s="1159"/>
      <c r="Y42" s="1562">
        <v>23.666666666666668</v>
      </c>
      <c r="Z42" s="1154"/>
      <c r="AA42" s="1122"/>
      <c r="AB42" s="1255">
        <v>9.1999999999999993</v>
      </c>
      <c r="AC42" s="1563">
        <v>23.666666666666668</v>
      </c>
      <c r="AD42" s="1564"/>
      <c r="AE42" s="1565"/>
      <c r="AF42" s="1268"/>
      <c r="AG42" s="1562">
        <v>42.68181818181818</v>
      </c>
      <c r="AH42" s="1154"/>
      <c r="AI42" s="1122"/>
      <c r="AJ42" s="1251">
        <v>15.227272727272727</v>
      </c>
      <c r="AK42" s="1557">
        <v>924.8</v>
      </c>
      <c r="AL42" s="1558">
        <v>924.8</v>
      </c>
      <c r="AM42" s="1559" t="s">
        <v>83</v>
      </c>
      <c r="AN42" s="1560" t="s">
        <v>83</v>
      </c>
      <c r="AO42" s="1136" t="s">
        <v>83</v>
      </c>
      <c r="AP42" s="1137" t="s">
        <v>83</v>
      </c>
      <c r="AQ42" s="1138" t="s">
        <v>83</v>
      </c>
      <c r="AR42" s="1127" t="s">
        <v>83</v>
      </c>
      <c r="AS42" s="1128"/>
      <c r="AT42" s="1129" t="s">
        <v>83</v>
      </c>
      <c r="AU42" s="1130" t="s">
        <v>83</v>
      </c>
      <c r="AV42" s="1118" t="s">
        <v>83</v>
      </c>
      <c r="AW42" s="1119" t="s">
        <v>83</v>
      </c>
      <c r="AX42" s="1120" t="s">
        <v>83</v>
      </c>
      <c r="AY42" s="1131" t="s">
        <v>83</v>
      </c>
      <c r="AZ42" s="1132" t="s">
        <v>83</v>
      </c>
      <c r="BA42" s="336"/>
      <c r="BB42" s="336"/>
      <c r="BC42" s="336"/>
      <c r="BD42" s="336"/>
      <c r="BE42" s="336"/>
    </row>
    <row r="43" spans="1:57" ht="15.75" x14ac:dyDescent="0.25">
      <c r="A43" s="2111" t="s">
        <v>25</v>
      </c>
      <c r="B43" s="1193">
        <v>35</v>
      </c>
      <c r="C43" s="1201">
        <v>2.0915887844384704</v>
      </c>
      <c r="D43" s="1196"/>
      <c r="E43" s="1246" t="s">
        <v>625</v>
      </c>
      <c r="F43" s="1211"/>
      <c r="G43" s="1208"/>
      <c r="H43" s="1224"/>
      <c r="I43" s="1184"/>
      <c r="J43" s="1185"/>
      <c r="K43" s="1026"/>
      <c r="L43" s="1561">
        <v>3.1428571428571428</v>
      </c>
      <c r="M43" s="1151">
        <v>2.9285714285714284</v>
      </c>
      <c r="N43" s="1134">
        <v>2.8571428571428572</v>
      </c>
      <c r="O43" s="1125">
        <v>2.9285714285714284</v>
      </c>
      <c r="P43" s="1165"/>
      <c r="Q43" s="1251">
        <v>1.8571428571428572</v>
      </c>
      <c r="R43" s="1550">
        <v>1094</v>
      </c>
      <c r="S43" s="1551"/>
      <c r="T43" s="1552"/>
      <c r="U43" s="1125">
        <v>1058</v>
      </c>
      <c r="V43" s="1111">
        <v>1087</v>
      </c>
      <c r="W43" s="1158"/>
      <c r="X43" s="1159"/>
      <c r="Y43" s="1562">
        <v>19.866666666666667</v>
      </c>
      <c r="Z43" s="1154"/>
      <c r="AA43" s="1122"/>
      <c r="AB43" s="1255">
        <v>6.8666666666666663</v>
      </c>
      <c r="AC43" s="1563">
        <v>19.866666666666667</v>
      </c>
      <c r="AD43" s="1564"/>
      <c r="AE43" s="1579"/>
      <c r="AF43" s="1270"/>
      <c r="AG43" s="1562">
        <v>198.72727272727272</v>
      </c>
      <c r="AH43" s="1154"/>
      <c r="AI43" s="1122"/>
      <c r="AJ43" s="1251">
        <v>37.272727272727273</v>
      </c>
      <c r="AK43" s="1557">
        <v>1855</v>
      </c>
      <c r="AL43" s="1558">
        <v>1855</v>
      </c>
      <c r="AM43" s="1559" t="s">
        <v>83</v>
      </c>
      <c r="AN43" s="1560" t="s">
        <v>83</v>
      </c>
      <c r="AO43" s="1136" t="s">
        <v>83</v>
      </c>
      <c r="AP43" s="1137" t="s">
        <v>83</v>
      </c>
      <c r="AQ43" s="1138" t="s">
        <v>83</v>
      </c>
      <c r="AR43" s="1127" t="s">
        <v>83</v>
      </c>
      <c r="AS43" s="1128"/>
      <c r="AT43" s="1129" t="s">
        <v>83</v>
      </c>
      <c r="AU43" s="1130" t="s">
        <v>83</v>
      </c>
      <c r="AV43" s="1118" t="s">
        <v>83</v>
      </c>
      <c r="AW43" s="1119" t="s">
        <v>83</v>
      </c>
      <c r="AX43" s="1120" t="s">
        <v>83</v>
      </c>
      <c r="AY43" s="1131" t="s">
        <v>83</v>
      </c>
      <c r="AZ43" s="1132" t="s">
        <v>83</v>
      </c>
      <c r="BA43" s="336"/>
      <c r="BB43" s="336"/>
      <c r="BC43" s="336"/>
      <c r="BD43" s="336"/>
      <c r="BE43" s="336"/>
    </row>
    <row r="44" spans="1:57" ht="15.75" x14ac:dyDescent="0.25">
      <c r="A44" s="2111" t="s">
        <v>24</v>
      </c>
      <c r="B44" s="1193">
        <v>36</v>
      </c>
      <c r="C44" s="1201">
        <v>2.086713497169133</v>
      </c>
      <c r="D44" s="1196">
        <v>2013</v>
      </c>
      <c r="E44" s="1248" t="s">
        <v>624</v>
      </c>
      <c r="F44" s="1211"/>
      <c r="G44" s="1208"/>
      <c r="H44" s="1224"/>
      <c r="I44" s="1184"/>
      <c r="J44" s="1185"/>
      <c r="K44" s="1026"/>
      <c r="L44" s="1561">
        <v>8713.6428571428569</v>
      </c>
      <c r="M44" s="1151">
        <v>8073.0714285714284</v>
      </c>
      <c r="N44" s="1134">
        <v>573.21428571428567</v>
      </c>
      <c r="O44" s="1125">
        <v>573.42857142857144</v>
      </c>
      <c r="P44" s="1165"/>
      <c r="Q44" s="1251">
        <v>385.21428571428572</v>
      </c>
      <c r="R44" s="1550"/>
      <c r="S44" s="1551"/>
      <c r="T44" s="1552"/>
      <c r="U44" s="1125"/>
      <c r="V44" s="1111"/>
      <c r="W44" s="1158"/>
      <c r="X44" s="1159"/>
      <c r="Y44" s="1562">
        <v>1112.4666666666667</v>
      </c>
      <c r="Z44" s="1154"/>
      <c r="AA44" s="1122"/>
      <c r="AB44" s="1255">
        <v>68.400000000000006</v>
      </c>
      <c r="AC44" s="1580"/>
      <c r="AD44" s="1581">
        <v>1112.4666666666667</v>
      </c>
      <c r="AE44" s="1565"/>
      <c r="AF44" s="1268"/>
      <c r="AG44" s="1562">
        <v>4.5454545454545456E-2</v>
      </c>
      <c r="AH44" s="1154">
        <v>0</v>
      </c>
      <c r="AI44" s="1122"/>
      <c r="AJ44" s="1251">
        <v>4.5454545454545456E-2</v>
      </c>
      <c r="AK44" s="1557" t="s">
        <v>83</v>
      </c>
      <c r="AL44" s="1558" t="s">
        <v>83</v>
      </c>
      <c r="AM44" s="1559" t="s">
        <v>83</v>
      </c>
      <c r="AN44" s="1560" t="s">
        <v>83</v>
      </c>
      <c r="AO44" s="1136" t="s">
        <v>83</v>
      </c>
      <c r="AP44" s="1137" t="s">
        <v>83</v>
      </c>
      <c r="AQ44" s="1138" t="s">
        <v>83</v>
      </c>
      <c r="AR44" s="1127" t="s">
        <v>83</v>
      </c>
      <c r="AS44" s="1128"/>
      <c r="AT44" s="1129" t="s">
        <v>83</v>
      </c>
      <c r="AU44" s="1130" t="s">
        <v>83</v>
      </c>
      <c r="AV44" s="1118" t="s">
        <v>83</v>
      </c>
      <c r="AW44" s="1119" t="s">
        <v>83</v>
      </c>
      <c r="AX44" s="1120" t="s">
        <v>83</v>
      </c>
      <c r="AY44" s="1131" t="s">
        <v>83</v>
      </c>
      <c r="AZ44" s="1132" t="s">
        <v>83</v>
      </c>
      <c r="BA44" s="336"/>
      <c r="BB44" s="336"/>
      <c r="BC44" s="336"/>
      <c r="BD44" s="336"/>
      <c r="BE44" s="336"/>
    </row>
    <row r="45" spans="1:57" ht="15.75" x14ac:dyDescent="0.25">
      <c r="A45" s="2113" t="s">
        <v>64</v>
      </c>
      <c r="B45" s="1193">
        <v>37</v>
      </c>
      <c r="C45" s="1201">
        <v>2.0174778525491668</v>
      </c>
      <c r="D45" s="1196"/>
      <c r="E45" s="1246" t="s">
        <v>625</v>
      </c>
      <c r="F45" s="1211"/>
      <c r="G45" s="1208"/>
      <c r="H45" s="1224"/>
      <c r="I45" s="1184"/>
      <c r="J45" s="1185"/>
      <c r="K45" s="1026"/>
      <c r="L45" s="1561">
        <v>636.07142857142856</v>
      </c>
      <c r="M45" s="1151">
        <v>543.14285714285711</v>
      </c>
      <c r="N45" s="1134">
        <v>156.57142857142858</v>
      </c>
      <c r="O45" s="1125">
        <v>156.71428571428572</v>
      </c>
      <c r="P45" s="1165"/>
      <c r="Q45" s="1251">
        <v>51.142857142857146</v>
      </c>
      <c r="R45" s="1550"/>
      <c r="S45" s="1551"/>
      <c r="T45" s="1552"/>
      <c r="U45" s="1125"/>
      <c r="V45" s="1111"/>
      <c r="W45" s="1158"/>
      <c r="X45" s="1159"/>
      <c r="Y45" s="1562">
        <v>30.533333333333335</v>
      </c>
      <c r="Z45" s="1154"/>
      <c r="AA45" s="1122"/>
      <c r="AB45" s="1255">
        <v>1.6666666666666667</v>
      </c>
      <c r="AC45" s="1563"/>
      <c r="AD45" s="1564">
        <v>30.533333333333335</v>
      </c>
      <c r="AE45" s="1556"/>
      <c r="AF45" s="1267"/>
      <c r="AG45" s="1562">
        <v>1.2727272727272727</v>
      </c>
      <c r="AH45" s="1154"/>
      <c r="AI45" s="1122"/>
      <c r="AJ45" s="1251">
        <v>4.5454545454545456E-2</v>
      </c>
      <c r="AK45" s="1557">
        <v>0.1</v>
      </c>
      <c r="AL45" s="1558" t="s">
        <v>83</v>
      </c>
      <c r="AM45" s="1559">
        <v>0.1</v>
      </c>
      <c r="AN45" s="1560" t="s">
        <v>83</v>
      </c>
      <c r="AO45" s="1136">
        <v>0.1</v>
      </c>
      <c r="AP45" s="1137">
        <v>0.1</v>
      </c>
      <c r="AQ45" s="1138" t="s">
        <v>83</v>
      </c>
      <c r="AR45" s="1127" t="s">
        <v>83</v>
      </c>
      <c r="AS45" s="1128"/>
      <c r="AT45" s="1129" t="s">
        <v>83</v>
      </c>
      <c r="AU45" s="1130" t="s">
        <v>83</v>
      </c>
      <c r="AV45" s="1118" t="s">
        <v>83</v>
      </c>
      <c r="AW45" s="1119" t="s">
        <v>83</v>
      </c>
      <c r="AX45" s="1120" t="s">
        <v>83</v>
      </c>
      <c r="AY45" s="1131" t="s">
        <v>83</v>
      </c>
      <c r="AZ45" s="1132" t="s">
        <v>83</v>
      </c>
      <c r="BA45" s="336"/>
      <c r="BB45" s="336"/>
      <c r="BC45" s="336"/>
      <c r="BD45" s="336"/>
      <c r="BE45" s="336"/>
    </row>
    <row r="46" spans="1:57" ht="15.75" x14ac:dyDescent="0.25">
      <c r="A46" s="2107" t="s">
        <v>51</v>
      </c>
      <c r="B46" s="1193">
        <v>38</v>
      </c>
      <c r="C46" s="1201">
        <v>1.9666349326937449</v>
      </c>
      <c r="D46" s="1196"/>
      <c r="E46" s="1246" t="s">
        <v>625</v>
      </c>
      <c r="F46" s="1211"/>
      <c r="G46" s="1208"/>
      <c r="H46" s="1224"/>
      <c r="I46" s="1184"/>
      <c r="J46" s="1185"/>
      <c r="K46" s="980"/>
      <c r="L46" s="1561">
        <v>28.571428571428573</v>
      </c>
      <c r="M46" s="1151">
        <v>25.428571428571427</v>
      </c>
      <c r="N46" s="1134">
        <v>24.428571428571427</v>
      </c>
      <c r="O46" s="1125">
        <v>24.428571428571427</v>
      </c>
      <c r="P46" s="1165"/>
      <c r="Q46" s="1251">
        <v>8.5714285714285712</v>
      </c>
      <c r="R46" s="1550"/>
      <c r="S46" s="1551"/>
      <c r="T46" s="1552"/>
      <c r="U46" s="1125"/>
      <c r="V46" s="1111"/>
      <c r="W46" s="1158"/>
      <c r="X46" s="1159"/>
      <c r="Y46" s="1562">
        <v>346.26666666666665</v>
      </c>
      <c r="Z46" s="1154"/>
      <c r="AA46" s="1122"/>
      <c r="AB46" s="1255">
        <v>26.866666666666667</v>
      </c>
      <c r="AC46" s="1563">
        <v>170.2</v>
      </c>
      <c r="AD46" s="1564">
        <v>176.06666666666666</v>
      </c>
      <c r="AE46" s="1565"/>
      <c r="AF46" s="1268"/>
      <c r="AG46" s="1562">
        <v>121.27272727272727</v>
      </c>
      <c r="AH46" s="1154"/>
      <c r="AI46" s="1122"/>
      <c r="AJ46" s="1251">
        <v>2.1818181818181817</v>
      </c>
      <c r="AK46" s="1557">
        <v>48.6</v>
      </c>
      <c r="AL46" s="1558">
        <v>38.1</v>
      </c>
      <c r="AM46" s="1559">
        <v>7</v>
      </c>
      <c r="AN46" s="1560">
        <v>3.5</v>
      </c>
      <c r="AO46" s="1136">
        <v>7.1</v>
      </c>
      <c r="AP46" s="1137">
        <v>7</v>
      </c>
      <c r="AQ46" s="1138">
        <v>0.1</v>
      </c>
      <c r="AR46" s="1127">
        <v>0.1</v>
      </c>
      <c r="AS46" s="1128"/>
      <c r="AT46" s="1129" t="s">
        <v>83</v>
      </c>
      <c r="AU46" s="1130">
        <v>0.1</v>
      </c>
      <c r="AV46" s="1118" t="s">
        <v>83</v>
      </c>
      <c r="AW46" s="1119" t="s">
        <v>83</v>
      </c>
      <c r="AX46" s="1120" t="s">
        <v>83</v>
      </c>
      <c r="AY46" s="1131">
        <v>0.3</v>
      </c>
      <c r="AZ46" s="1132">
        <v>8.5714285714285715E-2</v>
      </c>
      <c r="BA46" s="336"/>
      <c r="BB46" s="336"/>
      <c r="BC46" s="336"/>
      <c r="BD46" s="336"/>
      <c r="BE46" s="336"/>
    </row>
    <row r="47" spans="1:57" ht="15.75" x14ac:dyDescent="0.25">
      <c r="A47" s="2111" t="s">
        <v>50</v>
      </c>
      <c r="B47" s="1193">
        <v>39</v>
      </c>
      <c r="C47" s="1201">
        <v>1.9623733571480659</v>
      </c>
      <c r="D47" s="1196">
        <v>2009</v>
      </c>
      <c r="E47" s="1245" t="s">
        <v>538</v>
      </c>
      <c r="F47" s="1211"/>
      <c r="G47" s="1208"/>
      <c r="H47" s="1224"/>
      <c r="I47" s="1184"/>
      <c r="J47" s="1185"/>
      <c r="K47" s="1026"/>
      <c r="L47" s="1561">
        <v>2414.0714285714284</v>
      </c>
      <c r="M47" s="1151">
        <v>2195.6428571428573</v>
      </c>
      <c r="N47" s="1134">
        <v>631.57142857142856</v>
      </c>
      <c r="O47" s="1125">
        <v>651.28571428571433</v>
      </c>
      <c r="P47" s="1165">
        <v>243.78571428571428</v>
      </c>
      <c r="Q47" s="1251">
        <v>164.5</v>
      </c>
      <c r="R47" s="1550">
        <v>355</v>
      </c>
      <c r="S47" s="1551"/>
      <c r="T47" s="1552"/>
      <c r="U47" s="1125">
        <v>348</v>
      </c>
      <c r="V47" s="1111">
        <v>353</v>
      </c>
      <c r="W47" s="1158">
        <v>73</v>
      </c>
      <c r="X47" s="1159"/>
      <c r="Y47" s="1562">
        <v>608.33333333333337</v>
      </c>
      <c r="Z47" s="1154"/>
      <c r="AA47" s="1122"/>
      <c r="AB47" s="1255">
        <v>39.266666666666666</v>
      </c>
      <c r="AC47" s="1563">
        <v>85.2</v>
      </c>
      <c r="AD47" s="1564">
        <v>268.33333333333331</v>
      </c>
      <c r="AE47" s="1565">
        <v>254.8</v>
      </c>
      <c r="AF47" s="1268"/>
      <c r="AG47" s="1562">
        <v>393.22727272727275</v>
      </c>
      <c r="AH47" s="1154"/>
      <c r="AI47" s="1122"/>
      <c r="AJ47" s="1251">
        <v>68.590909090909093</v>
      </c>
      <c r="AK47" s="1557">
        <v>149.80000000000001</v>
      </c>
      <c r="AL47" s="1558">
        <v>145.9</v>
      </c>
      <c r="AM47" s="1559">
        <v>3</v>
      </c>
      <c r="AN47" s="1560">
        <v>0.9</v>
      </c>
      <c r="AO47" s="1136">
        <v>3</v>
      </c>
      <c r="AP47" s="1137">
        <v>3</v>
      </c>
      <c r="AQ47" s="1138" t="s">
        <v>83</v>
      </c>
      <c r="AR47" s="1127">
        <v>0.7</v>
      </c>
      <c r="AS47" s="1128"/>
      <c r="AT47" s="1129" t="s">
        <v>83</v>
      </c>
      <c r="AU47" s="1130">
        <v>0.7</v>
      </c>
      <c r="AV47" s="1118" t="s">
        <v>83</v>
      </c>
      <c r="AW47" s="1119" t="s">
        <v>83</v>
      </c>
      <c r="AX47" s="1120" t="s">
        <v>83</v>
      </c>
      <c r="AY47" s="1131">
        <v>0.6</v>
      </c>
      <c r="AZ47" s="1132">
        <v>0.66666666666666663</v>
      </c>
      <c r="BA47" s="336"/>
      <c r="BB47" s="336"/>
      <c r="BC47" s="336"/>
      <c r="BD47" s="336"/>
      <c r="BE47" s="336"/>
    </row>
    <row r="48" spans="1:57" ht="15.75" x14ac:dyDescent="0.25">
      <c r="A48" s="2107" t="s">
        <v>44</v>
      </c>
      <c r="B48" s="1193">
        <v>40</v>
      </c>
      <c r="C48" s="1201">
        <v>1.9376499286311279</v>
      </c>
      <c r="D48" s="1196">
        <v>2013</v>
      </c>
      <c r="E48" s="1248" t="s">
        <v>624</v>
      </c>
      <c r="F48" s="1211"/>
      <c r="G48" s="1208"/>
      <c r="H48" s="1224"/>
      <c r="I48" s="1184"/>
      <c r="J48" s="1185"/>
      <c r="K48" s="1026"/>
      <c r="L48" s="1561">
        <v>5111.5714285714284</v>
      </c>
      <c r="M48" s="1151">
        <v>4738.6428571428569</v>
      </c>
      <c r="N48" s="1134">
        <v>1015.6428571428571</v>
      </c>
      <c r="O48" s="1125">
        <v>1024</v>
      </c>
      <c r="P48" s="1165">
        <v>64.142857142857139</v>
      </c>
      <c r="Q48" s="1251">
        <v>262.57142857142856</v>
      </c>
      <c r="R48" s="1550"/>
      <c r="S48" s="1551"/>
      <c r="T48" s="1552"/>
      <c r="U48" s="1125"/>
      <c r="V48" s="1111"/>
      <c r="W48" s="1158"/>
      <c r="X48" s="1159"/>
      <c r="Y48" s="1562">
        <v>3625.2666666666669</v>
      </c>
      <c r="Z48" s="1154">
        <v>3457.5333333333333</v>
      </c>
      <c r="AA48" s="1122">
        <v>641.06666666666672</v>
      </c>
      <c r="AB48" s="1255">
        <v>129.06666666666666</v>
      </c>
      <c r="AC48" s="1563">
        <v>1223.4000000000001</v>
      </c>
      <c r="AD48" s="1564">
        <v>1404.6666666666667</v>
      </c>
      <c r="AE48" s="1565">
        <v>997.2</v>
      </c>
      <c r="AF48" s="1268"/>
      <c r="AG48" s="1562">
        <v>3786.8636363636365</v>
      </c>
      <c r="AH48" s="1154">
        <v>3755.8636363636365</v>
      </c>
      <c r="AI48" s="1122">
        <v>2447.1363636363635</v>
      </c>
      <c r="AJ48" s="1251">
        <v>57.227272727272727</v>
      </c>
      <c r="AK48" s="1557">
        <v>1.9000000000000001</v>
      </c>
      <c r="AL48" s="1558">
        <v>1</v>
      </c>
      <c r="AM48" s="1559">
        <v>0.8</v>
      </c>
      <c r="AN48" s="1560">
        <v>0.1</v>
      </c>
      <c r="AO48" s="1136">
        <v>0.8</v>
      </c>
      <c r="AP48" s="1137">
        <v>0.8</v>
      </c>
      <c r="AQ48" s="1138" t="s">
        <v>83</v>
      </c>
      <c r="AR48" s="1127" t="s">
        <v>83</v>
      </c>
      <c r="AS48" s="1128"/>
      <c r="AT48" s="1129" t="s">
        <v>83</v>
      </c>
      <c r="AU48" s="1130" t="s">
        <v>83</v>
      </c>
      <c r="AV48" s="1118" t="s">
        <v>83</v>
      </c>
      <c r="AW48" s="1119" t="s">
        <v>83</v>
      </c>
      <c r="AX48" s="1120" t="s">
        <v>83</v>
      </c>
      <c r="AY48" s="1131">
        <v>0.1</v>
      </c>
      <c r="AZ48" s="1132">
        <v>1</v>
      </c>
      <c r="BA48" s="336"/>
      <c r="BB48" s="336"/>
      <c r="BC48" s="336"/>
      <c r="BD48" s="336"/>
      <c r="BE48" s="336"/>
    </row>
    <row r="49" spans="1:57" ht="15.75" x14ac:dyDescent="0.25">
      <c r="A49" s="2111" t="s">
        <v>41</v>
      </c>
      <c r="B49" s="1193">
        <v>41</v>
      </c>
      <c r="C49" s="1201">
        <v>1.9228568956487344</v>
      </c>
      <c r="D49" s="1196">
        <v>2013</v>
      </c>
      <c r="E49" s="1245" t="s">
        <v>538</v>
      </c>
      <c r="F49" s="1211"/>
      <c r="G49" s="1208"/>
      <c r="H49" s="1224"/>
      <c r="I49" s="1184"/>
      <c r="J49" s="1185"/>
      <c r="K49" s="1026"/>
      <c r="L49" s="1561">
        <v>116.78571428571429</v>
      </c>
      <c r="M49" s="1151">
        <v>108.28571428571429</v>
      </c>
      <c r="N49" s="1134">
        <v>95.285714285714292</v>
      </c>
      <c r="O49" s="1125">
        <v>97</v>
      </c>
      <c r="P49" s="1165">
        <v>68.714285714285708</v>
      </c>
      <c r="Q49" s="1251">
        <v>31.214285714285715</v>
      </c>
      <c r="R49" s="1550"/>
      <c r="S49" s="1551"/>
      <c r="T49" s="1552"/>
      <c r="U49" s="1125"/>
      <c r="V49" s="1111"/>
      <c r="W49" s="1158">
        <v>86</v>
      </c>
      <c r="X49" s="1159">
        <v>7</v>
      </c>
      <c r="Y49" s="1562">
        <v>2200.8666666666668</v>
      </c>
      <c r="Z49" s="1154">
        <v>2131.6</v>
      </c>
      <c r="AA49" s="1122">
        <v>106.26666666666667</v>
      </c>
      <c r="AB49" s="1255">
        <v>150.06666666666666</v>
      </c>
      <c r="AC49" s="1563">
        <v>58.06666666666667</v>
      </c>
      <c r="AD49" s="1564">
        <v>786.4</v>
      </c>
      <c r="AE49" s="1565">
        <v>1356.4</v>
      </c>
      <c r="AF49" s="1268"/>
      <c r="AG49" s="1562">
        <v>288.63636363636363</v>
      </c>
      <c r="AH49" s="1154">
        <v>163.90909090909091</v>
      </c>
      <c r="AI49" s="1122"/>
      <c r="AJ49" s="1251">
        <v>16.681818181818183</v>
      </c>
      <c r="AK49" s="1557">
        <v>0.1</v>
      </c>
      <c r="AL49" s="1558" t="s">
        <v>83</v>
      </c>
      <c r="AM49" s="1559" t="s">
        <v>83</v>
      </c>
      <c r="AN49" s="1560">
        <v>0.1</v>
      </c>
      <c r="AO49" s="1136" t="s">
        <v>83</v>
      </c>
      <c r="AP49" s="1137" t="s">
        <v>83</v>
      </c>
      <c r="AQ49" s="1138" t="s">
        <v>83</v>
      </c>
      <c r="AR49" s="1127" t="s">
        <v>83</v>
      </c>
      <c r="AS49" s="1128"/>
      <c r="AT49" s="1129" t="s">
        <v>83</v>
      </c>
      <c r="AU49" s="1130" t="s">
        <v>83</v>
      </c>
      <c r="AV49" s="1118" t="s">
        <v>83</v>
      </c>
      <c r="AW49" s="1119" t="s">
        <v>83</v>
      </c>
      <c r="AX49" s="1120" t="s">
        <v>83</v>
      </c>
      <c r="AY49" s="1131" t="s">
        <v>83</v>
      </c>
      <c r="AZ49" s="1132" t="s">
        <v>83</v>
      </c>
      <c r="BA49" s="336"/>
      <c r="BB49" s="336"/>
      <c r="BC49" s="336"/>
      <c r="BD49" s="336"/>
      <c r="BE49" s="336"/>
    </row>
    <row r="50" spans="1:57" ht="15.75" x14ac:dyDescent="0.25">
      <c r="A50" s="2111" t="s">
        <v>39</v>
      </c>
      <c r="B50" s="1193">
        <v>42</v>
      </c>
      <c r="C50" s="1201">
        <v>1.9023127487376397</v>
      </c>
      <c r="D50" s="1196"/>
      <c r="E50" s="1246" t="s">
        <v>625</v>
      </c>
      <c r="F50" s="1211"/>
      <c r="G50" s="1208"/>
      <c r="H50" s="1224"/>
      <c r="I50" s="1184"/>
      <c r="J50" s="1185"/>
      <c r="K50" s="1026"/>
      <c r="L50" s="1561">
        <v>26.142857142857142</v>
      </c>
      <c r="M50" s="1151">
        <v>25.071428571428573</v>
      </c>
      <c r="N50" s="1134">
        <v>17.642857142857142</v>
      </c>
      <c r="O50" s="1125">
        <v>17.714285714285715</v>
      </c>
      <c r="P50" s="1165"/>
      <c r="Q50" s="1251">
        <v>7.1428571428571432</v>
      </c>
      <c r="R50" s="1550">
        <v>155</v>
      </c>
      <c r="S50" s="1551"/>
      <c r="T50" s="1552"/>
      <c r="U50" s="1125">
        <v>137</v>
      </c>
      <c r="V50" s="1111">
        <v>152</v>
      </c>
      <c r="W50" s="1158"/>
      <c r="X50" s="1159"/>
      <c r="Y50" s="1562">
        <v>15.933333333333334</v>
      </c>
      <c r="Z50" s="1154"/>
      <c r="AA50" s="1122"/>
      <c r="AB50" s="1255">
        <v>6.4666666666666668</v>
      </c>
      <c r="AC50" s="1563">
        <v>15.933333333333334</v>
      </c>
      <c r="AD50" s="1564"/>
      <c r="AE50" s="1565"/>
      <c r="AF50" s="1268"/>
      <c r="AG50" s="1562">
        <v>45.136363636363633</v>
      </c>
      <c r="AH50" s="1154"/>
      <c r="AI50" s="1122"/>
      <c r="AJ50" s="1251">
        <v>22.09090909090909</v>
      </c>
      <c r="AK50" s="1557">
        <v>746.5</v>
      </c>
      <c r="AL50" s="1558">
        <v>746.1</v>
      </c>
      <c r="AM50" s="1559">
        <v>0.4</v>
      </c>
      <c r="AN50" s="1560" t="s">
        <v>83</v>
      </c>
      <c r="AO50" s="1136">
        <v>0.4</v>
      </c>
      <c r="AP50" s="1137">
        <v>0.4</v>
      </c>
      <c r="AQ50" s="1138" t="s">
        <v>83</v>
      </c>
      <c r="AR50" s="1127" t="s">
        <v>83</v>
      </c>
      <c r="AS50" s="1128"/>
      <c r="AT50" s="1129" t="s">
        <v>83</v>
      </c>
      <c r="AU50" s="1130" t="s">
        <v>83</v>
      </c>
      <c r="AV50" s="1118" t="s">
        <v>83</v>
      </c>
      <c r="AW50" s="1119" t="s">
        <v>83</v>
      </c>
      <c r="AX50" s="1120" t="s">
        <v>83</v>
      </c>
      <c r="AY50" s="1131" t="s">
        <v>83</v>
      </c>
      <c r="AZ50" s="1132" t="s">
        <v>83</v>
      </c>
      <c r="BA50" s="336"/>
      <c r="BB50" s="336"/>
      <c r="BC50" s="336"/>
      <c r="BD50" s="336"/>
      <c r="BE50" s="336"/>
    </row>
    <row r="51" spans="1:57" ht="15.75" x14ac:dyDescent="0.25">
      <c r="A51" s="2111" t="s">
        <v>29</v>
      </c>
      <c r="B51" s="1193">
        <v>43</v>
      </c>
      <c r="C51" s="1201">
        <v>1.8901189123780453</v>
      </c>
      <c r="D51" s="1196">
        <v>2015</v>
      </c>
      <c r="E51" s="1245" t="s">
        <v>538</v>
      </c>
      <c r="F51" s="1211"/>
      <c r="G51" s="1208"/>
      <c r="H51" s="1224"/>
      <c r="I51" s="1184"/>
      <c r="J51" s="1185"/>
      <c r="K51" s="1026"/>
      <c r="L51" s="1561"/>
      <c r="M51" s="1151"/>
      <c r="N51" s="1134"/>
      <c r="O51" s="1125"/>
      <c r="P51" s="1165"/>
      <c r="Q51" s="1251"/>
      <c r="R51" s="1550"/>
      <c r="S51" s="1551"/>
      <c r="T51" s="1552"/>
      <c r="U51" s="1125"/>
      <c r="V51" s="1111"/>
      <c r="W51" s="1158"/>
      <c r="X51" s="1159"/>
      <c r="Y51" s="1562">
        <v>736.93333333333328</v>
      </c>
      <c r="Z51" s="1154">
        <v>649</v>
      </c>
      <c r="AA51" s="1122">
        <v>88.933333333333337</v>
      </c>
      <c r="AB51" s="1255">
        <v>177.46666666666667</v>
      </c>
      <c r="AC51" s="1563">
        <v>86.466666666666669</v>
      </c>
      <c r="AD51" s="1564">
        <v>650.4666666666667</v>
      </c>
      <c r="AE51" s="1565"/>
      <c r="AF51" s="1268"/>
      <c r="AG51" s="1562">
        <v>263.81818181818181</v>
      </c>
      <c r="AH51" s="1154">
        <v>167.40909090909091</v>
      </c>
      <c r="AI51" s="1122">
        <v>2.8636363636363638</v>
      </c>
      <c r="AJ51" s="1251">
        <v>37.409090909090907</v>
      </c>
      <c r="AK51" s="1557">
        <v>2115.6</v>
      </c>
      <c r="AL51" s="1558">
        <v>1160.9000000000001</v>
      </c>
      <c r="AM51" s="1559">
        <v>760.8</v>
      </c>
      <c r="AN51" s="1560">
        <v>193.9</v>
      </c>
      <c r="AO51" s="1136">
        <v>628.4</v>
      </c>
      <c r="AP51" s="1137">
        <v>605.4</v>
      </c>
      <c r="AQ51" s="1138">
        <v>23</v>
      </c>
      <c r="AR51" s="1127">
        <v>290.89999999999998</v>
      </c>
      <c r="AS51" s="1128"/>
      <c r="AT51" s="1129">
        <v>155.6</v>
      </c>
      <c r="AU51" s="1130">
        <v>135.30000000000001</v>
      </c>
      <c r="AV51" s="1118">
        <v>130</v>
      </c>
      <c r="AW51" s="1119">
        <v>68.400000000000006</v>
      </c>
      <c r="AX51" s="1120">
        <v>61.6</v>
      </c>
      <c r="AY51" s="1131">
        <v>129.5</v>
      </c>
      <c r="AZ51" s="1132">
        <v>0.66787003610108298</v>
      </c>
      <c r="BA51" s="336"/>
      <c r="BB51" s="336"/>
      <c r="BC51" s="336"/>
      <c r="BD51" s="336"/>
      <c r="BE51" s="336"/>
    </row>
    <row r="52" spans="1:57" ht="15.75" x14ac:dyDescent="0.25">
      <c r="A52" s="2107" t="s">
        <v>197</v>
      </c>
      <c r="B52" s="1193">
        <v>44</v>
      </c>
      <c r="C52" s="1201">
        <v>1.8389737216784228</v>
      </c>
      <c r="D52" s="1196">
        <v>2015</v>
      </c>
      <c r="E52" s="1247" t="s">
        <v>539</v>
      </c>
      <c r="F52" s="1211"/>
      <c r="G52" s="1208"/>
      <c r="H52" s="1224"/>
      <c r="I52" s="1184"/>
      <c r="J52" s="1185"/>
      <c r="K52" s="1026"/>
      <c r="L52" s="1561">
        <v>2069.5</v>
      </c>
      <c r="M52" s="1151">
        <v>1823.4285714285713</v>
      </c>
      <c r="N52" s="1134">
        <v>717.14285714285711</v>
      </c>
      <c r="O52" s="1125">
        <v>717</v>
      </c>
      <c r="P52" s="1165">
        <v>618.14285714285711</v>
      </c>
      <c r="Q52" s="1251">
        <v>90.714285714285708</v>
      </c>
      <c r="R52" s="1550">
        <v>1278</v>
      </c>
      <c r="S52" s="1551"/>
      <c r="T52" s="1552"/>
      <c r="U52" s="1125">
        <v>1129</v>
      </c>
      <c r="V52" s="1111">
        <v>1270</v>
      </c>
      <c r="W52" s="1158">
        <v>157</v>
      </c>
      <c r="X52" s="1159"/>
      <c r="Y52" s="1562">
        <v>1269.8666666666666</v>
      </c>
      <c r="Z52" s="1154">
        <v>762.2</v>
      </c>
      <c r="AA52" s="1122">
        <v>387.6</v>
      </c>
      <c r="AB52" s="1255">
        <v>69.8</v>
      </c>
      <c r="AC52" s="1563">
        <v>1215.4666666666667</v>
      </c>
      <c r="AD52" s="1564">
        <v>54.4</v>
      </c>
      <c r="AE52" s="1565"/>
      <c r="AF52" s="1268"/>
      <c r="AG52" s="1562">
        <v>5167.863636363636</v>
      </c>
      <c r="AH52" s="1154">
        <v>4020.909090909091</v>
      </c>
      <c r="AI52" s="1122">
        <v>2123.8636363636365</v>
      </c>
      <c r="AJ52" s="1251">
        <v>378.27272727272725</v>
      </c>
      <c r="AK52" s="1557">
        <v>498.3</v>
      </c>
      <c r="AL52" s="1558">
        <v>497.6</v>
      </c>
      <c r="AM52" s="1559">
        <v>0.7</v>
      </c>
      <c r="AN52" s="1560" t="s">
        <v>83</v>
      </c>
      <c r="AO52" s="1136">
        <v>0.7</v>
      </c>
      <c r="AP52" s="1137">
        <v>0.7</v>
      </c>
      <c r="AQ52" s="1138" t="s">
        <v>83</v>
      </c>
      <c r="AR52" s="1127" t="s">
        <v>83</v>
      </c>
      <c r="AS52" s="1128"/>
      <c r="AT52" s="1129" t="s">
        <v>83</v>
      </c>
      <c r="AU52" s="1130" t="s">
        <v>83</v>
      </c>
      <c r="AV52" s="1118" t="s">
        <v>83</v>
      </c>
      <c r="AW52" s="1119" t="s">
        <v>83</v>
      </c>
      <c r="AX52" s="1120" t="s">
        <v>83</v>
      </c>
      <c r="AY52" s="1131" t="s">
        <v>83</v>
      </c>
      <c r="AZ52" s="1132" t="s">
        <v>83</v>
      </c>
      <c r="BA52" s="336"/>
      <c r="BB52" s="336"/>
      <c r="BC52" s="336"/>
      <c r="BD52" s="336"/>
      <c r="BE52" s="336"/>
    </row>
    <row r="53" spans="1:57" ht="15.75" x14ac:dyDescent="0.25">
      <c r="A53" s="2111" t="s">
        <v>45</v>
      </c>
      <c r="B53" s="1193">
        <v>45</v>
      </c>
      <c r="C53" s="1201">
        <v>1.8205407010045569</v>
      </c>
      <c r="D53" s="1196"/>
      <c r="E53" s="1246" t="s">
        <v>625</v>
      </c>
      <c r="F53" s="1211"/>
      <c r="G53" s="1208"/>
      <c r="H53" s="1224"/>
      <c r="I53" s="1184"/>
      <c r="J53" s="1185"/>
      <c r="K53" s="1026"/>
      <c r="L53" s="1561">
        <v>18.357142857142858</v>
      </c>
      <c r="M53" s="1151">
        <v>18.071428571428573</v>
      </c>
      <c r="N53" s="1134">
        <v>10.285714285714286</v>
      </c>
      <c r="O53" s="1125">
        <v>10.285714285714286</v>
      </c>
      <c r="P53" s="1165"/>
      <c r="Q53" s="1251">
        <v>1.2857142857142858</v>
      </c>
      <c r="R53" s="1550">
        <v>180</v>
      </c>
      <c r="S53" s="1551"/>
      <c r="T53" s="1552"/>
      <c r="U53" s="1125">
        <v>157</v>
      </c>
      <c r="V53" s="1111">
        <v>181</v>
      </c>
      <c r="W53" s="1158"/>
      <c r="X53" s="1159"/>
      <c r="Y53" s="1562">
        <v>3.7333333333333334</v>
      </c>
      <c r="Z53" s="1154"/>
      <c r="AA53" s="1122"/>
      <c r="AB53" s="1255">
        <v>0.8666666666666667</v>
      </c>
      <c r="AC53" s="1563">
        <v>3.7333333333333334</v>
      </c>
      <c r="AD53" s="1564"/>
      <c r="AE53" s="1565"/>
      <c r="AF53" s="1268"/>
      <c r="AG53" s="1562">
        <v>1.5</v>
      </c>
      <c r="AH53" s="1154"/>
      <c r="AI53" s="1122"/>
      <c r="AJ53" s="1251">
        <v>0.22727272727272727</v>
      </c>
      <c r="AK53" s="1557">
        <v>993</v>
      </c>
      <c r="AL53" s="1558">
        <v>993</v>
      </c>
      <c r="AM53" s="1559" t="s">
        <v>83</v>
      </c>
      <c r="AN53" s="1560" t="s">
        <v>83</v>
      </c>
      <c r="AO53" s="1136" t="s">
        <v>83</v>
      </c>
      <c r="AP53" s="1137" t="s">
        <v>83</v>
      </c>
      <c r="AQ53" s="1138" t="s">
        <v>83</v>
      </c>
      <c r="AR53" s="1127" t="s">
        <v>83</v>
      </c>
      <c r="AS53" s="1128"/>
      <c r="AT53" s="1129" t="s">
        <v>83</v>
      </c>
      <c r="AU53" s="1130" t="s">
        <v>83</v>
      </c>
      <c r="AV53" s="1118" t="s">
        <v>83</v>
      </c>
      <c r="AW53" s="1119" t="s">
        <v>83</v>
      </c>
      <c r="AX53" s="1120" t="s">
        <v>83</v>
      </c>
      <c r="AY53" s="1131" t="s">
        <v>83</v>
      </c>
      <c r="AZ53" s="1132" t="s">
        <v>83</v>
      </c>
      <c r="BA53" s="336"/>
      <c r="BB53" s="336"/>
      <c r="BC53" s="336"/>
      <c r="BD53" s="336"/>
      <c r="BE53" s="336"/>
    </row>
    <row r="54" spans="1:57" ht="15.75" x14ac:dyDescent="0.25">
      <c r="A54" s="2107" t="s">
        <v>190</v>
      </c>
      <c r="B54" s="1193">
        <v>46</v>
      </c>
      <c r="C54" s="1201">
        <v>1.7778406879189399</v>
      </c>
      <c r="D54" s="1196">
        <v>2017</v>
      </c>
      <c r="E54" s="1247" t="s">
        <v>539</v>
      </c>
      <c r="F54" s="1212" t="s">
        <v>535</v>
      </c>
      <c r="G54" s="1207"/>
      <c r="H54" s="1222"/>
      <c r="I54" s="1184"/>
      <c r="J54" s="1185"/>
      <c r="K54" s="1026"/>
      <c r="L54" s="1561">
        <v>470.07142857142856</v>
      </c>
      <c r="M54" s="1151">
        <v>341.71428571428572</v>
      </c>
      <c r="N54" s="1134">
        <v>286.07142857142856</v>
      </c>
      <c r="O54" s="1125">
        <v>283.92857142857144</v>
      </c>
      <c r="P54" s="1165">
        <v>203.92857142857142</v>
      </c>
      <c r="Q54" s="1251">
        <v>43.785714285714285</v>
      </c>
      <c r="R54" s="1550">
        <v>12404</v>
      </c>
      <c r="S54" s="1551"/>
      <c r="T54" s="1552"/>
      <c r="U54" s="1125">
        <v>10427</v>
      </c>
      <c r="V54" s="1111">
        <v>10461</v>
      </c>
      <c r="W54" s="1158">
        <v>761</v>
      </c>
      <c r="X54" s="1159"/>
      <c r="Y54" s="1562">
        <v>355.06666666666666</v>
      </c>
      <c r="Z54" s="1154">
        <v>169.13333333333333</v>
      </c>
      <c r="AA54" s="1122">
        <v>8.0666666666666664</v>
      </c>
      <c r="AB54" s="1255">
        <v>49.2</v>
      </c>
      <c r="AC54" s="1563">
        <v>280.13333333333333</v>
      </c>
      <c r="AD54" s="1564">
        <v>22.6</v>
      </c>
      <c r="AE54" s="1565">
        <v>52.333333333333336</v>
      </c>
      <c r="AF54" s="1268"/>
      <c r="AG54" s="1562">
        <v>2738.0454545454545</v>
      </c>
      <c r="AH54" s="1154">
        <v>2099.1363636363635</v>
      </c>
      <c r="AI54" s="1122">
        <v>234.54545454545453</v>
      </c>
      <c r="AJ54" s="1251">
        <v>368.81818181818181</v>
      </c>
      <c r="AK54" s="1557">
        <v>2793.6000000000004</v>
      </c>
      <c r="AL54" s="1558">
        <v>2779.5</v>
      </c>
      <c r="AM54" s="1559">
        <v>6.8</v>
      </c>
      <c r="AN54" s="1560">
        <v>7.3</v>
      </c>
      <c r="AO54" s="1136">
        <v>7</v>
      </c>
      <c r="AP54" s="1137">
        <v>6.8</v>
      </c>
      <c r="AQ54" s="1138">
        <v>0.2</v>
      </c>
      <c r="AR54" s="1127">
        <v>2.1</v>
      </c>
      <c r="AS54" s="1128"/>
      <c r="AT54" s="1129" t="s">
        <v>83</v>
      </c>
      <c r="AU54" s="1130">
        <v>2.1</v>
      </c>
      <c r="AV54" s="1118" t="s">
        <v>83</v>
      </c>
      <c r="AW54" s="1119" t="s">
        <v>83</v>
      </c>
      <c r="AX54" s="1120" t="s">
        <v>83</v>
      </c>
      <c r="AY54" s="1131">
        <v>2</v>
      </c>
      <c r="AZ54" s="1132">
        <v>0.27397260273972601</v>
      </c>
      <c r="BA54" s="336"/>
      <c r="BB54" s="336"/>
      <c r="BC54" s="336"/>
      <c r="BD54" s="336"/>
      <c r="BE54" s="336"/>
    </row>
    <row r="55" spans="1:57" ht="15.75" x14ac:dyDescent="0.25">
      <c r="A55" s="2111" t="s">
        <v>54</v>
      </c>
      <c r="B55" s="1193">
        <v>47</v>
      </c>
      <c r="C55" s="1201">
        <v>1.7761576048515924</v>
      </c>
      <c r="D55" s="1196"/>
      <c r="E55" s="1246" t="s">
        <v>625</v>
      </c>
      <c r="F55" s="1211"/>
      <c r="G55" s="1208"/>
      <c r="H55" s="1224"/>
      <c r="I55" s="1184"/>
      <c r="J55" s="1185"/>
      <c r="K55" s="1026"/>
      <c r="L55" s="1561">
        <v>23.285714285714285</v>
      </c>
      <c r="M55" s="1151">
        <v>23.285714285714285</v>
      </c>
      <c r="N55" s="1134">
        <v>0</v>
      </c>
      <c r="O55" s="1125">
        <v>0</v>
      </c>
      <c r="P55" s="1165"/>
      <c r="Q55" s="1251">
        <v>1</v>
      </c>
      <c r="R55" s="1550"/>
      <c r="S55" s="1551"/>
      <c r="T55" s="1552"/>
      <c r="U55" s="1125"/>
      <c r="V55" s="1111"/>
      <c r="W55" s="1158"/>
      <c r="X55" s="1159"/>
      <c r="Y55" s="1562">
        <v>84.266666666666666</v>
      </c>
      <c r="Z55" s="1154"/>
      <c r="AA55" s="1122"/>
      <c r="AB55" s="1255">
        <v>7.9333333333333336</v>
      </c>
      <c r="AC55" s="1563">
        <v>53.733333333333334</v>
      </c>
      <c r="AD55" s="1564">
        <v>30.533333333333335</v>
      </c>
      <c r="AE55" s="1565"/>
      <c r="AF55" s="1268"/>
      <c r="AG55" s="1562">
        <v>23.636363636363637</v>
      </c>
      <c r="AH55" s="1154">
        <v>0</v>
      </c>
      <c r="AI55" s="1122"/>
      <c r="AJ55" s="1251">
        <v>0.54545454545454541</v>
      </c>
      <c r="AK55" s="1557">
        <v>52.900000000000006</v>
      </c>
      <c r="AL55" s="1558">
        <v>50.2</v>
      </c>
      <c r="AM55" s="1559">
        <v>2.6</v>
      </c>
      <c r="AN55" s="1560">
        <v>0.1</v>
      </c>
      <c r="AO55" s="1136">
        <v>2.6</v>
      </c>
      <c r="AP55" s="1137">
        <v>2.6</v>
      </c>
      <c r="AQ55" s="1138" t="s">
        <v>83</v>
      </c>
      <c r="AR55" s="1127" t="s">
        <v>83</v>
      </c>
      <c r="AS55" s="1128"/>
      <c r="AT55" s="1129" t="s">
        <v>83</v>
      </c>
      <c r="AU55" s="1130" t="s">
        <v>83</v>
      </c>
      <c r="AV55" s="1118" t="s">
        <v>83</v>
      </c>
      <c r="AW55" s="1119" t="s">
        <v>83</v>
      </c>
      <c r="AX55" s="1120" t="s">
        <v>83</v>
      </c>
      <c r="AY55" s="1131" t="s">
        <v>83</v>
      </c>
      <c r="AZ55" s="1132" t="s">
        <v>83</v>
      </c>
      <c r="BA55" s="336"/>
      <c r="BB55" s="336"/>
      <c r="BC55" s="336"/>
      <c r="BD55" s="336"/>
      <c r="BE55" s="336"/>
    </row>
    <row r="56" spans="1:57" ht="15.75" x14ac:dyDescent="0.25">
      <c r="A56" s="2107" t="s">
        <v>183</v>
      </c>
      <c r="B56" s="1193">
        <v>48</v>
      </c>
      <c r="C56" s="1201">
        <v>1.7336169430271919</v>
      </c>
      <c r="D56" s="1196">
        <v>2017</v>
      </c>
      <c r="E56" s="1245" t="s">
        <v>538</v>
      </c>
      <c r="F56" s="1212" t="s">
        <v>535</v>
      </c>
      <c r="G56" s="1208"/>
      <c r="H56" s="1224"/>
      <c r="I56" s="1184"/>
      <c r="J56" s="1185"/>
      <c r="K56" s="1026"/>
      <c r="L56" s="1561">
        <v>148.5</v>
      </c>
      <c r="M56" s="1151">
        <v>134.78571428571428</v>
      </c>
      <c r="N56" s="1134">
        <v>63.428571428571431</v>
      </c>
      <c r="O56" s="1125">
        <v>63.5</v>
      </c>
      <c r="P56" s="1165">
        <v>63.071428571428569</v>
      </c>
      <c r="Q56" s="1251">
        <v>10.5</v>
      </c>
      <c r="R56" s="1550">
        <v>12</v>
      </c>
      <c r="S56" s="1551"/>
      <c r="T56" s="1552"/>
      <c r="U56" s="1125">
        <v>1</v>
      </c>
      <c r="V56" s="1111">
        <v>9</v>
      </c>
      <c r="W56" s="1158"/>
      <c r="X56" s="1159"/>
      <c r="Y56" s="1562">
        <v>49.666666666666664</v>
      </c>
      <c r="Z56" s="1154"/>
      <c r="AA56" s="1122"/>
      <c r="AB56" s="1255">
        <v>2.5333333333333332</v>
      </c>
      <c r="AC56" s="1563">
        <v>49.666666666666664</v>
      </c>
      <c r="AD56" s="1564"/>
      <c r="AE56" s="1565"/>
      <c r="AF56" s="1268"/>
      <c r="AG56" s="1562">
        <v>3.5909090909090908</v>
      </c>
      <c r="AH56" s="1154"/>
      <c r="AI56" s="1122"/>
      <c r="AJ56" s="1251">
        <v>0.22727272727272727</v>
      </c>
      <c r="AK56" s="1557">
        <v>3753.5</v>
      </c>
      <c r="AL56" s="1558">
        <v>3753.5</v>
      </c>
      <c r="AM56" s="1559" t="s">
        <v>83</v>
      </c>
      <c r="AN56" s="1560" t="s">
        <v>83</v>
      </c>
      <c r="AO56" s="1136" t="s">
        <v>83</v>
      </c>
      <c r="AP56" s="1137" t="s">
        <v>83</v>
      </c>
      <c r="AQ56" s="1138" t="s">
        <v>83</v>
      </c>
      <c r="AR56" s="1127" t="s">
        <v>83</v>
      </c>
      <c r="AS56" s="1128"/>
      <c r="AT56" s="1129" t="s">
        <v>83</v>
      </c>
      <c r="AU56" s="1130" t="s">
        <v>83</v>
      </c>
      <c r="AV56" s="1118" t="s">
        <v>83</v>
      </c>
      <c r="AW56" s="1119" t="s">
        <v>83</v>
      </c>
      <c r="AX56" s="1120" t="s">
        <v>83</v>
      </c>
      <c r="AY56" s="1131" t="s">
        <v>83</v>
      </c>
      <c r="AZ56" s="1132" t="s">
        <v>83</v>
      </c>
      <c r="BA56" s="336"/>
      <c r="BB56" s="336"/>
      <c r="BC56" s="336"/>
      <c r="BD56" s="336"/>
      <c r="BE56" s="336"/>
    </row>
    <row r="57" spans="1:57" ht="15.75" x14ac:dyDescent="0.25">
      <c r="A57" s="2107" t="s">
        <v>179</v>
      </c>
      <c r="B57" s="1193">
        <v>49</v>
      </c>
      <c r="C57" s="1201">
        <v>1.6757578784002731</v>
      </c>
      <c r="D57" s="1196">
        <v>2013</v>
      </c>
      <c r="E57" s="1245" t="s">
        <v>538</v>
      </c>
      <c r="F57" s="1211"/>
      <c r="G57" s="1208"/>
      <c r="H57" s="1224"/>
      <c r="I57" s="1184"/>
      <c r="J57" s="1185"/>
      <c r="K57" s="1026"/>
      <c r="L57" s="1561">
        <v>6643.7857142857147</v>
      </c>
      <c r="M57" s="1151">
        <v>3463.6428571428573</v>
      </c>
      <c r="N57" s="1134">
        <v>894.92857142857144</v>
      </c>
      <c r="O57" s="1125">
        <v>902.71428571428567</v>
      </c>
      <c r="P57" s="1165"/>
      <c r="Q57" s="1251">
        <v>229.64285714285714</v>
      </c>
      <c r="R57" s="1550"/>
      <c r="S57" s="1551"/>
      <c r="T57" s="1552"/>
      <c r="U57" s="1125"/>
      <c r="V57" s="1111"/>
      <c r="W57" s="1158">
        <v>31</v>
      </c>
      <c r="X57" s="1159">
        <v>31</v>
      </c>
      <c r="Y57" s="1562">
        <v>6024.7333333333336</v>
      </c>
      <c r="Z57" s="1154">
        <v>3281.2</v>
      </c>
      <c r="AA57" s="1122"/>
      <c r="AB57" s="1255">
        <v>233.33333333333334</v>
      </c>
      <c r="AC57" s="1563">
        <v>4189.7333333333336</v>
      </c>
      <c r="AD57" s="1564">
        <v>1510.8666666666666</v>
      </c>
      <c r="AE57" s="1565">
        <v>324.13333333333333</v>
      </c>
      <c r="AF57" s="1268"/>
      <c r="AG57" s="1562">
        <v>3543.818181818182</v>
      </c>
      <c r="AH57" s="1154">
        <v>2048.0454545454545</v>
      </c>
      <c r="AI57" s="1122">
        <v>1.3636363636363635</v>
      </c>
      <c r="AJ57" s="1251">
        <v>88.36363636363636</v>
      </c>
      <c r="AK57" s="1557" t="s">
        <v>83</v>
      </c>
      <c r="AL57" s="1558" t="s">
        <v>83</v>
      </c>
      <c r="AM57" s="1559" t="s">
        <v>83</v>
      </c>
      <c r="AN57" s="1560" t="s">
        <v>83</v>
      </c>
      <c r="AO57" s="1136" t="s">
        <v>83</v>
      </c>
      <c r="AP57" s="1137" t="s">
        <v>83</v>
      </c>
      <c r="AQ57" s="1138" t="s">
        <v>83</v>
      </c>
      <c r="AR57" s="1127" t="s">
        <v>83</v>
      </c>
      <c r="AS57" s="1128"/>
      <c r="AT57" s="1129" t="s">
        <v>83</v>
      </c>
      <c r="AU57" s="1130" t="s">
        <v>83</v>
      </c>
      <c r="AV57" s="1118" t="s">
        <v>83</v>
      </c>
      <c r="AW57" s="1119" t="s">
        <v>83</v>
      </c>
      <c r="AX57" s="1120" t="s">
        <v>83</v>
      </c>
      <c r="AY57" s="1131" t="s">
        <v>83</v>
      </c>
      <c r="AZ57" s="1132" t="s">
        <v>83</v>
      </c>
      <c r="BA57" s="336"/>
      <c r="BB57" s="336"/>
      <c r="BC57" s="336"/>
      <c r="BD57" s="336"/>
      <c r="BE57" s="336"/>
    </row>
    <row r="58" spans="1:57" ht="15.75" x14ac:dyDescent="0.25">
      <c r="A58" s="2111" t="s">
        <v>12</v>
      </c>
      <c r="B58" s="1193">
        <v>50</v>
      </c>
      <c r="C58" s="1201">
        <v>1.6439305099594992</v>
      </c>
      <c r="D58" s="1196">
        <v>2017</v>
      </c>
      <c r="E58" s="1245" t="s">
        <v>538</v>
      </c>
      <c r="F58" s="1212" t="s">
        <v>535</v>
      </c>
      <c r="G58" s="1208"/>
      <c r="H58" s="1224"/>
      <c r="I58" s="1184"/>
      <c r="J58" s="1185"/>
      <c r="K58" s="1026"/>
      <c r="L58" s="1561">
        <v>2.6428571428571428</v>
      </c>
      <c r="M58" s="1151">
        <v>1.7142857142857142</v>
      </c>
      <c r="N58" s="1134">
        <v>1.2857142857142858</v>
      </c>
      <c r="O58" s="1125">
        <v>1.2857142857142858</v>
      </c>
      <c r="P58" s="1165"/>
      <c r="Q58" s="1251">
        <v>0.5</v>
      </c>
      <c r="R58" s="1550">
        <v>473</v>
      </c>
      <c r="S58" s="1551"/>
      <c r="T58" s="1552"/>
      <c r="U58" s="1125">
        <v>464</v>
      </c>
      <c r="V58" s="1111">
        <v>471</v>
      </c>
      <c r="W58" s="1158">
        <v>93</v>
      </c>
      <c r="X58" s="1159"/>
      <c r="Y58" s="1562">
        <v>602</v>
      </c>
      <c r="Z58" s="1154">
        <v>315.06666666666666</v>
      </c>
      <c r="AA58" s="1122">
        <v>150.4</v>
      </c>
      <c r="AB58" s="1255">
        <v>87</v>
      </c>
      <c r="AC58" s="1563">
        <v>290.46666666666664</v>
      </c>
      <c r="AD58" s="1564">
        <v>311.53333333333336</v>
      </c>
      <c r="AE58" s="1565">
        <v>0</v>
      </c>
      <c r="AF58" s="1268"/>
      <c r="AG58" s="1562">
        <v>552.36363636363637</v>
      </c>
      <c r="AH58" s="1154">
        <v>37.68181818181818</v>
      </c>
      <c r="AI58" s="1122">
        <v>1.4545454545454546</v>
      </c>
      <c r="AJ58" s="1251">
        <v>58.045454545454547</v>
      </c>
      <c r="AK58" s="1557">
        <v>9295.9</v>
      </c>
      <c r="AL58" s="1558">
        <v>7996.1</v>
      </c>
      <c r="AM58" s="1559">
        <v>1111</v>
      </c>
      <c r="AN58" s="1560">
        <v>188.8</v>
      </c>
      <c r="AO58" s="1136">
        <v>447.6</v>
      </c>
      <c r="AP58" s="1137">
        <v>419.5</v>
      </c>
      <c r="AQ58" s="1138">
        <v>28.1</v>
      </c>
      <c r="AR58" s="1127">
        <v>900.2</v>
      </c>
      <c r="AS58" s="1128"/>
      <c r="AT58" s="1129">
        <v>766.2</v>
      </c>
      <c r="AU58" s="1130">
        <v>134</v>
      </c>
      <c r="AV58" s="1118">
        <v>381.3</v>
      </c>
      <c r="AW58" s="1119">
        <v>381.3</v>
      </c>
      <c r="AX58" s="1120" t="s">
        <v>83</v>
      </c>
      <c r="AY58" s="1131">
        <v>150.4</v>
      </c>
      <c r="AZ58" s="1132">
        <v>0.79661016949152541</v>
      </c>
      <c r="BA58" s="336"/>
      <c r="BB58" s="336"/>
      <c r="BC58" s="336"/>
      <c r="BD58" s="336"/>
      <c r="BE58" s="336"/>
    </row>
    <row r="59" spans="1:57" ht="15.75" x14ac:dyDescent="0.25">
      <c r="A59" s="2107" t="s">
        <v>19</v>
      </c>
      <c r="B59" s="1193">
        <v>51</v>
      </c>
      <c r="C59" s="1201">
        <v>1.570030657084732</v>
      </c>
      <c r="D59" s="1196">
        <v>2017</v>
      </c>
      <c r="E59" s="1247" t="s">
        <v>539</v>
      </c>
      <c r="F59" s="1211"/>
      <c r="G59" s="1208"/>
      <c r="H59" s="1224"/>
      <c r="I59" s="1184"/>
      <c r="J59" s="1185"/>
      <c r="K59" s="1026"/>
      <c r="L59" s="1561">
        <v>3395.2857142857101</v>
      </c>
      <c r="M59" s="1151">
        <v>3147.5714285714284</v>
      </c>
      <c r="N59" s="1134">
        <v>895.14285714285711</v>
      </c>
      <c r="O59" s="1125">
        <v>937.42857142857144</v>
      </c>
      <c r="P59" s="1165">
        <v>308.85714285714283</v>
      </c>
      <c r="Q59" s="1251">
        <v>231.78571428571428</v>
      </c>
      <c r="R59" s="1550"/>
      <c r="S59" s="1551"/>
      <c r="T59" s="1552"/>
      <c r="U59" s="1125"/>
      <c r="V59" s="1111"/>
      <c r="W59" s="1158">
        <v>217</v>
      </c>
      <c r="X59" s="1159">
        <v>217</v>
      </c>
      <c r="Y59" s="1562">
        <v>2130.0666666666666</v>
      </c>
      <c r="Z59" s="1154">
        <v>2090.0666666666666</v>
      </c>
      <c r="AA59" s="1122">
        <v>52.8</v>
      </c>
      <c r="AB59" s="1255">
        <v>104.8</v>
      </c>
      <c r="AC59" s="1563">
        <v>447.06666666666666</v>
      </c>
      <c r="AD59" s="1564">
        <v>1018.5333333333333</v>
      </c>
      <c r="AE59" s="1565">
        <v>664.4666666666667</v>
      </c>
      <c r="AF59" s="1268"/>
      <c r="AG59" s="1562">
        <v>770</v>
      </c>
      <c r="AH59" s="1154">
        <v>769.5454545454545</v>
      </c>
      <c r="AI59" s="1122">
        <v>250.95454545454547</v>
      </c>
      <c r="AJ59" s="1251">
        <v>15.363636363636363</v>
      </c>
      <c r="AK59" s="1557">
        <v>6.5</v>
      </c>
      <c r="AL59" s="1558">
        <v>1.2</v>
      </c>
      <c r="AM59" s="1559">
        <v>4.5999999999999996</v>
      </c>
      <c r="AN59" s="1560">
        <v>0.7</v>
      </c>
      <c r="AO59" s="1136">
        <v>4.5</v>
      </c>
      <c r="AP59" s="1137">
        <v>4.5</v>
      </c>
      <c r="AQ59" s="1138" t="s">
        <v>83</v>
      </c>
      <c r="AR59" s="1127" t="s">
        <v>83</v>
      </c>
      <c r="AS59" s="1128"/>
      <c r="AT59" s="1129" t="s">
        <v>83</v>
      </c>
      <c r="AU59" s="1130" t="s">
        <v>83</v>
      </c>
      <c r="AV59" s="1118" t="s">
        <v>83</v>
      </c>
      <c r="AW59" s="1119" t="s">
        <v>83</v>
      </c>
      <c r="AX59" s="1120" t="s">
        <v>83</v>
      </c>
      <c r="AY59" s="1131" t="s">
        <v>83</v>
      </c>
      <c r="AZ59" s="1132" t="s">
        <v>83</v>
      </c>
      <c r="BA59" s="336"/>
      <c r="BB59" s="336"/>
      <c r="BC59" s="336"/>
      <c r="BD59" s="336"/>
      <c r="BE59" s="336"/>
    </row>
    <row r="60" spans="1:57" ht="15.75" x14ac:dyDescent="0.25">
      <c r="A60" s="2111" t="s">
        <v>23</v>
      </c>
      <c r="B60" s="1193">
        <v>52</v>
      </c>
      <c r="C60" s="1201">
        <v>1.5551242035001802</v>
      </c>
      <c r="D60" s="1196">
        <v>2015</v>
      </c>
      <c r="E60" s="1245" t="s">
        <v>538</v>
      </c>
      <c r="F60" s="1212" t="s">
        <v>535</v>
      </c>
      <c r="G60" s="1208"/>
      <c r="H60" s="1224"/>
      <c r="I60" s="1184"/>
      <c r="J60" s="1185"/>
      <c r="K60" s="1026"/>
      <c r="L60" s="1561">
        <v>48.071428571428569</v>
      </c>
      <c r="M60" s="1151">
        <v>42.285714285714285</v>
      </c>
      <c r="N60" s="1134">
        <v>36.285714285714285</v>
      </c>
      <c r="O60" s="1125">
        <v>35.642857142857146</v>
      </c>
      <c r="P60" s="1165"/>
      <c r="Q60" s="1251">
        <v>10.857142857142858</v>
      </c>
      <c r="R60" s="1550"/>
      <c r="S60" s="1551"/>
      <c r="T60" s="1552"/>
      <c r="U60" s="1125"/>
      <c r="V60" s="1111"/>
      <c r="W60" s="1158">
        <v>8</v>
      </c>
      <c r="X60" s="1159"/>
      <c r="Y60" s="1562">
        <v>2032.6666666666667</v>
      </c>
      <c r="Z60" s="1154">
        <v>2033.9333333333334</v>
      </c>
      <c r="AA60" s="1122">
        <v>23.533333333333335</v>
      </c>
      <c r="AB60" s="1255">
        <v>189.86666666666667</v>
      </c>
      <c r="AC60" s="1563">
        <v>67.400000000000006</v>
      </c>
      <c r="AD60" s="1564">
        <v>1965.2666666666667</v>
      </c>
      <c r="AE60" s="1565"/>
      <c r="AF60" s="1268"/>
      <c r="AG60" s="1562">
        <v>381.54545454545456</v>
      </c>
      <c r="AH60" s="1154">
        <v>267</v>
      </c>
      <c r="AI60" s="1122"/>
      <c r="AJ60" s="1251">
        <v>40.81818181818182</v>
      </c>
      <c r="AK60" s="1557">
        <v>3130.1</v>
      </c>
      <c r="AL60" s="1558">
        <v>743.6</v>
      </c>
      <c r="AM60" s="1559">
        <v>2172.6</v>
      </c>
      <c r="AN60" s="1560">
        <v>213.9</v>
      </c>
      <c r="AO60" s="1136">
        <v>1787.1</v>
      </c>
      <c r="AP60" s="1137">
        <v>1750.5</v>
      </c>
      <c r="AQ60" s="1138">
        <v>36.6</v>
      </c>
      <c r="AR60" s="1127">
        <v>546.4</v>
      </c>
      <c r="AS60" s="1128"/>
      <c r="AT60" s="1129">
        <v>438.5</v>
      </c>
      <c r="AU60" s="1130">
        <v>107.9</v>
      </c>
      <c r="AV60" s="1118">
        <v>284.5</v>
      </c>
      <c r="AW60" s="1119">
        <v>202.5</v>
      </c>
      <c r="AX60" s="1120">
        <v>82</v>
      </c>
      <c r="AY60" s="1131">
        <v>106.8</v>
      </c>
      <c r="AZ60" s="1132">
        <v>0.49929873772791022</v>
      </c>
      <c r="BA60" s="336"/>
      <c r="BB60" s="336"/>
      <c r="BC60" s="336"/>
      <c r="BD60" s="336"/>
      <c r="BE60" s="336"/>
    </row>
    <row r="61" spans="1:57" ht="15.75" x14ac:dyDescent="0.25">
      <c r="A61" s="2111" t="s">
        <v>32</v>
      </c>
      <c r="B61" s="1193">
        <v>53</v>
      </c>
      <c r="C61" s="1201">
        <v>1.5003932663095498</v>
      </c>
      <c r="D61" s="1196">
        <v>2011</v>
      </c>
      <c r="E61" s="1245" t="s">
        <v>538</v>
      </c>
      <c r="F61" s="1211"/>
      <c r="G61" s="1208"/>
      <c r="H61" s="1224"/>
      <c r="I61" s="1184"/>
      <c r="J61" s="1185"/>
      <c r="K61" s="1026"/>
      <c r="L61" s="1561">
        <v>473.42857142857144</v>
      </c>
      <c r="M61" s="1151">
        <v>395.14285714285717</v>
      </c>
      <c r="N61" s="1134">
        <v>254.57142857142858</v>
      </c>
      <c r="O61" s="1125">
        <v>254.35714285714286</v>
      </c>
      <c r="P61" s="1165">
        <v>50.071428571428569</v>
      </c>
      <c r="Q61" s="1251">
        <v>35.285714285714285</v>
      </c>
      <c r="R61" s="1550">
        <v>3343</v>
      </c>
      <c r="S61" s="1551"/>
      <c r="T61" s="1552"/>
      <c r="U61" s="1125">
        <v>3296</v>
      </c>
      <c r="V61" s="1111">
        <v>3310</v>
      </c>
      <c r="W61" s="1158">
        <v>175</v>
      </c>
      <c r="X61" s="1159"/>
      <c r="Y61" s="1562">
        <v>151.4</v>
      </c>
      <c r="Z61" s="1154"/>
      <c r="AA61" s="1122"/>
      <c r="AB61" s="1255">
        <v>17.066666666666666</v>
      </c>
      <c r="AC61" s="1563">
        <v>136.73333333333332</v>
      </c>
      <c r="AD61" s="1564">
        <v>14.4</v>
      </c>
      <c r="AE61" s="1565">
        <v>0.26666666666666666</v>
      </c>
      <c r="AF61" s="1268"/>
      <c r="AG61" s="1562">
        <v>501.72727272727275</v>
      </c>
      <c r="AH61" s="1154"/>
      <c r="AI61" s="1122"/>
      <c r="AJ61" s="1251">
        <v>96.63636363636364</v>
      </c>
      <c r="AK61" s="1557">
        <v>1120.9000000000001</v>
      </c>
      <c r="AL61" s="1558">
        <v>1120.9000000000001</v>
      </c>
      <c r="AM61" s="1559" t="s">
        <v>83</v>
      </c>
      <c r="AN61" s="1560" t="s">
        <v>83</v>
      </c>
      <c r="AO61" s="1136" t="s">
        <v>83</v>
      </c>
      <c r="AP61" s="1137" t="s">
        <v>83</v>
      </c>
      <c r="AQ61" s="1138" t="s">
        <v>83</v>
      </c>
      <c r="AR61" s="1127" t="s">
        <v>83</v>
      </c>
      <c r="AS61" s="1128"/>
      <c r="AT61" s="1129" t="s">
        <v>83</v>
      </c>
      <c r="AU61" s="1130" t="s">
        <v>83</v>
      </c>
      <c r="AV61" s="1118" t="s">
        <v>83</v>
      </c>
      <c r="AW61" s="1119" t="s">
        <v>83</v>
      </c>
      <c r="AX61" s="1120" t="s">
        <v>83</v>
      </c>
      <c r="AY61" s="1131" t="s">
        <v>83</v>
      </c>
      <c r="AZ61" s="1132" t="s">
        <v>83</v>
      </c>
      <c r="BA61" s="336"/>
      <c r="BB61" s="336"/>
      <c r="BC61" s="336"/>
      <c r="BD61" s="336"/>
      <c r="BE61" s="336"/>
    </row>
    <row r="62" spans="1:57" ht="15.75" x14ac:dyDescent="0.25">
      <c r="A62" s="2107" t="s">
        <v>38</v>
      </c>
      <c r="B62" s="1193">
        <v>54</v>
      </c>
      <c r="C62" s="1201">
        <v>1.3449097366453355</v>
      </c>
      <c r="D62" s="1196">
        <v>2017</v>
      </c>
      <c r="E62" s="1247" t="s">
        <v>539</v>
      </c>
      <c r="F62" s="1212" t="s">
        <v>535</v>
      </c>
      <c r="G62" s="1208"/>
      <c r="H62" s="1224"/>
      <c r="I62" s="1184"/>
      <c r="J62" s="1185"/>
      <c r="K62" s="1026"/>
      <c r="L62" s="1561">
        <v>1947.7142857142858</v>
      </c>
      <c r="M62" s="1151">
        <v>1774.0714285714287</v>
      </c>
      <c r="N62" s="1134">
        <v>833.42857142857144</v>
      </c>
      <c r="O62" s="1125">
        <v>840.35714285714289</v>
      </c>
      <c r="P62" s="1165">
        <v>837.64285714285711</v>
      </c>
      <c r="Q62" s="1251">
        <v>112.78571428571429</v>
      </c>
      <c r="R62" s="1550"/>
      <c r="S62" s="1551"/>
      <c r="T62" s="1552"/>
      <c r="U62" s="1125"/>
      <c r="V62" s="1111"/>
      <c r="W62" s="1158">
        <v>898</v>
      </c>
      <c r="X62" s="1159">
        <v>106</v>
      </c>
      <c r="Y62" s="1562">
        <v>3737.6</v>
      </c>
      <c r="Z62" s="1154">
        <v>3458.8</v>
      </c>
      <c r="AA62" s="1122">
        <v>2194.6666666666665</v>
      </c>
      <c r="AB62" s="1255">
        <v>248</v>
      </c>
      <c r="AC62" s="1563">
        <v>1063.5999999999999</v>
      </c>
      <c r="AD62" s="1564">
        <v>2130.3333333333335</v>
      </c>
      <c r="AE62" s="1565">
        <v>543.66666666666663</v>
      </c>
      <c r="AF62" s="1268"/>
      <c r="AG62" s="1562">
        <v>1477.1818181818182</v>
      </c>
      <c r="AH62" s="1154">
        <v>1366.590909090909</v>
      </c>
      <c r="AI62" s="1122">
        <v>610.90909090909088</v>
      </c>
      <c r="AJ62" s="1251">
        <v>141.22727272727272</v>
      </c>
      <c r="AK62" s="1557" t="s">
        <v>83</v>
      </c>
      <c r="AL62" s="1558" t="s">
        <v>83</v>
      </c>
      <c r="AM62" s="1559" t="s">
        <v>83</v>
      </c>
      <c r="AN62" s="1560" t="s">
        <v>83</v>
      </c>
      <c r="AO62" s="1136" t="s">
        <v>83</v>
      </c>
      <c r="AP62" s="1137" t="s">
        <v>83</v>
      </c>
      <c r="AQ62" s="1138" t="s">
        <v>83</v>
      </c>
      <c r="AR62" s="1127" t="s">
        <v>83</v>
      </c>
      <c r="AS62" s="1128"/>
      <c r="AT62" s="1129" t="s">
        <v>83</v>
      </c>
      <c r="AU62" s="1130" t="s">
        <v>83</v>
      </c>
      <c r="AV62" s="1118" t="s">
        <v>83</v>
      </c>
      <c r="AW62" s="1119" t="s">
        <v>83</v>
      </c>
      <c r="AX62" s="1120" t="s">
        <v>83</v>
      </c>
      <c r="AY62" s="1131" t="s">
        <v>83</v>
      </c>
      <c r="AZ62" s="1132" t="s">
        <v>83</v>
      </c>
      <c r="BA62" s="336"/>
      <c r="BB62" s="336"/>
      <c r="BC62" s="336"/>
      <c r="BD62" s="336"/>
      <c r="BE62" s="336"/>
    </row>
    <row r="63" spans="1:57" ht="15.75" x14ac:dyDescent="0.25">
      <c r="A63" s="2111" t="s">
        <v>27</v>
      </c>
      <c r="B63" s="1193">
        <v>55</v>
      </c>
      <c r="C63" s="1201">
        <v>1.2911141409583902</v>
      </c>
      <c r="D63" s="1196">
        <v>2017</v>
      </c>
      <c r="E63" s="1247" t="s">
        <v>539</v>
      </c>
      <c r="F63" s="1212" t="s">
        <v>535</v>
      </c>
      <c r="G63" s="1208"/>
      <c r="H63" s="1224"/>
      <c r="I63" s="1184"/>
      <c r="J63" s="1185"/>
      <c r="K63" s="1026"/>
      <c r="L63" s="1561">
        <v>477.42857142857144</v>
      </c>
      <c r="M63" s="1151">
        <v>446.78571428571428</v>
      </c>
      <c r="N63" s="1134">
        <v>330.92857142857144</v>
      </c>
      <c r="O63" s="1125">
        <v>331.42857142857144</v>
      </c>
      <c r="P63" s="1165">
        <v>139.14285714285714</v>
      </c>
      <c r="Q63" s="1251">
        <v>34.928571428571431</v>
      </c>
      <c r="R63" s="1550">
        <v>2</v>
      </c>
      <c r="S63" s="1551"/>
      <c r="T63" s="1552"/>
      <c r="U63" s="1125">
        <v>2</v>
      </c>
      <c r="V63" s="1111">
        <v>2</v>
      </c>
      <c r="W63" s="1158">
        <v>126</v>
      </c>
      <c r="X63" s="1159"/>
      <c r="Y63" s="1562">
        <v>1431.6666666666667</v>
      </c>
      <c r="Z63" s="1154">
        <v>664.2</v>
      </c>
      <c r="AA63" s="1122">
        <v>70.466666666666669</v>
      </c>
      <c r="AB63" s="1255">
        <v>153.80000000000001</v>
      </c>
      <c r="AC63" s="1563">
        <v>1040.5333333333333</v>
      </c>
      <c r="AD63" s="1564">
        <v>359.33333333333331</v>
      </c>
      <c r="AE63" s="1565">
        <v>31.8</v>
      </c>
      <c r="AF63" s="1268"/>
      <c r="AG63" s="1562">
        <v>1490.909090909091</v>
      </c>
      <c r="AH63" s="1154">
        <v>933.5</v>
      </c>
      <c r="AI63" s="1122">
        <v>26.863636363636363</v>
      </c>
      <c r="AJ63" s="1251">
        <v>143.04545454545453</v>
      </c>
      <c r="AK63" s="1557" t="s">
        <v>83</v>
      </c>
      <c r="AL63" s="1558" t="s">
        <v>83</v>
      </c>
      <c r="AM63" s="1559" t="s">
        <v>83</v>
      </c>
      <c r="AN63" s="1560" t="s">
        <v>83</v>
      </c>
      <c r="AO63" s="1136" t="s">
        <v>83</v>
      </c>
      <c r="AP63" s="1137" t="s">
        <v>83</v>
      </c>
      <c r="AQ63" s="1138" t="s">
        <v>83</v>
      </c>
      <c r="AR63" s="1127" t="s">
        <v>83</v>
      </c>
      <c r="AS63" s="1128"/>
      <c r="AT63" s="1129" t="s">
        <v>83</v>
      </c>
      <c r="AU63" s="1130" t="s">
        <v>83</v>
      </c>
      <c r="AV63" s="1118" t="s">
        <v>83</v>
      </c>
      <c r="AW63" s="1119" t="s">
        <v>83</v>
      </c>
      <c r="AX63" s="1120" t="s">
        <v>83</v>
      </c>
      <c r="AY63" s="1131" t="s">
        <v>83</v>
      </c>
      <c r="AZ63" s="1132" t="s">
        <v>83</v>
      </c>
      <c r="BA63" s="336"/>
      <c r="BB63" s="336"/>
      <c r="BC63" s="336"/>
      <c r="BD63" s="336"/>
      <c r="BE63" s="336"/>
    </row>
    <row r="64" spans="1:57" ht="15.75" x14ac:dyDescent="0.25">
      <c r="A64" s="2111" t="s">
        <v>55</v>
      </c>
      <c r="B64" s="1193">
        <v>56</v>
      </c>
      <c r="C64" s="1201">
        <v>1.1581172631641106</v>
      </c>
      <c r="D64" s="1196">
        <v>2013</v>
      </c>
      <c r="E64" s="1245" t="s">
        <v>538</v>
      </c>
      <c r="F64" s="1211"/>
      <c r="G64" s="1208"/>
      <c r="H64" s="1224"/>
      <c r="I64" s="1184"/>
      <c r="J64" s="1185"/>
      <c r="K64" s="1026"/>
      <c r="L64" s="1561">
        <v>1580.5</v>
      </c>
      <c r="M64" s="1151">
        <v>1427.8571428571429</v>
      </c>
      <c r="N64" s="1134">
        <v>661.92857142857144</v>
      </c>
      <c r="O64" s="1125">
        <v>667.28571428571433</v>
      </c>
      <c r="P64" s="1165">
        <v>220.64285714285714</v>
      </c>
      <c r="Q64" s="1251">
        <v>85.857142857142861</v>
      </c>
      <c r="R64" s="1550"/>
      <c r="S64" s="1551"/>
      <c r="T64" s="1552"/>
      <c r="U64" s="1125"/>
      <c r="V64" s="1111"/>
      <c r="W64" s="1158">
        <v>567</v>
      </c>
      <c r="X64" s="1159"/>
      <c r="Y64" s="1562">
        <v>1850.3333333333333</v>
      </c>
      <c r="Z64" s="1154">
        <v>1468.1333333333334</v>
      </c>
      <c r="AA64" s="1122">
        <v>80.2</v>
      </c>
      <c r="AB64" s="1255">
        <v>145.93333333333334</v>
      </c>
      <c r="AC64" s="1563">
        <v>1110.3333333333333</v>
      </c>
      <c r="AD64" s="1564">
        <v>677.2</v>
      </c>
      <c r="AE64" s="1565">
        <v>62.8</v>
      </c>
      <c r="AF64" s="1268"/>
      <c r="AG64" s="1562">
        <v>372.68181818181819</v>
      </c>
      <c r="AH64" s="1154">
        <v>292.40909090909093</v>
      </c>
      <c r="AI64" s="1122"/>
      <c r="AJ64" s="1251">
        <v>56.227272727272727</v>
      </c>
      <c r="AK64" s="1557" t="s">
        <v>83</v>
      </c>
      <c r="AL64" s="1558" t="s">
        <v>83</v>
      </c>
      <c r="AM64" s="1559" t="s">
        <v>83</v>
      </c>
      <c r="AN64" s="1560" t="s">
        <v>83</v>
      </c>
      <c r="AO64" s="1136" t="s">
        <v>83</v>
      </c>
      <c r="AP64" s="1137" t="s">
        <v>83</v>
      </c>
      <c r="AQ64" s="1138" t="s">
        <v>83</v>
      </c>
      <c r="AR64" s="1127" t="s">
        <v>83</v>
      </c>
      <c r="AS64" s="1128"/>
      <c r="AT64" s="1129" t="s">
        <v>83</v>
      </c>
      <c r="AU64" s="1130" t="s">
        <v>83</v>
      </c>
      <c r="AV64" s="1118" t="s">
        <v>83</v>
      </c>
      <c r="AW64" s="1119" t="s">
        <v>83</v>
      </c>
      <c r="AX64" s="1120" t="s">
        <v>83</v>
      </c>
      <c r="AY64" s="1131" t="s">
        <v>83</v>
      </c>
      <c r="AZ64" s="1132" t="s">
        <v>83</v>
      </c>
      <c r="BA64" s="336"/>
      <c r="BB64" s="336"/>
      <c r="BC64" s="336"/>
      <c r="BD64" s="336"/>
      <c r="BE64" s="336"/>
    </row>
    <row r="65" spans="1:57" ht="15.75" x14ac:dyDescent="0.25">
      <c r="A65" s="2114" t="s">
        <v>46</v>
      </c>
      <c r="B65" s="1193">
        <v>57</v>
      </c>
      <c r="C65" s="1201">
        <v>1.130983502869872</v>
      </c>
      <c r="D65" s="1196">
        <v>2017</v>
      </c>
      <c r="E65" s="1245" t="s">
        <v>538</v>
      </c>
      <c r="F65" s="1211"/>
      <c r="G65" s="1208"/>
      <c r="H65" s="1224"/>
      <c r="I65" s="1184"/>
      <c r="J65" s="1185"/>
      <c r="K65" s="1026"/>
      <c r="L65" s="1561">
        <v>846.78571428571433</v>
      </c>
      <c r="M65" s="1151">
        <v>745.28571428571433</v>
      </c>
      <c r="N65" s="1134">
        <v>491</v>
      </c>
      <c r="O65" s="1125">
        <v>501</v>
      </c>
      <c r="P65" s="1165">
        <v>495.28571428571428</v>
      </c>
      <c r="Q65" s="1251">
        <v>47</v>
      </c>
      <c r="R65" s="1550"/>
      <c r="S65" s="1551"/>
      <c r="T65" s="1552"/>
      <c r="U65" s="1125"/>
      <c r="V65" s="1111"/>
      <c r="W65" s="1158">
        <v>583</v>
      </c>
      <c r="X65" s="1159"/>
      <c r="Y65" s="1562">
        <v>2149.3333333333335</v>
      </c>
      <c r="Z65" s="1154">
        <v>2129.6</v>
      </c>
      <c r="AA65" s="1122">
        <v>1118.5333333333333</v>
      </c>
      <c r="AB65" s="1255">
        <v>125</v>
      </c>
      <c r="AC65" s="1563"/>
      <c r="AD65" s="1564">
        <v>1551.1333333333334</v>
      </c>
      <c r="AE65" s="1565">
        <v>598.20000000000005</v>
      </c>
      <c r="AF65" s="1268"/>
      <c r="AG65" s="1562">
        <v>2609</v>
      </c>
      <c r="AH65" s="1154">
        <v>2595.681818181818</v>
      </c>
      <c r="AI65" s="1122">
        <v>1149.2727272727273</v>
      </c>
      <c r="AJ65" s="1251">
        <v>46.68181818181818</v>
      </c>
      <c r="AK65" s="1557">
        <v>0.30000000000000004</v>
      </c>
      <c r="AL65" s="1558" t="s">
        <v>83</v>
      </c>
      <c r="AM65" s="1559">
        <v>0.1</v>
      </c>
      <c r="AN65" s="1560">
        <v>0.2</v>
      </c>
      <c r="AO65" s="1136">
        <v>0.1</v>
      </c>
      <c r="AP65" s="1137">
        <v>0.1</v>
      </c>
      <c r="AQ65" s="1138" t="s">
        <v>83</v>
      </c>
      <c r="AR65" s="1127">
        <v>0.2</v>
      </c>
      <c r="AS65" s="1128"/>
      <c r="AT65" s="1129" t="s">
        <v>83</v>
      </c>
      <c r="AU65" s="1130">
        <v>0.2</v>
      </c>
      <c r="AV65" s="1118">
        <v>0.2</v>
      </c>
      <c r="AW65" s="1119" t="s">
        <v>83</v>
      </c>
      <c r="AX65" s="1120">
        <v>0.2</v>
      </c>
      <c r="AY65" s="1131">
        <v>0.2</v>
      </c>
      <c r="AZ65" s="1132">
        <v>1</v>
      </c>
      <c r="BA65" s="336"/>
      <c r="BB65" s="336"/>
      <c r="BC65" s="336"/>
      <c r="BD65" s="336"/>
      <c r="BE65" s="336"/>
    </row>
    <row r="66" spans="1:57" ht="16.5" thickBot="1" x14ac:dyDescent="0.3">
      <c r="A66" s="2105" t="s">
        <v>61</v>
      </c>
      <c r="B66" s="1194">
        <v>58</v>
      </c>
      <c r="C66" s="1202">
        <v>0.9767363884253657</v>
      </c>
      <c r="D66" s="1914">
        <v>2013</v>
      </c>
      <c r="E66" s="1619" t="s">
        <v>624</v>
      </c>
      <c r="F66" s="1582"/>
      <c r="G66" s="1209"/>
      <c r="H66" s="1230"/>
      <c r="I66" s="1065"/>
      <c r="J66" s="1231"/>
      <c r="K66" s="1172"/>
      <c r="L66" s="1568">
        <v>1117.2142857142858</v>
      </c>
      <c r="M66" s="1152">
        <v>1043.5714285714287</v>
      </c>
      <c r="N66" s="1135">
        <v>424.07142857142856</v>
      </c>
      <c r="O66" s="1126">
        <v>432</v>
      </c>
      <c r="P66" s="1166"/>
      <c r="Q66" s="1253">
        <v>42.5</v>
      </c>
      <c r="R66" s="1550">
        <v>3</v>
      </c>
      <c r="S66" s="1551"/>
      <c r="T66" s="1552"/>
      <c r="U66" s="1126">
        <v>3</v>
      </c>
      <c r="V66" s="1113">
        <v>3</v>
      </c>
      <c r="W66" s="1160"/>
      <c r="X66" s="1161"/>
      <c r="Y66" s="1569">
        <v>173.66666666666666</v>
      </c>
      <c r="Z66" s="1155"/>
      <c r="AA66" s="1123"/>
      <c r="AB66" s="1256">
        <v>11</v>
      </c>
      <c r="AC66" s="1570">
        <v>6.7333333333333334</v>
      </c>
      <c r="AD66" s="1571">
        <v>60.733333333333334</v>
      </c>
      <c r="AE66" s="1572">
        <v>106.2</v>
      </c>
      <c r="AF66" s="1271"/>
      <c r="AG66" s="1569">
        <v>339.31818181818181</v>
      </c>
      <c r="AH66" s="1155"/>
      <c r="AI66" s="1123"/>
      <c r="AJ66" s="1253">
        <v>37.545454545454547</v>
      </c>
      <c r="AK66" s="1583" t="s">
        <v>83</v>
      </c>
      <c r="AL66" s="1659" t="s">
        <v>83</v>
      </c>
      <c r="AM66" s="1575" t="s">
        <v>83</v>
      </c>
      <c r="AN66" s="1576" t="s">
        <v>83</v>
      </c>
      <c r="AO66" s="1280" t="s">
        <v>83</v>
      </c>
      <c r="AP66" s="1281" t="s">
        <v>83</v>
      </c>
      <c r="AQ66" s="1282" t="s">
        <v>83</v>
      </c>
      <c r="AR66" s="1283" t="s">
        <v>83</v>
      </c>
      <c r="AS66" s="1284"/>
      <c r="AT66" s="1285" t="s">
        <v>83</v>
      </c>
      <c r="AU66" s="1286" t="s">
        <v>83</v>
      </c>
      <c r="AV66" s="1287" t="s">
        <v>83</v>
      </c>
      <c r="AW66" s="1288" t="s">
        <v>83</v>
      </c>
      <c r="AX66" s="1289" t="s">
        <v>83</v>
      </c>
      <c r="AY66" s="1290" t="s">
        <v>83</v>
      </c>
      <c r="AZ66" s="1291" t="s">
        <v>83</v>
      </c>
      <c r="BA66" s="336"/>
      <c r="BB66" s="336"/>
      <c r="BC66" s="336"/>
      <c r="BD66" s="336"/>
      <c r="BE66" s="336"/>
    </row>
    <row r="67" spans="1:57" x14ac:dyDescent="0.25">
      <c r="A67" s="1000"/>
      <c r="B67" s="244"/>
      <c r="C67" s="999"/>
      <c r="D67" s="244"/>
      <c r="E67" s="1000"/>
      <c r="F67" s="336"/>
      <c r="G67" s="336"/>
      <c r="H67" s="336"/>
      <c r="I67" s="336"/>
      <c r="J67" s="336"/>
      <c r="K67" s="336"/>
      <c r="L67" s="336"/>
      <c r="M67" s="336"/>
      <c r="N67" s="336"/>
      <c r="O67" s="336"/>
      <c r="P67" s="336"/>
      <c r="Q67" s="336"/>
      <c r="R67" s="336"/>
      <c r="S67" s="336"/>
      <c r="T67" s="336"/>
      <c r="U67" s="336"/>
      <c r="V67" s="336"/>
      <c r="W67" s="336"/>
      <c r="X67" s="336"/>
      <c r="Y67" s="336"/>
      <c r="Z67" s="336"/>
      <c r="AA67" s="336"/>
      <c r="AB67" s="336"/>
      <c r="AC67" s="336"/>
      <c r="AD67" s="336"/>
      <c r="AE67" s="336"/>
      <c r="AF67" s="336"/>
      <c r="AG67" s="336"/>
      <c r="AH67" s="336"/>
      <c r="AI67" s="336"/>
      <c r="AJ67" s="336"/>
      <c r="AK67" s="336"/>
      <c r="AL67" s="336"/>
      <c r="AM67" s="336"/>
      <c r="AN67" s="336"/>
      <c r="AO67" s="336"/>
      <c r="AP67" s="336"/>
      <c r="AQ67" s="336"/>
      <c r="AR67" s="336"/>
      <c r="AS67" s="336"/>
      <c r="AT67" s="336"/>
      <c r="AU67" s="336"/>
      <c r="AV67" s="336"/>
      <c r="AW67" s="336"/>
      <c r="AX67" s="336"/>
      <c r="AY67" s="336"/>
      <c r="AZ67" s="336"/>
      <c r="BA67" s="336"/>
      <c r="BB67" s="336"/>
      <c r="BC67" s="336"/>
      <c r="BD67" s="336"/>
      <c r="BE67" s="336"/>
    </row>
    <row r="68" spans="1:57" x14ac:dyDescent="0.25">
      <c r="A68" s="1016"/>
      <c r="B68" s="244"/>
      <c r="C68" s="999"/>
      <c r="D68" s="244"/>
      <c r="E68" s="1000"/>
      <c r="F68" s="336"/>
      <c r="G68" s="336"/>
      <c r="H68" s="336"/>
      <c r="I68" s="336"/>
      <c r="J68" s="336"/>
      <c r="K68" s="336"/>
      <c r="L68" s="336"/>
      <c r="M68" s="336"/>
      <c r="N68" s="336"/>
      <c r="O68" s="336"/>
      <c r="P68" s="336"/>
      <c r="Q68" s="336"/>
      <c r="R68" s="336"/>
      <c r="S68" s="336"/>
      <c r="T68" s="336"/>
      <c r="U68" s="336"/>
      <c r="V68" s="336"/>
      <c r="W68" s="336"/>
      <c r="X68" s="336"/>
      <c r="Y68" s="336"/>
      <c r="Z68" s="336"/>
      <c r="AA68" s="336"/>
      <c r="AB68" s="336"/>
      <c r="AC68" s="336"/>
      <c r="AD68" s="336"/>
      <c r="AE68" s="336"/>
      <c r="AF68" s="336"/>
      <c r="AG68" s="336"/>
      <c r="AH68" s="336"/>
      <c r="AI68" s="336"/>
      <c r="AJ68" s="336"/>
      <c r="AK68" s="336"/>
      <c r="AL68" s="336"/>
      <c r="AM68" s="336"/>
      <c r="AN68" s="336"/>
      <c r="AO68" s="336"/>
      <c r="AP68" s="336"/>
      <c r="AQ68" s="336"/>
      <c r="AR68" s="336"/>
      <c r="AS68" s="336"/>
      <c r="AT68" s="336"/>
      <c r="AU68" s="336"/>
      <c r="AV68" s="336"/>
      <c r="AW68" s="336"/>
      <c r="AX68" s="336"/>
      <c r="AY68" s="336"/>
      <c r="AZ68" s="336"/>
      <c r="BA68" s="336"/>
      <c r="BB68" s="336"/>
      <c r="BC68" s="336"/>
      <c r="BD68" s="336"/>
      <c r="BE68" s="336"/>
    </row>
    <row r="69" spans="1:57" x14ac:dyDescent="0.25">
      <c r="A69" s="1016"/>
      <c r="B69" s="244"/>
      <c r="C69" s="999"/>
      <c r="D69" s="244"/>
      <c r="E69" s="1000"/>
      <c r="F69" s="336"/>
      <c r="G69" s="336"/>
      <c r="H69" s="336"/>
      <c r="I69" s="336"/>
      <c r="J69" s="336"/>
      <c r="K69" s="336"/>
      <c r="L69" s="336"/>
      <c r="M69" s="336"/>
      <c r="N69" s="336"/>
      <c r="O69" s="336"/>
      <c r="P69" s="336"/>
      <c r="Q69" s="336"/>
      <c r="R69" s="336"/>
      <c r="S69" s="336"/>
      <c r="T69" s="336"/>
      <c r="U69" s="336"/>
      <c r="V69" s="336"/>
      <c r="W69" s="336"/>
      <c r="X69" s="336"/>
      <c r="Y69" s="336"/>
      <c r="Z69" s="336"/>
      <c r="AA69" s="336"/>
      <c r="AB69" s="336"/>
      <c r="AC69" s="336"/>
      <c r="AD69" s="336"/>
      <c r="AE69" s="336"/>
      <c r="AF69" s="336"/>
      <c r="AG69" s="336"/>
      <c r="AH69" s="336"/>
      <c r="AI69" s="336"/>
      <c r="AJ69" s="336"/>
      <c r="AK69" s="336"/>
      <c r="AL69" s="336"/>
      <c r="AM69" s="336"/>
      <c r="AN69" s="336"/>
      <c r="AO69" s="336"/>
      <c r="AP69" s="336"/>
      <c r="AQ69" s="336"/>
      <c r="AR69" s="336"/>
      <c r="AS69" s="336"/>
      <c r="AT69" s="336"/>
      <c r="AU69" s="336"/>
      <c r="AV69" s="336"/>
      <c r="AW69" s="336"/>
      <c r="AX69" s="336"/>
      <c r="AY69" s="336"/>
      <c r="AZ69" s="336"/>
      <c r="BA69" s="336"/>
      <c r="BB69" s="336"/>
      <c r="BC69" s="336"/>
      <c r="BD69" s="336"/>
      <c r="BE69" s="336"/>
    </row>
    <row r="70" spans="1:57" x14ac:dyDescent="0.25">
      <c r="A70" s="1019"/>
      <c r="B70" s="244"/>
      <c r="C70" s="999"/>
      <c r="D70" s="244"/>
      <c r="E70" s="1000"/>
      <c r="F70" s="336"/>
      <c r="G70" s="336"/>
      <c r="H70" s="336"/>
      <c r="I70" s="336"/>
      <c r="J70" s="336"/>
      <c r="K70" s="336"/>
      <c r="L70" s="336"/>
      <c r="M70" s="336"/>
      <c r="N70" s="336"/>
      <c r="O70" s="336"/>
      <c r="P70" s="336"/>
      <c r="Q70" s="336"/>
      <c r="R70" s="336"/>
      <c r="S70" s="336"/>
      <c r="T70" s="336"/>
      <c r="U70" s="336"/>
      <c r="V70" s="336"/>
      <c r="W70" s="336"/>
      <c r="X70" s="336"/>
      <c r="Y70" s="336"/>
      <c r="Z70" s="336"/>
      <c r="AA70" s="336"/>
      <c r="AB70" s="336"/>
      <c r="AC70" s="336"/>
      <c r="AD70" s="336"/>
      <c r="AE70" s="336"/>
      <c r="AF70" s="336"/>
      <c r="AG70" s="336"/>
      <c r="AH70" s="336"/>
      <c r="AI70" s="336"/>
      <c r="AJ70" s="336"/>
      <c r="AK70" s="336"/>
      <c r="AL70" s="336"/>
      <c r="AM70" s="336"/>
      <c r="AN70" s="336"/>
      <c r="AO70" s="336"/>
      <c r="AP70" s="336"/>
      <c r="AQ70" s="336"/>
      <c r="AR70" s="336"/>
      <c r="AS70" s="336"/>
      <c r="AT70" s="336"/>
      <c r="AU70" s="336"/>
      <c r="AV70" s="336"/>
      <c r="AW70" s="336"/>
      <c r="AX70" s="336"/>
      <c r="AY70" s="336"/>
      <c r="AZ70" s="336"/>
      <c r="BA70" s="336"/>
      <c r="BB70" s="336"/>
      <c r="BC70" s="336"/>
      <c r="BD70" s="336"/>
      <c r="BE70" s="336"/>
    </row>
    <row r="71" spans="1:57" x14ac:dyDescent="0.25">
      <c r="A71" s="1021"/>
      <c r="B71" s="244"/>
      <c r="C71" s="999"/>
      <c r="D71" s="389"/>
      <c r="E71" s="1000"/>
      <c r="F71" s="336"/>
      <c r="G71" s="336"/>
      <c r="H71" s="336"/>
      <c r="I71" s="336"/>
      <c r="J71" s="336"/>
      <c r="K71" s="336"/>
      <c r="L71" s="336"/>
      <c r="M71" s="336"/>
      <c r="N71" s="336"/>
      <c r="O71" s="336"/>
      <c r="P71" s="336"/>
      <c r="Q71" s="336"/>
      <c r="R71" s="336"/>
      <c r="S71" s="336"/>
      <c r="T71" s="336"/>
      <c r="U71" s="336"/>
      <c r="V71" s="336"/>
      <c r="W71" s="336"/>
      <c r="X71" s="336"/>
      <c r="Y71" s="336"/>
      <c r="Z71" s="336"/>
      <c r="AA71" s="336"/>
      <c r="AB71" s="336"/>
      <c r="AC71" s="336"/>
      <c r="AD71" s="336"/>
      <c r="AE71" s="336"/>
      <c r="AF71" s="336"/>
      <c r="AG71" s="336"/>
      <c r="AH71" s="336"/>
      <c r="AI71" s="336"/>
      <c r="AJ71" s="336"/>
      <c r="AK71" s="336"/>
      <c r="AL71" s="336"/>
      <c r="AM71" s="336"/>
      <c r="AN71" s="336"/>
      <c r="AO71" s="336"/>
      <c r="AP71" s="336"/>
      <c r="AQ71" s="336"/>
      <c r="AR71" s="336"/>
      <c r="AS71" s="336"/>
      <c r="AT71" s="336"/>
      <c r="AU71" s="336"/>
      <c r="AV71" s="336"/>
      <c r="AW71" s="336"/>
      <c r="AX71" s="336"/>
      <c r="AY71" s="336"/>
      <c r="AZ71" s="336"/>
      <c r="BA71" s="336"/>
      <c r="BB71" s="336"/>
      <c r="BC71" s="336"/>
      <c r="BD71" s="336"/>
      <c r="BE71" s="336"/>
    </row>
    <row r="72" spans="1:57" x14ac:dyDescent="0.25">
      <c r="A72" s="1000"/>
      <c r="B72" s="244"/>
      <c r="C72" s="999"/>
      <c r="D72" s="244"/>
      <c r="E72" s="1000"/>
      <c r="F72" s="336"/>
      <c r="G72" s="336"/>
      <c r="H72" s="336"/>
      <c r="I72" s="336"/>
      <c r="J72" s="336"/>
      <c r="K72" s="336"/>
      <c r="L72" s="336"/>
      <c r="M72" s="336"/>
      <c r="N72" s="336"/>
      <c r="O72" s="336"/>
      <c r="P72" s="336"/>
      <c r="Q72" s="336"/>
      <c r="R72" s="336"/>
      <c r="S72" s="336"/>
      <c r="T72" s="336"/>
      <c r="U72" s="336"/>
      <c r="V72" s="336"/>
      <c r="W72" s="336"/>
      <c r="X72" s="336"/>
      <c r="Y72" s="336"/>
      <c r="Z72" s="336"/>
      <c r="AA72" s="336"/>
      <c r="AB72" s="336"/>
      <c r="AC72" s="336"/>
      <c r="AD72" s="336"/>
      <c r="AE72" s="336"/>
      <c r="AF72" s="336"/>
      <c r="AG72" s="336"/>
      <c r="AH72" s="336"/>
      <c r="AI72" s="336"/>
      <c r="AJ72" s="336"/>
      <c r="AK72" s="336"/>
      <c r="AL72" s="336"/>
      <c r="AM72" s="336"/>
      <c r="AN72" s="336"/>
      <c r="AO72" s="336"/>
      <c r="AP72" s="336"/>
      <c r="AQ72" s="336"/>
      <c r="AR72" s="336"/>
      <c r="AS72" s="336"/>
      <c r="AT72" s="336"/>
      <c r="AU72" s="336"/>
      <c r="AV72" s="336"/>
      <c r="AW72" s="336"/>
      <c r="AX72" s="336"/>
      <c r="AY72" s="336"/>
      <c r="AZ72" s="336"/>
      <c r="BA72" s="336"/>
      <c r="BB72" s="336"/>
      <c r="BC72" s="336"/>
      <c r="BD72" s="336"/>
      <c r="BE72" s="336"/>
    </row>
    <row r="73" spans="1:57" x14ac:dyDescent="0.25">
      <c r="A73" s="336"/>
      <c r="B73" s="336"/>
      <c r="C73" s="336"/>
      <c r="D73" s="336"/>
      <c r="E73" s="1000"/>
      <c r="F73" s="336"/>
      <c r="G73" s="336"/>
      <c r="H73" s="336"/>
      <c r="I73" s="336"/>
      <c r="J73" s="336"/>
      <c r="K73" s="336"/>
      <c r="L73" s="336"/>
      <c r="M73" s="336"/>
      <c r="N73" s="336"/>
      <c r="O73" s="336"/>
      <c r="P73" s="336"/>
      <c r="Q73" s="336"/>
      <c r="R73" s="336"/>
      <c r="S73" s="336"/>
      <c r="T73" s="336"/>
      <c r="U73" s="336"/>
      <c r="V73" s="336"/>
      <c r="W73" s="336"/>
      <c r="X73" s="336"/>
      <c r="Y73" s="336"/>
      <c r="Z73" s="336"/>
      <c r="AA73" s="336"/>
      <c r="AB73" s="336"/>
      <c r="AC73" s="336"/>
      <c r="AD73" s="336"/>
      <c r="AE73" s="336"/>
      <c r="AF73" s="336"/>
      <c r="AG73" s="336"/>
      <c r="AH73" s="336"/>
      <c r="AI73" s="336"/>
      <c r="AJ73" s="336"/>
      <c r="AK73" s="336"/>
      <c r="AL73" s="336"/>
      <c r="AM73" s="336"/>
      <c r="AN73" s="336"/>
      <c r="AO73" s="336"/>
      <c r="AP73" s="336"/>
      <c r="AQ73" s="336"/>
      <c r="AR73" s="336"/>
      <c r="AS73" s="336"/>
      <c r="AT73" s="336"/>
      <c r="AU73" s="336"/>
      <c r="AV73" s="336"/>
      <c r="AW73" s="336"/>
      <c r="AX73" s="336"/>
      <c r="AY73" s="336"/>
      <c r="AZ73" s="336"/>
      <c r="BA73" s="336"/>
      <c r="BB73" s="336"/>
      <c r="BC73" s="336"/>
      <c r="BD73" s="336"/>
      <c r="BE73" s="336"/>
    </row>
    <row r="74" spans="1:57" x14ac:dyDescent="0.25">
      <c r="A74" s="336"/>
      <c r="B74" s="336"/>
      <c r="C74" s="336"/>
      <c r="D74" s="336"/>
      <c r="E74" s="1000"/>
      <c r="F74" s="336"/>
      <c r="G74" s="336"/>
      <c r="H74" s="336"/>
      <c r="I74" s="336"/>
      <c r="J74" s="336"/>
      <c r="K74" s="336"/>
      <c r="L74" s="336"/>
      <c r="M74" s="336"/>
      <c r="N74" s="336"/>
      <c r="O74" s="336"/>
      <c r="P74" s="336"/>
      <c r="Q74" s="336"/>
      <c r="R74" s="336"/>
      <c r="S74" s="336"/>
      <c r="T74" s="336"/>
      <c r="U74" s="336"/>
      <c r="V74" s="336"/>
      <c r="W74" s="336"/>
      <c r="X74" s="336"/>
      <c r="Y74" s="336"/>
      <c r="Z74" s="336"/>
      <c r="AA74" s="336"/>
      <c r="AB74" s="336"/>
      <c r="AC74" s="336"/>
      <c r="AD74" s="336"/>
      <c r="AE74" s="336"/>
      <c r="AF74" s="336"/>
      <c r="AG74" s="336"/>
      <c r="AH74" s="336"/>
      <c r="AI74" s="336"/>
      <c r="AJ74" s="336"/>
      <c r="AK74" s="336"/>
      <c r="AL74" s="336"/>
      <c r="AM74" s="336"/>
      <c r="AN74" s="336"/>
      <c r="AO74" s="336"/>
      <c r="AP74" s="336"/>
      <c r="AQ74" s="336"/>
      <c r="AR74" s="336"/>
      <c r="AS74" s="336"/>
      <c r="AT74" s="336"/>
      <c r="AU74" s="336"/>
      <c r="AV74" s="336"/>
      <c r="AW74" s="336"/>
      <c r="AX74" s="336"/>
      <c r="AY74" s="336"/>
      <c r="AZ74" s="336"/>
      <c r="BA74" s="336"/>
      <c r="BB74" s="336"/>
      <c r="BC74" s="336"/>
      <c r="BD74" s="336"/>
      <c r="BE74" s="336"/>
    </row>
    <row r="75" spans="1:57" x14ac:dyDescent="0.25">
      <c r="A75" s="336"/>
      <c r="B75" s="336"/>
      <c r="C75" s="336"/>
      <c r="D75" s="336"/>
      <c r="E75" s="1000"/>
      <c r="F75" s="336"/>
      <c r="G75" s="336"/>
      <c r="H75" s="336"/>
      <c r="I75" s="336"/>
      <c r="J75" s="336"/>
      <c r="K75" s="336"/>
      <c r="L75" s="336"/>
      <c r="M75" s="336"/>
      <c r="N75" s="336"/>
      <c r="O75" s="336"/>
      <c r="P75" s="336"/>
      <c r="Q75" s="336"/>
      <c r="R75" s="336"/>
      <c r="S75" s="336"/>
      <c r="T75" s="336"/>
      <c r="U75" s="336"/>
      <c r="V75" s="336"/>
      <c r="W75" s="336"/>
      <c r="X75" s="336"/>
      <c r="Y75" s="336"/>
      <c r="Z75" s="336"/>
      <c r="AA75" s="336"/>
      <c r="AB75" s="336"/>
      <c r="AC75" s="336"/>
      <c r="AD75" s="336"/>
      <c r="AE75" s="336"/>
      <c r="AF75" s="336"/>
      <c r="AG75" s="336"/>
      <c r="AH75" s="336"/>
      <c r="AI75" s="336"/>
      <c r="AJ75" s="336"/>
      <c r="AK75" s="336"/>
      <c r="AL75" s="336"/>
      <c r="AM75" s="336"/>
      <c r="AN75" s="336"/>
      <c r="AO75" s="336"/>
      <c r="AP75" s="336"/>
      <c r="AQ75" s="336"/>
      <c r="AR75" s="336"/>
      <c r="AS75" s="336"/>
      <c r="AT75" s="336"/>
      <c r="AU75" s="336"/>
      <c r="AV75" s="336"/>
      <c r="AW75" s="336"/>
      <c r="AX75" s="336"/>
      <c r="AY75" s="336"/>
      <c r="AZ75" s="336"/>
      <c r="BA75" s="336"/>
      <c r="BB75" s="336"/>
      <c r="BC75" s="336"/>
      <c r="BD75" s="336"/>
      <c r="BE75" s="336"/>
    </row>
    <row r="76" spans="1:57" x14ac:dyDescent="0.25">
      <c r="A76" s="336"/>
      <c r="B76" s="336"/>
      <c r="C76" s="336"/>
      <c r="D76" s="336"/>
      <c r="E76" s="1000"/>
      <c r="F76" s="336"/>
      <c r="G76" s="336"/>
      <c r="H76" s="336"/>
      <c r="I76" s="336"/>
      <c r="J76" s="336"/>
      <c r="K76" s="336"/>
      <c r="L76" s="336"/>
      <c r="M76" s="336"/>
      <c r="N76" s="336"/>
      <c r="O76" s="336"/>
      <c r="P76" s="336"/>
      <c r="Q76" s="336"/>
      <c r="R76" s="336"/>
      <c r="S76" s="336"/>
      <c r="T76" s="336"/>
      <c r="U76" s="336"/>
      <c r="V76" s="336"/>
      <c r="W76" s="336"/>
      <c r="X76" s="336"/>
      <c r="Y76" s="336"/>
      <c r="Z76" s="336"/>
      <c r="AA76" s="336"/>
      <c r="AB76" s="336"/>
      <c r="AC76" s="336"/>
      <c r="AD76" s="336"/>
      <c r="AE76" s="336"/>
      <c r="AF76" s="336"/>
      <c r="AG76" s="336"/>
      <c r="AH76" s="336"/>
      <c r="AI76" s="336"/>
      <c r="AJ76" s="336"/>
      <c r="AK76" s="336"/>
      <c r="AL76" s="336"/>
      <c r="AM76" s="336"/>
      <c r="AN76" s="336"/>
      <c r="AO76" s="336"/>
      <c r="AP76" s="336"/>
      <c r="AQ76" s="336"/>
      <c r="AR76" s="336"/>
      <c r="AS76" s="336"/>
      <c r="AT76" s="336"/>
      <c r="AU76" s="336"/>
      <c r="AV76" s="336"/>
      <c r="AW76" s="336"/>
      <c r="AX76" s="336"/>
      <c r="AY76" s="336"/>
      <c r="AZ76" s="336"/>
      <c r="BA76" s="336"/>
      <c r="BB76" s="336"/>
      <c r="BC76" s="336"/>
      <c r="BD76" s="336"/>
      <c r="BE76" s="336"/>
    </row>
    <row r="77" spans="1:57" x14ac:dyDescent="0.25">
      <c r="A77" s="336"/>
      <c r="B77" s="336"/>
      <c r="C77" s="336"/>
      <c r="D77" s="336"/>
      <c r="E77" s="1000"/>
      <c r="F77" s="336"/>
      <c r="G77" s="336"/>
      <c r="H77" s="336"/>
      <c r="I77" s="336"/>
      <c r="J77" s="336"/>
      <c r="K77" s="336"/>
      <c r="L77" s="336"/>
      <c r="M77" s="336"/>
      <c r="N77" s="336"/>
      <c r="O77" s="336"/>
      <c r="P77" s="336"/>
      <c r="Q77" s="336"/>
      <c r="R77" s="336"/>
      <c r="S77" s="336"/>
      <c r="T77" s="336"/>
      <c r="U77" s="336"/>
      <c r="V77" s="336"/>
      <c r="W77" s="336"/>
      <c r="X77" s="336"/>
      <c r="Y77" s="336"/>
      <c r="Z77" s="336"/>
      <c r="AA77" s="336"/>
      <c r="AB77" s="336"/>
      <c r="AC77" s="336"/>
      <c r="AD77" s="336"/>
      <c r="AE77" s="336"/>
      <c r="AF77" s="336"/>
      <c r="AG77" s="336"/>
      <c r="AH77" s="336"/>
      <c r="AI77" s="336"/>
      <c r="AJ77" s="336"/>
      <c r="AK77" s="336"/>
      <c r="AL77" s="336"/>
      <c r="AM77" s="336"/>
      <c r="AN77" s="336"/>
      <c r="AO77" s="336"/>
      <c r="AP77" s="336"/>
      <c r="AQ77" s="336"/>
      <c r="AR77" s="336"/>
      <c r="AS77" s="336"/>
      <c r="AT77" s="336"/>
      <c r="AU77" s="336"/>
      <c r="AV77" s="336"/>
      <c r="AW77" s="336"/>
      <c r="AX77" s="336"/>
      <c r="AY77" s="336"/>
      <c r="AZ77" s="336"/>
      <c r="BA77" s="336"/>
      <c r="BB77" s="336"/>
      <c r="BC77" s="336"/>
      <c r="BD77" s="336"/>
      <c r="BE77" s="336"/>
    </row>
    <row r="78" spans="1:57" x14ac:dyDescent="0.25">
      <c r="A78" s="1000"/>
      <c r="B78" s="244"/>
      <c r="C78" s="999"/>
      <c r="D78" s="244"/>
      <c r="E78" s="1000"/>
      <c r="F78" s="336"/>
      <c r="G78" s="336"/>
      <c r="H78" s="336"/>
      <c r="I78" s="336"/>
      <c r="J78" s="336"/>
      <c r="K78" s="336"/>
      <c r="L78" s="336"/>
      <c r="M78" s="336"/>
      <c r="N78" s="336"/>
      <c r="O78" s="336"/>
      <c r="P78" s="336"/>
      <c r="Q78" s="336"/>
      <c r="R78" s="336"/>
      <c r="S78" s="336"/>
      <c r="T78" s="336"/>
      <c r="U78" s="336"/>
      <c r="V78" s="336"/>
      <c r="W78" s="336"/>
      <c r="X78" s="336"/>
      <c r="Y78" s="336"/>
      <c r="Z78" s="336"/>
      <c r="AA78" s="336"/>
      <c r="AB78" s="336"/>
      <c r="AC78" s="336"/>
      <c r="AD78" s="336"/>
      <c r="AE78" s="336"/>
      <c r="AF78" s="336"/>
      <c r="AG78" s="336"/>
      <c r="AH78" s="336"/>
      <c r="AI78" s="336"/>
      <c r="AJ78" s="336"/>
      <c r="AK78" s="336"/>
      <c r="AL78" s="336"/>
      <c r="AM78" s="336"/>
      <c r="AN78" s="336"/>
      <c r="AO78" s="336"/>
      <c r="AP78" s="336"/>
      <c r="AQ78" s="336"/>
      <c r="AR78" s="336"/>
      <c r="AS78" s="336"/>
      <c r="AT78" s="336"/>
      <c r="AU78" s="336"/>
      <c r="AV78" s="336"/>
      <c r="AW78" s="336"/>
      <c r="AX78" s="336"/>
      <c r="AY78" s="336"/>
      <c r="AZ78" s="336"/>
    </row>
  </sheetData>
  <sortState ref="A9:BJ66">
    <sortCondition ref="B9:B66"/>
  </sortState>
  <conditionalFormatting sqref="B9:B66">
    <cfRule type="cellIs" dxfId="15" priority="4" stopIfTrue="1" operator="lessThanOrEqual">
      <formula>19</formula>
    </cfRule>
    <cfRule type="cellIs" dxfId="14" priority="5" stopIfTrue="1" operator="lessThanOrEqual">
      <formula>39</formula>
    </cfRule>
    <cfRule type="cellIs" dxfId="13" priority="6" operator="greaterThan">
      <formula>39</formula>
    </cfRule>
  </conditionalFormatting>
  <conditionalFormatting sqref="E66">
    <cfRule type="colorScale" priority="2">
      <colorScale>
        <cfvo type="min"/>
        <cfvo type="percentile" val="45"/>
        <cfvo type="max"/>
        <color rgb="FFF97B7E"/>
        <color rgb="FFFFEB84"/>
        <color rgb="FF7AC88E"/>
      </colorScale>
    </cfRule>
  </conditionalFormatting>
  <conditionalFormatting sqref="D9:D66">
    <cfRule type="colorScale" priority="1">
      <colorScale>
        <cfvo type="min"/>
        <cfvo type="percentile" val="50"/>
        <cfvo type="max"/>
        <color rgb="FFF8696B"/>
        <color rgb="FFFFEB84"/>
        <color rgb="FF63BE7B"/>
      </colorScale>
    </cfRule>
  </conditionalFormatting>
  <pageMargins left="0.7" right="0.7" top="0.75" bottom="0.75" header="0.3" footer="0.3"/>
  <pageSetup paperSize="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7"/>
  <sheetViews>
    <sheetView zoomScale="130" zoomScaleNormal="130" workbookViewId="0">
      <pane xSplit="4" ySplit="7" topLeftCell="E8" activePane="bottomRight" state="frozen"/>
      <selection pane="topRight" activeCell="E1" sqref="E1"/>
      <selection pane="bottomLeft" activeCell="A8" sqref="A8"/>
      <selection pane="bottomRight" activeCell="C16" sqref="C16"/>
    </sheetView>
  </sheetViews>
  <sheetFormatPr defaultColWidth="9.140625" defaultRowHeight="18.75" x14ac:dyDescent="0.3"/>
  <cols>
    <col min="1" max="1" width="27.140625" style="1545" customWidth="1"/>
    <col min="2" max="2" width="7.28515625" style="19" customWidth="1"/>
    <col min="3" max="3" width="5.85546875" style="29" customWidth="1"/>
    <col min="4" max="4" width="6.28515625" style="1439" customWidth="1"/>
    <col min="5" max="5" width="8.7109375" style="1425" customWidth="1"/>
    <col min="6" max="6" width="8.5703125" style="1445" customWidth="1"/>
    <col min="7" max="7" width="7" style="516" customWidth="1"/>
    <col min="8" max="8" width="11.28515625" style="1445" customWidth="1"/>
    <col min="9" max="10" width="9.5703125" style="1445" customWidth="1"/>
    <col min="11" max="11" width="12.28515625" style="1445" customWidth="1"/>
    <col min="12" max="12" width="10.28515625" style="1445" customWidth="1"/>
    <col min="13" max="13" width="10.42578125" style="1546" customWidth="1"/>
    <col min="14" max="14" width="8.7109375" style="1547" customWidth="1"/>
    <col min="15" max="15" width="15" style="1445" customWidth="1"/>
    <col min="16" max="16" width="10.7109375" style="1445" customWidth="1"/>
    <col min="17" max="17" width="10.28515625" style="1547" customWidth="1"/>
    <col min="18" max="19" width="9.140625" style="1445"/>
    <col min="20" max="21" width="7.42578125" style="1445" customWidth="1"/>
    <col min="22" max="22" width="12.42578125" style="1445" customWidth="1"/>
    <col min="23" max="23" width="2.85546875" style="1445" customWidth="1"/>
    <col min="24" max="24" width="26.7109375" style="1462" bestFit="1" customWidth="1"/>
    <col min="25" max="16384" width="9.140625" style="1445"/>
  </cols>
  <sheetData>
    <row r="1" spans="1:29" x14ac:dyDescent="0.3">
      <c r="A1" s="1440" t="s">
        <v>662</v>
      </c>
      <c r="B1" s="244"/>
      <c r="C1" s="1000"/>
      <c r="D1" s="788"/>
      <c r="F1" s="1441"/>
      <c r="G1" s="1442"/>
      <c r="H1" s="1441"/>
      <c r="I1" s="1441"/>
      <c r="J1" s="1441"/>
      <c r="K1" s="1441"/>
      <c r="L1" s="1441"/>
      <c r="M1" s="1443"/>
      <c r="N1" s="1444"/>
      <c r="O1" s="1441"/>
      <c r="P1" s="1441"/>
      <c r="Q1" s="1444"/>
      <c r="R1" s="1441"/>
      <c r="S1" s="1441"/>
      <c r="T1" s="1441"/>
      <c r="U1" s="1441"/>
      <c r="V1" s="1441"/>
      <c r="W1" s="1441"/>
      <c r="X1" s="1461"/>
      <c r="Y1" s="1441"/>
      <c r="Z1" s="1441"/>
      <c r="AC1" s="1446" t="s">
        <v>663</v>
      </c>
    </row>
    <row r="2" spans="1:29" x14ac:dyDescent="0.3">
      <c r="A2" s="1447" t="s">
        <v>642</v>
      </c>
      <c r="B2" s="290"/>
      <c r="C2" s="1000"/>
      <c r="D2" s="788"/>
      <c r="F2" s="1441"/>
      <c r="G2" s="1442"/>
      <c r="H2" s="1441"/>
      <c r="I2" s="1441"/>
      <c r="J2" s="1441"/>
      <c r="K2" s="1441"/>
      <c r="L2" s="1441"/>
      <c r="M2" s="1443"/>
      <c r="N2" s="1444"/>
      <c r="O2" s="1441"/>
      <c r="P2" s="1441"/>
      <c r="Q2" s="1444"/>
      <c r="R2" s="1441"/>
      <c r="S2" s="1441"/>
      <c r="T2" s="1441"/>
      <c r="U2" s="1441"/>
      <c r="V2" s="1441"/>
      <c r="W2" s="1441"/>
      <c r="X2" s="1461"/>
      <c r="Y2" s="1441"/>
      <c r="Z2" s="1441"/>
    </row>
    <row r="3" spans="1:29" ht="19.5" thickBot="1" x14ac:dyDescent="0.35">
      <c r="A3" s="1448"/>
      <c r="B3" s="290"/>
      <c r="C3" s="1449"/>
      <c r="D3" s="1426" t="s">
        <v>643</v>
      </c>
      <c r="E3" s="1427"/>
      <c r="F3" s="1612" t="s">
        <v>644</v>
      </c>
      <c r="G3" s="1613"/>
      <c r="H3" s="1613"/>
      <c r="I3" s="1614"/>
      <c r="J3" s="1613"/>
      <c r="K3" s="1613"/>
      <c r="L3" s="1613"/>
      <c r="M3" s="1615"/>
      <c r="N3" s="1450" t="s">
        <v>645</v>
      </c>
      <c r="O3" s="1451"/>
      <c r="P3" s="1451"/>
      <c r="Q3" s="1452"/>
      <c r="R3" s="1453" t="s">
        <v>646</v>
      </c>
      <c r="S3" s="1454"/>
      <c r="T3" s="1454"/>
      <c r="U3" s="1454"/>
      <c r="V3" s="1455"/>
      <c r="W3" s="1441"/>
      <c r="X3" s="1461"/>
      <c r="Y3" s="1441"/>
      <c r="Z3" s="1441"/>
    </row>
    <row r="4" spans="1:29" s="1462" customFormat="1" ht="15.75" x14ac:dyDescent="0.25">
      <c r="A4" s="1456"/>
      <c r="B4" s="290"/>
      <c r="C4" s="1449"/>
      <c r="D4" s="1428"/>
      <c r="E4" s="1429"/>
      <c r="F4" s="1591"/>
      <c r="G4" s="1591"/>
      <c r="H4" s="1591"/>
      <c r="I4" s="1591"/>
      <c r="J4" s="1591"/>
      <c r="K4" s="1591"/>
      <c r="L4" s="1591"/>
      <c r="M4" s="1592" t="s">
        <v>108</v>
      </c>
      <c r="N4" s="1457"/>
      <c r="O4" s="1457"/>
      <c r="P4" s="1457"/>
      <c r="Q4" s="1458" t="s">
        <v>108</v>
      </c>
      <c r="R4" s="1459"/>
      <c r="S4" s="1459"/>
      <c r="T4" s="1459"/>
      <c r="U4" s="1459"/>
      <c r="V4" s="1460"/>
      <c r="W4" s="1461"/>
      <c r="X4" s="1461"/>
      <c r="Y4" s="1461"/>
      <c r="Z4" s="1461"/>
    </row>
    <row r="5" spans="1:29" s="1462" customFormat="1" ht="15.75" x14ac:dyDescent="0.25">
      <c r="A5" s="1463"/>
      <c r="B5" s="1195" t="s">
        <v>107</v>
      </c>
      <c r="C5" s="1464"/>
      <c r="D5" s="1428"/>
      <c r="E5" s="1429"/>
      <c r="F5" s="1593"/>
      <c r="G5" s="1594"/>
      <c r="H5" s="1595"/>
      <c r="I5" s="1593"/>
      <c r="J5" s="1593"/>
      <c r="K5" s="1591"/>
      <c r="L5" s="1591"/>
      <c r="M5" s="1596" t="s">
        <v>586</v>
      </c>
      <c r="N5" s="1465"/>
      <c r="O5" s="1457"/>
      <c r="P5" s="1457"/>
      <c r="Q5" s="1466" t="s">
        <v>586</v>
      </c>
      <c r="R5" s="1459"/>
      <c r="S5" s="1459"/>
      <c r="T5" s="1459"/>
      <c r="U5" s="1459"/>
      <c r="V5" s="1460"/>
      <c r="W5" s="1461"/>
      <c r="X5" s="1461"/>
      <c r="Y5" s="1461"/>
      <c r="Z5" s="1461"/>
    </row>
    <row r="6" spans="1:29" s="1462" customFormat="1" ht="16.5" thickBot="1" x14ac:dyDescent="0.3">
      <c r="A6" s="1463"/>
      <c r="B6" s="1091" t="s">
        <v>112</v>
      </c>
      <c r="C6" s="1467"/>
      <c r="D6" s="1468"/>
      <c r="E6" s="1469"/>
      <c r="F6" s="1597"/>
      <c r="G6" s="1598"/>
      <c r="H6" s="1599"/>
      <c r="I6" s="1600" t="s">
        <v>647</v>
      </c>
      <c r="J6" s="1601"/>
      <c r="K6" s="1602"/>
      <c r="L6" s="1603"/>
      <c r="M6" s="1604">
        <v>0.18</v>
      </c>
      <c r="N6" s="1470"/>
      <c r="O6" s="1471"/>
      <c r="P6" s="1471"/>
      <c r="Q6" s="1472">
        <v>0.05</v>
      </c>
      <c r="R6" s="1473"/>
      <c r="S6" s="1474"/>
      <c r="T6" s="1474"/>
      <c r="U6" s="1474"/>
      <c r="V6" s="1475"/>
      <c r="W6" s="1461"/>
      <c r="X6" s="1461"/>
      <c r="Y6" s="1461"/>
      <c r="Z6" s="1461"/>
    </row>
    <row r="7" spans="1:29" s="1462" customFormat="1" ht="79.5" thickBot="1" x14ac:dyDescent="0.3">
      <c r="A7" s="1476" t="s">
        <v>4</v>
      </c>
      <c r="B7" s="1189" t="s">
        <v>490</v>
      </c>
      <c r="C7" s="1143" t="s">
        <v>623</v>
      </c>
      <c r="D7" s="1477" t="s">
        <v>3</v>
      </c>
      <c r="E7" s="1430" t="s">
        <v>648</v>
      </c>
      <c r="F7" s="1605" t="s">
        <v>649</v>
      </c>
      <c r="G7" s="1606" t="s">
        <v>650</v>
      </c>
      <c r="H7" s="1585" t="s">
        <v>651</v>
      </c>
      <c r="I7" s="1607" t="s">
        <v>652</v>
      </c>
      <c r="J7" s="1608" t="s">
        <v>664</v>
      </c>
      <c r="K7" s="1609" t="s">
        <v>653</v>
      </c>
      <c r="L7" s="1610" t="s">
        <v>654</v>
      </c>
      <c r="M7" s="1611" t="s">
        <v>655</v>
      </c>
      <c r="N7" s="1478" t="s">
        <v>649</v>
      </c>
      <c r="O7" s="1479" t="s">
        <v>656</v>
      </c>
      <c r="P7" s="1479" t="s">
        <v>654</v>
      </c>
      <c r="Q7" s="1480" t="s">
        <v>655</v>
      </c>
      <c r="R7" s="1481" t="s">
        <v>657</v>
      </c>
      <c r="S7" s="1482" t="s">
        <v>658</v>
      </c>
      <c r="T7" s="1483" t="s">
        <v>659</v>
      </c>
      <c r="U7" s="1482" t="s">
        <v>660</v>
      </c>
      <c r="V7" s="1964" t="s">
        <v>661</v>
      </c>
      <c r="W7" s="1968"/>
      <c r="X7" s="1970" t="s">
        <v>635</v>
      </c>
      <c r="Y7" s="1461"/>
      <c r="Z7" s="1461"/>
    </row>
    <row r="8" spans="1:29" s="1462" customFormat="1" ht="15.75" x14ac:dyDescent="0.25">
      <c r="A8" s="1463"/>
      <c r="B8" s="1188"/>
      <c r="C8" s="1449"/>
      <c r="D8" s="1431"/>
      <c r="E8" s="1432"/>
      <c r="F8" s="1484"/>
      <c r="G8" s="1485"/>
      <c r="H8" s="1586"/>
      <c r="I8" s="1486"/>
      <c r="J8" s="1487"/>
      <c r="K8" s="1488"/>
      <c r="L8" s="1485"/>
      <c r="M8" s="1489"/>
      <c r="N8" s="1484"/>
      <c r="O8" s="1485"/>
      <c r="P8" s="1485"/>
      <c r="Q8" s="1490"/>
      <c r="R8" s="1491"/>
      <c r="S8" s="1492"/>
      <c r="T8" s="1492"/>
      <c r="U8" s="1492"/>
      <c r="V8" s="1965">
        <f>58-COUNTIF(V9:V66," ")</f>
        <v>6</v>
      </c>
      <c r="W8" s="1968"/>
      <c r="X8" s="1971"/>
      <c r="Y8" s="1461"/>
      <c r="Z8" s="1461"/>
    </row>
    <row r="9" spans="1:29" s="1462" customFormat="1" ht="15.75" x14ac:dyDescent="0.25">
      <c r="A9" s="1584" t="s">
        <v>185</v>
      </c>
      <c r="B9" s="1232">
        <v>2015</v>
      </c>
      <c r="C9" s="1247" t="s">
        <v>539</v>
      </c>
      <c r="D9" s="1493">
        <v>1</v>
      </c>
      <c r="E9" s="1433">
        <v>4.5731766565708307</v>
      </c>
      <c r="F9" s="1494">
        <v>2</v>
      </c>
      <c r="G9" s="1495"/>
      <c r="H9" s="1587" t="s">
        <v>618</v>
      </c>
      <c r="I9" s="1496">
        <v>-2</v>
      </c>
      <c r="J9" s="1497">
        <v>4</v>
      </c>
      <c r="K9" s="1498">
        <f t="shared" ref="K9:K40" si="0">IF(H9="X",-2,J9)</f>
        <v>-2</v>
      </c>
      <c r="L9" s="1499">
        <f t="shared" ref="L9:L40" si="1">K9-F9</f>
        <v>-4</v>
      </c>
      <c r="M9" s="1500">
        <f t="shared" ref="M9:M40" si="2">L9*0.18</f>
        <v>-0.72</v>
      </c>
      <c r="N9" s="1501">
        <v>0</v>
      </c>
      <c r="O9" s="1499">
        <f t="shared" ref="O9:O40" si="3">IF(H9="X",0,N9)</f>
        <v>0</v>
      </c>
      <c r="P9" s="1499">
        <f t="shared" ref="P9:P40" si="4">IF(H9="X",O9-N9,0)</f>
        <v>0</v>
      </c>
      <c r="Q9" s="1502">
        <f t="shared" ref="Q9:Q40" si="5">P9*0.18</f>
        <v>0</v>
      </c>
      <c r="R9" s="1503">
        <f t="shared" ref="R9:R40" si="6">E9+M9+Q9</f>
        <v>3.853176656570831</v>
      </c>
      <c r="S9" s="1504">
        <f t="shared" ref="S9:S40" si="7">R9-E9</f>
        <v>-0.71999999999999975</v>
      </c>
      <c r="T9" s="1434">
        <f t="shared" ref="T9:T40" si="8">RANK(R9,R$9:R$66)</f>
        <v>3</v>
      </c>
      <c r="U9" s="1505">
        <f t="shared" ref="U9:U40" si="9">D9-T9</f>
        <v>-2</v>
      </c>
      <c r="V9" s="1966" t="str">
        <f t="shared" ref="V9:V40" si="10">IF(H9="X",AC$1," ")</f>
        <v>√</v>
      </c>
      <c r="W9" s="1968"/>
      <c r="X9" s="1972" t="s">
        <v>629</v>
      </c>
      <c r="Y9" s="1461"/>
      <c r="Z9" s="1461"/>
    </row>
    <row r="10" spans="1:29" s="1462" customFormat="1" ht="15.75" x14ac:dyDescent="0.25">
      <c r="A10" s="1506" t="s">
        <v>210</v>
      </c>
      <c r="B10" s="1196">
        <v>2007</v>
      </c>
      <c r="C10" s="1245" t="s">
        <v>538</v>
      </c>
      <c r="D10" s="1507">
        <v>2</v>
      </c>
      <c r="E10" s="1435">
        <v>4.1493460754993112</v>
      </c>
      <c r="F10" s="1508">
        <v>9</v>
      </c>
      <c r="G10" s="1509"/>
      <c r="H10" s="1587" t="s">
        <v>618</v>
      </c>
      <c r="I10" s="1496">
        <v>-2</v>
      </c>
      <c r="J10" s="1510">
        <v>10</v>
      </c>
      <c r="K10" s="1498">
        <f t="shared" si="0"/>
        <v>-2</v>
      </c>
      <c r="L10" s="1511">
        <f t="shared" si="1"/>
        <v>-11</v>
      </c>
      <c r="M10" s="1512">
        <f t="shared" si="2"/>
        <v>-1.98</v>
      </c>
      <c r="N10" s="1513">
        <v>7</v>
      </c>
      <c r="O10" s="1511">
        <f t="shared" si="3"/>
        <v>0</v>
      </c>
      <c r="P10" s="1511">
        <f t="shared" si="4"/>
        <v>-7</v>
      </c>
      <c r="Q10" s="1514">
        <f t="shared" si="5"/>
        <v>-1.26</v>
      </c>
      <c r="R10" s="1515">
        <f t="shared" si="6"/>
        <v>0.90934607549931123</v>
      </c>
      <c r="S10" s="1516">
        <f t="shared" si="7"/>
        <v>-3.24</v>
      </c>
      <c r="T10" s="1436">
        <f t="shared" si="8"/>
        <v>56</v>
      </c>
      <c r="U10" s="1517">
        <f t="shared" si="9"/>
        <v>-54</v>
      </c>
      <c r="V10" s="1967" t="str">
        <f t="shared" si="10"/>
        <v>√</v>
      </c>
      <c r="W10" s="1968"/>
      <c r="X10" s="1973" t="s">
        <v>629</v>
      </c>
      <c r="Y10" s="1461"/>
      <c r="Z10" s="1461"/>
    </row>
    <row r="11" spans="1:29" s="1462" customFormat="1" ht="15.75" x14ac:dyDescent="0.25">
      <c r="A11" s="1961" t="s">
        <v>203</v>
      </c>
      <c r="B11" s="1196">
        <v>2005</v>
      </c>
      <c r="C11" s="1245" t="s">
        <v>538</v>
      </c>
      <c r="D11" s="1507">
        <v>3</v>
      </c>
      <c r="E11" s="1435">
        <v>4.1281576238408757</v>
      </c>
      <c r="F11" s="1508">
        <v>10</v>
      </c>
      <c r="G11" s="1509"/>
      <c r="H11" s="1588" t="s">
        <v>618</v>
      </c>
      <c r="I11" s="1496">
        <v>-2</v>
      </c>
      <c r="J11" s="1510">
        <v>10</v>
      </c>
      <c r="K11" s="1498">
        <f t="shared" si="0"/>
        <v>-2</v>
      </c>
      <c r="L11" s="1511">
        <f t="shared" si="1"/>
        <v>-12</v>
      </c>
      <c r="M11" s="1512">
        <f t="shared" si="2"/>
        <v>-2.16</v>
      </c>
      <c r="N11" s="1513">
        <v>8</v>
      </c>
      <c r="O11" s="1511">
        <f t="shared" si="3"/>
        <v>0</v>
      </c>
      <c r="P11" s="1511">
        <f t="shared" si="4"/>
        <v>-8</v>
      </c>
      <c r="Q11" s="1514">
        <f t="shared" si="5"/>
        <v>-1.44</v>
      </c>
      <c r="R11" s="1515">
        <f t="shared" si="6"/>
        <v>0.52815762384087561</v>
      </c>
      <c r="S11" s="1516">
        <f t="shared" si="7"/>
        <v>-3.6</v>
      </c>
      <c r="T11" s="1436">
        <f t="shared" si="8"/>
        <v>58</v>
      </c>
      <c r="U11" s="1517">
        <f t="shared" si="9"/>
        <v>-55</v>
      </c>
      <c r="V11" s="1967" t="str">
        <f t="shared" si="10"/>
        <v>√</v>
      </c>
      <c r="W11" s="1968"/>
      <c r="X11" s="1974" t="s">
        <v>626</v>
      </c>
      <c r="Y11" s="1461"/>
      <c r="Z11" s="1461"/>
    </row>
    <row r="12" spans="1:29" s="1462" customFormat="1" ht="15.75" x14ac:dyDescent="0.25">
      <c r="A12" s="1962" t="s">
        <v>244</v>
      </c>
      <c r="B12" s="1196"/>
      <c r="C12" s="1246" t="s">
        <v>625</v>
      </c>
      <c r="D12" s="1507">
        <v>4</v>
      </c>
      <c r="E12" s="1435">
        <v>4.073017734891506</v>
      </c>
      <c r="F12" s="1519">
        <v>4</v>
      </c>
      <c r="G12" s="1520">
        <v>4</v>
      </c>
      <c r="H12" s="1587"/>
      <c r="I12" s="1496">
        <v>-2</v>
      </c>
      <c r="J12" s="1521">
        <v>4</v>
      </c>
      <c r="K12" s="1498">
        <f t="shared" si="0"/>
        <v>4</v>
      </c>
      <c r="L12" s="1511">
        <f t="shared" si="1"/>
        <v>0</v>
      </c>
      <c r="M12" s="1512">
        <f t="shared" si="2"/>
        <v>0</v>
      </c>
      <c r="N12" s="1513">
        <v>7</v>
      </c>
      <c r="O12" s="1511">
        <f t="shared" si="3"/>
        <v>7</v>
      </c>
      <c r="P12" s="1511">
        <f t="shared" si="4"/>
        <v>0</v>
      </c>
      <c r="Q12" s="1514">
        <f t="shared" si="5"/>
        <v>0</v>
      </c>
      <c r="R12" s="1515">
        <f t="shared" si="6"/>
        <v>4.073017734891506</v>
      </c>
      <c r="S12" s="1516">
        <f t="shared" si="7"/>
        <v>0</v>
      </c>
      <c r="T12" s="1436">
        <f t="shared" si="8"/>
        <v>1</v>
      </c>
      <c r="U12" s="1517">
        <f t="shared" si="9"/>
        <v>3</v>
      </c>
      <c r="V12" s="1967" t="str">
        <f t="shared" si="10"/>
        <v xml:space="preserve"> </v>
      </c>
      <c r="W12" s="1968"/>
      <c r="X12" s="1973" t="s">
        <v>631</v>
      </c>
      <c r="Y12" s="1461"/>
      <c r="Z12" s="1461"/>
    </row>
    <row r="13" spans="1:29" s="1462" customFormat="1" ht="16.5" thickBot="1" x14ac:dyDescent="0.3">
      <c r="A13" s="1617" t="s">
        <v>200</v>
      </c>
      <c r="B13" s="1196">
        <v>2009</v>
      </c>
      <c r="C13" s="1245" t="s">
        <v>538</v>
      </c>
      <c r="D13" s="1507">
        <v>5</v>
      </c>
      <c r="E13" s="1435">
        <v>3.9439345327981847</v>
      </c>
      <c r="F13" s="1508">
        <v>9</v>
      </c>
      <c r="G13" s="1509"/>
      <c r="H13" s="1587" t="s">
        <v>618</v>
      </c>
      <c r="I13" s="1496">
        <v>-2</v>
      </c>
      <c r="J13" s="1510">
        <v>10</v>
      </c>
      <c r="K13" s="1498">
        <f t="shared" si="0"/>
        <v>-2</v>
      </c>
      <c r="L13" s="1511">
        <f t="shared" si="1"/>
        <v>-11</v>
      </c>
      <c r="M13" s="1512">
        <f t="shared" si="2"/>
        <v>-1.98</v>
      </c>
      <c r="N13" s="1513">
        <v>0</v>
      </c>
      <c r="O13" s="1511">
        <f t="shared" si="3"/>
        <v>0</v>
      </c>
      <c r="P13" s="1511">
        <f t="shared" si="4"/>
        <v>0</v>
      </c>
      <c r="Q13" s="1514">
        <f t="shared" si="5"/>
        <v>0</v>
      </c>
      <c r="R13" s="1515">
        <f t="shared" si="6"/>
        <v>1.9639345327981848</v>
      </c>
      <c r="S13" s="1516">
        <f t="shared" si="7"/>
        <v>-1.98</v>
      </c>
      <c r="T13" s="1436">
        <f t="shared" si="8"/>
        <v>43</v>
      </c>
      <c r="U13" s="1517">
        <f t="shared" si="9"/>
        <v>-38</v>
      </c>
      <c r="V13" s="1967" t="str">
        <f t="shared" si="10"/>
        <v>√</v>
      </c>
      <c r="W13" s="1968"/>
      <c r="X13" s="1975" t="s">
        <v>634</v>
      </c>
      <c r="Y13" s="1461"/>
      <c r="Z13" s="1461"/>
    </row>
    <row r="14" spans="1:29" s="1462" customFormat="1" ht="15.75" x14ac:dyDescent="0.25">
      <c r="A14" s="1506" t="s">
        <v>191</v>
      </c>
      <c r="B14" s="1196">
        <v>2013</v>
      </c>
      <c r="C14" s="1245" t="s">
        <v>538</v>
      </c>
      <c r="D14" s="1507">
        <v>6</v>
      </c>
      <c r="E14" s="1435">
        <v>3.6334854945277222</v>
      </c>
      <c r="F14" s="1519">
        <v>4</v>
      </c>
      <c r="G14" s="1520">
        <v>4</v>
      </c>
      <c r="H14" s="1589" t="s">
        <v>618</v>
      </c>
      <c r="I14" s="1496">
        <v>-2</v>
      </c>
      <c r="J14" s="1521">
        <v>4</v>
      </c>
      <c r="K14" s="1498">
        <f t="shared" si="0"/>
        <v>-2</v>
      </c>
      <c r="L14" s="1511">
        <f t="shared" si="1"/>
        <v>-6</v>
      </c>
      <c r="M14" s="1512">
        <f t="shared" si="2"/>
        <v>-1.08</v>
      </c>
      <c r="N14" s="1513">
        <v>0</v>
      </c>
      <c r="O14" s="1511">
        <f t="shared" si="3"/>
        <v>0</v>
      </c>
      <c r="P14" s="1511">
        <f t="shared" si="4"/>
        <v>0</v>
      </c>
      <c r="Q14" s="1514">
        <f t="shared" si="5"/>
        <v>0</v>
      </c>
      <c r="R14" s="1515">
        <f t="shared" si="6"/>
        <v>2.5534854945277221</v>
      </c>
      <c r="S14" s="1516">
        <f t="shared" si="7"/>
        <v>-1.08</v>
      </c>
      <c r="T14" s="1436">
        <f t="shared" si="8"/>
        <v>23</v>
      </c>
      <c r="U14" s="1517">
        <f t="shared" si="9"/>
        <v>-17</v>
      </c>
      <c r="V14" s="1967" t="str">
        <f t="shared" si="10"/>
        <v>√</v>
      </c>
      <c r="W14" s="1968"/>
      <c r="X14" s="1972" t="s">
        <v>667</v>
      </c>
      <c r="Y14" s="1461"/>
      <c r="Z14" s="1461"/>
    </row>
    <row r="15" spans="1:29" s="1462" customFormat="1" ht="15.75" x14ac:dyDescent="0.25">
      <c r="A15" s="1506" t="s">
        <v>7</v>
      </c>
      <c r="B15" s="1196">
        <v>2015</v>
      </c>
      <c r="C15" s="1245" t="s">
        <v>538</v>
      </c>
      <c r="D15" s="1507">
        <v>7</v>
      </c>
      <c r="E15" s="1435">
        <v>3.59</v>
      </c>
      <c r="F15" s="1508">
        <v>2</v>
      </c>
      <c r="G15" s="1509"/>
      <c r="H15" s="1588"/>
      <c r="I15" s="1496">
        <v>-2</v>
      </c>
      <c r="J15" s="1510">
        <v>4</v>
      </c>
      <c r="K15" s="1498">
        <f t="shared" si="0"/>
        <v>4</v>
      </c>
      <c r="L15" s="1511">
        <f t="shared" si="1"/>
        <v>2</v>
      </c>
      <c r="M15" s="1512">
        <f t="shared" si="2"/>
        <v>0.36</v>
      </c>
      <c r="N15" s="1513">
        <v>0</v>
      </c>
      <c r="O15" s="1511">
        <f t="shared" si="3"/>
        <v>0</v>
      </c>
      <c r="P15" s="1511">
        <f t="shared" si="4"/>
        <v>0</v>
      </c>
      <c r="Q15" s="1514">
        <f t="shared" si="5"/>
        <v>0</v>
      </c>
      <c r="R15" s="1515">
        <f t="shared" si="6"/>
        <v>3.9499999999999997</v>
      </c>
      <c r="S15" s="1516">
        <f t="shared" si="7"/>
        <v>0.35999999999999988</v>
      </c>
      <c r="T15" s="1436">
        <f t="shared" si="8"/>
        <v>2</v>
      </c>
      <c r="U15" s="1517">
        <f t="shared" si="9"/>
        <v>5</v>
      </c>
      <c r="V15" s="1967" t="str">
        <f t="shared" si="10"/>
        <v xml:space="preserve"> </v>
      </c>
      <c r="W15" s="1968"/>
      <c r="X15" s="1976" t="s">
        <v>627</v>
      </c>
      <c r="Y15" s="1461"/>
      <c r="Z15" s="1461"/>
    </row>
    <row r="16" spans="1:29" s="1462" customFormat="1" ht="15.75" x14ac:dyDescent="0.25">
      <c r="A16" s="1963" t="s">
        <v>189</v>
      </c>
      <c r="B16" s="1196"/>
      <c r="C16" s="1246"/>
      <c r="D16" s="1507">
        <v>8</v>
      </c>
      <c r="E16" s="1435">
        <v>3.5551662340537447</v>
      </c>
      <c r="F16" s="1519">
        <v>6</v>
      </c>
      <c r="G16" s="1520">
        <v>6</v>
      </c>
      <c r="H16" s="1588"/>
      <c r="I16" s="1496">
        <v>-2</v>
      </c>
      <c r="J16" s="1521">
        <v>6</v>
      </c>
      <c r="K16" s="1498">
        <f t="shared" si="0"/>
        <v>6</v>
      </c>
      <c r="L16" s="1511">
        <f t="shared" si="1"/>
        <v>0</v>
      </c>
      <c r="M16" s="1512">
        <f t="shared" si="2"/>
        <v>0</v>
      </c>
      <c r="N16" s="1513">
        <v>3</v>
      </c>
      <c r="O16" s="1511">
        <f t="shared" si="3"/>
        <v>3</v>
      </c>
      <c r="P16" s="1511">
        <f t="shared" si="4"/>
        <v>0</v>
      </c>
      <c r="Q16" s="1514">
        <f t="shared" si="5"/>
        <v>0</v>
      </c>
      <c r="R16" s="1515">
        <f t="shared" si="6"/>
        <v>3.5551662340537447</v>
      </c>
      <c r="S16" s="1516">
        <f t="shared" si="7"/>
        <v>0</v>
      </c>
      <c r="T16" s="1436">
        <f t="shared" si="8"/>
        <v>5</v>
      </c>
      <c r="U16" s="1517">
        <f t="shared" si="9"/>
        <v>3</v>
      </c>
      <c r="V16" s="1967" t="str">
        <f t="shared" si="10"/>
        <v xml:space="preserve"> </v>
      </c>
      <c r="W16" s="1968"/>
      <c r="X16" s="1973" t="s">
        <v>629</v>
      </c>
      <c r="Y16" s="1461"/>
      <c r="Z16" s="1461"/>
    </row>
    <row r="17" spans="1:26" s="1462" customFormat="1" ht="15.75" x14ac:dyDescent="0.25">
      <c r="A17" s="1962" t="s">
        <v>224</v>
      </c>
      <c r="B17" s="1196">
        <v>2013</v>
      </c>
      <c r="C17" s="1248" t="s">
        <v>624</v>
      </c>
      <c r="D17" s="1507">
        <v>9</v>
      </c>
      <c r="E17" s="1435">
        <v>3.522420747392212</v>
      </c>
      <c r="F17" s="1519">
        <v>5</v>
      </c>
      <c r="G17" s="1520">
        <v>5</v>
      </c>
      <c r="H17" s="1587"/>
      <c r="I17" s="1496">
        <v>-2</v>
      </c>
      <c r="J17" s="1521">
        <v>5</v>
      </c>
      <c r="K17" s="1498">
        <f t="shared" si="0"/>
        <v>5</v>
      </c>
      <c r="L17" s="1511">
        <f t="shared" si="1"/>
        <v>0</v>
      </c>
      <c r="M17" s="1512">
        <f t="shared" si="2"/>
        <v>0</v>
      </c>
      <c r="N17" s="1513">
        <v>0</v>
      </c>
      <c r="O17" s="1511">
        <f t="shared" si="3"/>
        <v>0</v>
      </c>
      <c r="P17" s="1511">
        <f t="shared" si="4"/>
        <v>0</v>
      </c>
      <c r="Q17" s="1514">
        <f t="shared" si="5"/>
        <v>0</v>
      </c>
      <c r="R17" s="1515">
        <f t="shared" si="6"/>
        <v>3.522420747392212</v>
      </c>
      <c r="S17" s="1516">
        <f t="shared" si="7"/>
        <v>0</v>
      </c>
      <c r="T17" s="1436">
        <f t="shared" si="8"/>
        <v>6</v>
      </c>
      <c r="U17" s="1517">
        <f t="shared" si="9"/>
        <v>3</v>
      </c>
      <c r="V17" s="1967" t="str">
        <f t="shared" si="10"/>
        <v xml:space="preserve"> </v>
      </c>
      <c r="W17" s="1968"/>
      <c r="X17" s="1976" t="s">
        <v>626</v>
      </c>
      <c r="Y17" s="1461"/>
      <c r="Z17" s="1461"/>
    </row>
    <row r="18" spans="1:26" s="1462" customFormat="1" ht="16.5" thickBot="1" x14ac:dyDescent="0.3">
      <c r="A18" s="1962" t="s">
        <v>225</v>
      </c>
      <c r="B18" s="1196">
        <v>2013</v>
      </c>
      <c r="C18" s="1248" t="s">
        <v>624</v>
      </c>
      <c r="D18" s="1507">
        <v>10</v>
      </c>
      <c r="E18" s="1435">
        <v>3.2816799504618399</v>
      </c>
      <c r="F18" s="1519">
        <v>5</v>
      </c>
      <c r="G18" s="1520">
        <v>5</v>
      </c>
      <c r="H18" s="1588"/>
      <c r="I18" s="1496">
        <v>-2</v>
      </c>
      <c r="J18" s="1521">
        <v>5</v>
      </c>
      <c r="K18" s="1498">
        <f t="shared" si="0"/>
        <v>5</v>
      </c>
      <c r="L18" s="1511">
        <f t="shared" si="1"/>
        <v>0</v>
      </c>
      <c r="M18" s="1512">
        <f t="shared" si="2"/>
        <v>0</v>
      </c>
      <c r="N18" s="1513">
        <v>0</v>
      </c>
      <c r="O18" s="1511">
        <f t="shared" si="3"/>
        <v>0</v>
      </c>
      <c r="P18" s="1511">
        <f t="shared" si="4"/>
        <v>0</v>
      </c>
      <c r="Q18" s="1514">
        <f t="shared" si="5"/>
        <v>0</v>
      </c>
      <c r="R18" s="1515">
        <f t="shared" si="6"/>
        <v>3.2816799504618399</v>
      </c>
      <c r="S18" s="1516">
        <f t="shared" si="7"/>
        <v>0</v>
      </c>
      <c r="T18" s="1436">
        <f t="shared" si="8"/>
        <v>9</v>
      </c>
      <c r="U18" s="1517">
        <f t="shared" si="9"/>
        <v>1</v>
      </c>
      <c r="V18" s="1967" t="str">
        <f t="shared" si="10"/>
        <v xml:space="preserve"> </v>
      </c>
      <c r="W18" s="1968"/>
      <c r="X18" s="1977" t="s">
        <v>633</v>
      </c>
      <c r="Y18" s="1461"/>
      <c r="Z18" s="1461"/>
    </row>
    <row r="19" spans="1:26" s="1462" customFormat="1" ht="15.75" x14ac:dyDescent="0.25">
      <c r="A19" s="1506" t="s">
        <v>201</v>
      </c>
      <c r="B19" s="1196">
        <v>2015</v>
      </c>
      <c r="C19" s="1247" t="s">
        <v>539</v>
      </c>
      <c r="D19" s="1507">
        <v>11</v>
      </c>
      <c r="E19" s="1435">
        <v>3.2215491973644599</v>
      </c>
      <c r="F19" s="1508">
        <v>1</v>
      </c>
      <c r="G19" s="1509"/>
      <c r="H19" s="1590"/>
      <c r="I19" s="1496">
        <v>-2</v>
      </c>
      <c r="J19" s="1510">
        <v>4</v>
      </c>
      <c r="K19" s="1498">
        <f t="shared" si="0"/>
        <v>4</v>
      </c>
      <c r="L19" s="1511">
        <f t="shared" si="1"/>
        <v>3</v>
      </c>
      <c r="M19" s="1512">
        <f t="shared" si="2"/>
        <v>0.54</v>
      </c>
      <c r="N19" s="1513">
        <v>0</v>
      </c>
      <c r="O19" s="1511">
        <f t="shared" si="3"/>
        <v>0</v>
      </c>
      <c r="P19" s="1511">
        <f t="shared" si="4"/>
        <v>0</v>
      </c>
      <c r="Q19" s="1514">
        <f t="shared" si="5"/>
        <v>0</v>
      </c>
      <c r="R19" s="1515">
        <f t="shared" si="6"/>
        <v>3.7615491973644599</v>
      </c>
      <c r="S19" s="1516">
        <f t="shared" si="7"/>
        <v>0.54</v>
      </c>
      <c r="T19" s="1436">
        <f t="shared" si="8"/>
        <v>4</v>
      </c>
      <c r="U19" s="1517">
        <f t="shared" si="9"/>
        <v>7</v>
      </c>
      <c r="V19" s="1967" t="str">
        <f t="shared" si="10"/>
        <v xml:space="preserve"> </v>
      </c>
      <c r="W19" s="1968"/>
      <c r="X19" s="1972" t="s">
        <v>629</v>
      </c>
      <c r="Y19" s="1461"/>
      <c r="Z19" s="1461"/>
    </row>
    <row r="20" spans="1:26" s="1462" customFormat="1" ht="15.75" x14ac:dyDescent="0.25">
      <c r="A20" s="1506" t="s">
        <v>8</v>
      </c>
      <c r="B20" s="1196">
        <v>2011</v>
      </c>
      <c r="C20" s="1245" t="s">
        <v>538</v>
      </c>
      <c r="D20" s="1507">
        <v>12</v>
      </c>
      <c r="E20" s="1435">
        <v>3.1002060618465563</v>
      </c>
      <c r="F20" s="1508">
        <v>4</v>
      </c>
      <c r="G20" s="1509"/>
      <c r="H20" s="1588"/>
      <c r="I20" s="1496">
        <v>-2</v>
      </c>
      <c r="J20" s="1510">
        <v>6</v>
      </c>
      <c r="K20" s="1498">
        <f t="shared" si="0"/>
        <v>6</v>
      </c>
      <c r="L20" s="1511">
        <f t="shared" si="1"/>
        <v>2</v>
      </c>
      <c r="M20" s="1512">
        <f t="shared" si="2"/>
        <v>0.36</v>
      </c>
      <c r="N20" s="1513">
        <v>0</v>
      </c>
      <c r="O20" s="1511">
        <f t="shared" si="3"/>
        <v>0</v>
      </c>
      <c r="P20" s="1511">
        <f t="shared" si="4"/>
        <v>0</v>
      </c>
      <c r="Q20" s="1514">
        <f t="shared" si="5"/>
        <v>0</v>
      </c>
      <c r="R20" s="1515">
        <f t="shared" si="6"/>
        <v>3.4602060618465562</v>
      </c>
      <c r="S20" s="1516">
        <f t="shared" si="7"/>
        <v>0.35999999999999988</v>
      </c>
      <c r="T20" s="1436">
        <f t="shared" si="8"/>
        <v>7</v>
      </c>
      <c r="U20" s="1517">
        <f t="shared" si="9"/>
        <v>5</v>
      </c>
      <c r="V20" s="1967" t="str">
        <f t="shared" si="10"/>
        <v xml:space="preserve"> </v>
      </c>
      <c r="W20" s="1968"/>
      <c r="X20" s="1973" t="s">
        <v>629</v>
      </c>
      <c r="Y20" s="1461"/>
      <c r="Z20" s="1461"/>
    </row>
    <row r="21" spans="1:26" s="1462" customFormat="1" ht="15.75" x14ac:dyDescent="0.25">
      <c r="A21" s="1506" t="s">
        <v>222</v>
      </c>
      <c r="B21" s="1196"/>
      <c r="C21" s="1246" t="s">
        <v>625</v>
      </c>
      <c r="D21" s="1507">
        <v>13</v>
      </c>
      <c r="E21" s="1435">
        <v>2.8340678645546618</v>
      </c>
      <c r="F21" s="1519">
        <v>4</v>
      </c>
      <c r="G21" s="1520">
        <v>4</v>
      </c>
      <c r="H21" s="1587" t="s">
        <v>618</v>
      </c>
      <c r="I21" s="1496">
        <v>-2</v>
      </c>
      <c r="J21" s="1521">
        <v>4</v>
      </c>
      <c r="K21" s="1498">
        <f t="shared" si="0"/>
        <v>-2</v>
      </c>
      <c r="L21" s="1511">
        <f t="shared" si="1"/>
        <v>-6</v>
      </c>
      <c r="M21" s="1512">
        <f t="shared" si="2"/>
        <v>-1.08</v>
      </c>
      <c r="N21" s="1513">
        <v>6</v>
      </c>
      <c r="O21" s="1511">
        <f t="shared" si="3"/>
        <v>0</v>
      </c>
      <c r="P21" s="1511">
        <f t="shared" si="4"/>
        <v>-6</v>
      </c>
      <c r="Q21" s="1514">
        <f t="shared" si="5"/>
        <v>-1.08</v>
      </c>
      <c r="R21" s="1515">
        <f t="shared" si="6"/>
        <v>0.67406786455466161</v>
      </c>
      <c r="S21" s="1516">
        <f t="shared" si="7"/>
        <v>-2.16</v>
      </c>
      <c r="T21" s="1436">
        <f t="shared" si="8"/>
        <v>57</v>
      </c>
      <c r="U21" s="1517">
        <f t="shared" si="9"/>
        <v>-44</v>
      </c>
      <c r="V21" s="1967" t="str">
        <f t="shared" si="10"/>
        <v>√</v>
      </c>
      <c r="W21" s="1968"/>
      <c r="X21" s="1972" t="s">
        <v>629</v>
      </c>
      <c r="Y21" s="1461"/>
      <c r="Z21" s="1461"/>
    </row>
    <row r="22" spans="1:26" s="1462" customFormat="1" ht="15.75" x14ac:dyDescent="0.25">
      <c r="A22" s="1506" t="s">
        <v>221</v>
      </c>
      <c r="B22" s="1196"/>
      <c r="C22" s="1246" t="s">
        <v>625</v>
      </c>
      <c r="D22" s="1507">
        <v>14</v>
      </c>
      <c r="E22" s="1435">
        <v>2.8226517238581819</v>
      </c>
      <c r="F22" s="1519">
        <v>4</v>
      </c>
      <c r="G22" s="1520">
        <v>4</v>
      </c>
      <c r="H22" s="1587" t="s">
        <v>685</v>
      </c>
      <c r="I22" s="1496">
        <v>-2</v>
      </c>
      <c r="J22" s="1521">
        <v>4</v>
      </c>
      <c r="K22" s="1498">
        <f t="shared" si="0"/>
        <v>4</v>
      </c>
      <c r="L22" s="1511">
        <f t="shared" si="1"/>
        <v>0</v>
      </c>
      <c r="M22" s="1512">
        <f t="shared" si="2"/>
        <v>0</v>
      </c>
      <c r="N22" s="1513">
        <v>4</v>
      </c>
      <c r="O22" s="1511">
        <f t="shared" si="3"/>
        <v>4</v>
      </c>
      <c r="P22" s="1511">
        <f t="shared" si="4"/>
        <v>0</v>
      </c>
      <c r="Q22" s="1514">
        <f t="shared" si="5"/>
        <v>0</v>
      </c>
      <c r="R22" s="1515">
        <f t="shared" si="6"/>
        <v>2.8226517238581819</v>
      </c>
      <c r="S22" s="1516">
        <f t="shared" si="7"/>
        <v>0</v>
      </c>
      <c r="T22" s="1436">
        <f t="shared" si="8"/>
        <v>12</v>
      </c>
      <c r="U22" s="1517">
        <f t="shared" si="9"/>
        <v>2</v>
      </c>
      <c r="V22" s="1967" t="str">
        <f t="shared" si="10"/>
        <v xml:space="preserve"> </v>
      </c>
      <c r="W22" s="1968"/>
      <c r="X22" s="1972" t="s">
        <v>628</v>
      </c>
      <c r="Y22" s="1461"/>
      <c r="Z22" s="1461"/>
    </row>
    <row r="23" spans="1:26" s="1462" customFormat="1" ht="16.5" thickBot="1" x14ac:dyDescent="0.3">
      <c r="A23" s="1962" t="s">
        <v>232</v>
      </c>
      <c r="B23" s="1196"/>
      <c r="C23" s="1246" t="s">
        <v>625</v>
      </c>
      <c r="D23" s="1507">
        <v>15</v>
      </c>
      <c r="E23" s="1435">
        <v>2.8113821109996064</v>
      </c>
      <c r="F23" s="1519">
        <v>2</v>
      </c>
      <c r="G23" s="1520">
        <v>2</v>
      </c>
      <c r="H23" s="1588"/>
      <c r="I23" s="1496">
        <v>-2</v>
      </c>
      <c r="J23" s="1521">
        <v>2</v>
      </c>
      <c r="K23" s="1498">
        <f t="shared" si="0"/>
        <v>2</v>
      </c>
      <c r="L23" s="1511">
        <f t="shared" si="1"/>
        <v>0</v>
      </c>
      <c r="M23" s="1512">
        <f t="shared" si="2"/>
        <v>0</v>
      </c>
      <c r="N23" s="1513">
        <v>5</v>
      </c>
      <c r="O23" s="1511">
        <f t="shared" si="3"/>
        <v>5</v>
      </c>
      <c r="P23" s="1511">
        <f t="shared" si="4"/>
        <v>0</v>
      </c>
      <c r="Q23" s="1514">
        <f t="shared" si="5"/>
        <v>0</v>
      </c>
      <c r="R23" s="1515">
        <f t="shared" si="6"/>
        <v>2.8113821109996064</v>
      </c>
      <c r="S23" s="1516">
        <f t="shared" si="7"/>
        <v>0</v>
      </c>
      <c r="T23" s="1436">
        <f t="shared" si="8"/>
        <v>13</v>
      </c>
      <c r="U23" s="1517">
        <f t="shared" si="9"/>
        <v>2</v>
      </c>
      <c r="V23" s="1967" t="str">
        <f t="shared" si="10"/>
        <v xml:space="preserve"> </v>
      </c>
      <c r="W23" s="1968"/>
      <c r="X23" s="1975" t="s">
        <v>627</v>
      </c>
      <c r="Y23" s="1461"/>
      <c r="Z23" s="1461"/>
    </row>
    <row r="24" spans="1:26" s="1462" customFormat="1" ht="15.75" x14ac:dyDescent="0.25">
      <c r="A24" s="1961" t="s">
        <v>223</v>
      </c>
      <c r="B24" s="1196"/>
      <c r="C24" s="1246" t="s">
        <v>625</v>
      </c>
      <c r="D24" s="1507">
        <v>16</v>
      </c>
      <c r="E24" s="1435">
        <v>2.7964969211067729</v>
      </c>
      <c r="F24" s="1519">
        <v>3</v>
      </c>
      <c r="G24" s="1520">
        <v>3</v>
      </c>
      <c r="H24" s="1588"/>
      <c r="I24" s="1496">
        <v>-2</v>
      </c>
      <c r="J24" s="1521">
        <v>3</v>
      </c>
      <c r="K24" s="1498">
        <f t="shared" si="0"/>
        <v>3</v>
      </c>
      <c r="L24" s="1511">
        <f t="shared" si="1"/>
        <v>0</v>
      </c>
      <c r="M24" s="1512">
        <f t="shared" si="2"/>
        <v>0</v>
      </c>
      <c r="N24" s="1513">
        <v>4</v>
      </c>
      <c r="O24" s="1511">
        <f t="shared" si="3"/>
        <v>4</v>
      </c>
      <c r="P24" s="1511">
        <f t="shared" si="4"/>
        <v>0</v>
      </c>
      <c r="Q24" s="1514">
        <f t="shared" si="5"/>
        <v>0</v>
      </c>
      <c r="R24" s="1515">
        <f t="shared" si="6"/>
        <v>2.7964969211067729</v>
      </c>
      <c r="S24" s="1516">
        <f t="shared" si="7"/>
        <v>0</v>
      </c>
      <c r="T24" s="1436">
        <f t="shared" si="8"/>
        <v>14</v>
      </c>
      <c r="U24" s="1517">
        <f t="shared" si="9"/>
        <v>2</v>
      </c>
      <c r="V24" s="1967" t="str">
        <f t="shared" si="10"/>
        <v xml:space="preserve"> </v>
      </c>
      <c r="W24" s="1968"/>
      <c r="X24" s="1974" t="s">
        <v>668</v>
      </c>
      <c r="Y24" s="1461"/>
      <c r="Z24" s="1461"/>
    </row>
    <row r="25" spans="1:26" s="1462" customFormat="1" ht="15.75" x14ac:dyDescent="0.25">
      <c r="A25" s="1506" t="s">
        <v>243</v>
      </c>
      <c r="B25" s="1196"/>
      <c r="C25" s="1246" t="s">
        <v>625</v>
      </c>
      <c r="D25" s="1507">
        <v>17</v>
      </c>
      <c r="E25" s="1435">
        <v>2.7412696793439193</v>
      </c>
      <c r="F25" s="1519">
        <v>2</v>
      </c>
      <c r="G25" s="1520">
        <v>2</v>
      </c>
      <c r="H25" s="1588"/>
      <c r="I25" s="1496">
        <v>-2</v>
      </c>
      <c r="J25" s="1521">
        <v>2</v>
      </c>
      <c r="K25" s="1498">
        <f t="shared" si="0"/>
        <v>2</v>
      </c>
      <c r="L25" s="1511">
        <f t="shared" si="1"/>
        <v>0</v>
      </c>
      <c r="M25" s="1512">
        <f t="shared" si="2"/>
        <v>0</v>
      </c>
      <c r="N25" s="1513">
        <v>4</v>
      </c>
      <c r="O25" s="1511">
        <f t="shared" si="3"/>
        <v>4</v>
      </c>
      <c r="P25" s="1511">
        <f t="shared" si="4"/>
        <v>0</v>
      </c>
      <c r="Q25" s="1514">
        <f t="shared" si="5"/>
        <v>0</v>
      </c>
      <c r="R25" s="1515">
        <f t="shared" si="6"/>
        <v>2.7412696793439193</v>
      </c>
      <c r="S25" s="1516">
        <f t="shared" si="7"/>
        <v>0</v>
      </c>
      <c r="T25" s="1436">
        <f t="shared" si="8"/>
        <v>16</v>
      </c>
      <c r="U25" s="1517">
        <f t="shared" si="9"/>
        <v>1</v>
      </c>
      <c r="V25" s="1967" t="str">
        <f t="shared" si="10"/>
        <v xml:space="preserve"> </v>
      </c>
      <c r="W25" s="1968"/>
      <c r="X25" s="1976" t="s">
        <v>626</v>
      </c>
      <c r="Y25" s="1461"/>
      <c r="Z25" s="1461"/>
    </row>
    <row r="26" spans="1:26" s="1462" customFormat="1" ht="15.75" x14ac:dyDescent="0.25">
      <c r="A26" s="1506" t="s">
        <v>238</v>
      </c>
      <c r="B26" s="1196"/>
      <c r="C26" s="1246" t="s">
        <v>625</v>
      </c>
      <c r="D26" s="1507">
        <v>18</v>
      </c>
      <c r="E26" s="1435">
        <v>2.7288320569172746</v>
      </c>
      <c r="F26" s="1519">
        <v>2</v>
      </c>
      <c r="G26" s="1520">
        <v>2</v>
      </c>
      <c r="H26" s="1588"/>
      <c r="I26" s="1496">
        <v>-2</v>
      </c>
      <c r="J26" s="1521">
        <v>2</v>
      </c>
      <c r="K26" s="1498">
        <f t="shared" si="0"/>
        <v>2</v>
      </c>
      <c r="L26" s="1511">
        <f t="shared" si="1"/>
        <v>0</v>
      </c>
      <c r="M26" s="1512">
        <f t="shared" si="2"/>
        <v>0</v>
      </c>
      <c r="N26" s="1513">
        <v>5</v>
      </c>
      <c r="O26" s="1511">
        <f t="shared" si="3"/>
        <v>5</v>
      </c>
      <c r="P26" s="1511">
        <f t="shared" si="4"/>
        <v>0</v>
      </c>
      <c r="Q26" s="1514">
        <f t="shared" si="5"/>
        <v>0</v>
      </c>
      <c r="R26" s="1515">
        <f t="shared" si="6"/>
        <v>2.7288320569172746</v>
      </c>
      <c r="S26" s="1516">
        <f t="shared" si="7"/>
        <v>0</v>
      </c>
      <c r="T26" s="1436">
        <f t="shared" si="8"/>
        <v>17</v>
      </c>
      <c r="U26" s="1517">
        <f t="shared" si="9"/>
        <v>1</v>
      </c>
      <c r="V26" s="1967" t="str">
        <f t="shared" si="10"/>
        <v xml:space="preserve"> </v>
      </c>
      <c r="W26" s="1968"/>
      <c r="X26" s="1973" t="s">
        <v>632</v>
      </c>
      <c r="Y26" s="1461"/>
      <c r="Z26" s="1461"/>
    </row>
    <row r="27" spans="1:26" s="1462" customFormat="1" ht="15.75" x14ac:dyDescent="0.25">
      <c r="A27" s="1506" t="s">
        <v>228</v>
      </c>
      <c r="B27" s="1196"/>
      <c r="C27" s="1246" t="s">
        <v>625</v>
      </c>
      <c r="D27" s="1507">
        <v>19</v>
      </c>
      <c r="E27" s="1435">
        <v>2.6855588068698943</v>
      </c>
      <c r="F27" s="1519">
        <v>3</v>
      </c>
      <c r="G27" s="1520">
        <v>3</v>
      </c>
      <c r="H27" s="1588"/>
      <c r="I27" s="1496">
        <v>-2</v>
      </c>
      <c r="J27" s="1521">
        <v>3</v>
      </c>
      <c r="K27" s="1498">
        <f t="shared" si="0"/>
        <v>3</v>
      </c>
      <c r="L27" s="1511">
        <f t="shared" si="1"/>
        <v>0</v>
      </c>
      <c r="M27" s="1512">
        <f t="shared" si="2"/>
        <v>0</v>
      </c>
      <c r="N27" s="1513">
        <v>4</v>
      </c>
      <c r="O27" s="1511">
        <f t="shared" si="3"/>
        <v>4</v>
      </c>
      <c r="P27" s="1511">
        <f t="shared" si="4"/>
        <v>0</v>
      </c>
      <c r="Q27" s="1514">
        <f t="shared" si="5"/>
        <v>0</v>
      </c>
      <c r="R27" s="1515">
        <f t="shared" si="6"/>
        <v>2.6855588068698943</v>
      </c>
      <c r="S27" s="1516">
        <f t="shared" si="7"/>
        <v>0</v>
      </c>
      <c r="T27" s="1436">
        <f t="shared" si="8"/>
        <v>19</v>
      </c>
      <c r="U27" s="1517">
        <f t="shared" si="9"/>
        <v>0</v>
      </c>
      <c r="V27" s="1967" t="str">
        <f t="shared" si="10"/>
        <v xml:space="preserve"> </v>
      </c>
      <c r="W27" s="1968"/>
      <c r="X27" s="1976" t="s">
        <v>626</v>
      </c>
      <c r="Y27" s="1461"/>
      <c r="Z27" s="1461"/>
    </row>
    <row r="28" spans="1:26" s="1462" customFormat="1" ht="15.75" x14ac:dyDescent="0.25">
      <c r="A28" s="1506" t="s">
        <v>231</v>
      </c>
      <c r="B28" s="1196"/>
      <c r="C28" s="1246" t="s">
        <v>625</v>
      </c>
      <c r="D28" s="1507">
        <v>20</v>
      </c>
      <c r="E28" s="1435">
        <v>2.6343608344300407</v>
      </c>
      <c r="F28" s="1519">
        <v>4</v>
      </c>
      <c r="G28" s="1520">
        <v>4</v>
      </c>
      <c r="H28" s="1588"/>
      <c r="I28" s="1496">
        <v>-2</v>
      </c>
      <c r="J28" s="1521">
        <v>4</v>
      </c>
      <c r="K28" s="1498">
        <f t="shared" si="0"/>
        <v>4</v>
      </c>
      <c r="L28" s="1511">
        <f t="shared" si="1"/>
        <v>0</v>
      </c>
      <c r="M28" s="1512">
        <f t="shared" si="2"/>
        <v>0</v>
      </c>
      <c r="N28" s="1513">
        <v>0</v>
      </c>
      <c r="O28" s="1511">
        <f t="shared" si="3"/>
        <v>0</v>
      </c>
      <c r="P28" s="1511">
        <f t="shared" si="4"/>
        <v>0</v>
      </c>
      <c r="Q28" s="1514">
        <f t="shared" si="5"/>
        <v>0</v>
      </c>
      <c r="R28" s="1515">
        <f t="shared" si="6"/>
        <v>2.6343608344300407</v>
      </c>
      <c r="S28" s="1516">
        <f t="shared" si="7"/>
        <v>0</v>
      </c>
      <c r="T28" s="1436">
        <f t="shared" si="8"/>
        <v>21</v>
      </c>
      <c r="U28" s="1517">
        <f t="shared" si="9"/>
        <v>-1</v>
      </c>
      <c r="V28" s="1967" t="str">
        <f t="shared" si="10"/>
        <v xml:space="preserve"> </v>
      </c>
      <c r="W28" s="1968"/>
      <c r="X28" s="1973" t="s">
        <v>630</v>
      </c>
      <c r="Y28" s="1461"/>
      <c r="Z28" s="1461"/>
    </row>
    <row r="29" spans="1:26" s="1462" customFormat="1" ht="15.75" x14ac:dyDescent="0.25">
      <c r="A29" s="1522" t="s">
        <v>214</v>
      </c>
      <c r="B29" s="1196">
        <v>2017</v>
      </c>
      <c r="C29" s="1245" t="s">
        <v>538</v>
      </c>
      <c r="D29" s="1507">
        <v>21</v>
      </c>
      <c r="E29" s="1435">
        <v>2.6033762589783893</v>
      </c>
      <c r="F29" s="1508">
        <v>-3</v>
      </c>
      <c r="G29" s="1523"/>
      <c r="H29" s="1590"/>
      <c r="I29" s="1496">
        <v>-2</v>
      </c>
      <c r="J29" s="1510">
        <v>-1</v>
      </c>
      <c r="K29" s="1498">
        <f t="shared" si="0"/>
        <v>-1</v>
      </c>
      <c r="L29" s="1511">
        <f t="shared" si="1"/>
        <v>2</v>
      </c>
      <c r="M29" s="1512">
        <f t="shared" si="2"/>
        <v>0.36</v>
      </c>
      <c r="N29" s="1513">
        <v>0</v>
      </c>
      <c r="O29" s="1511">
        <f t="shared" si="3"/>
        <v>0</v>
      </c>
      <c r="P29" s="1511">
        <f t="shared" si="4"/>
        <v>0</v>
      </c>
      <c r="Q29" s="1514">
        <f t="shared" si="5"/>
        <v>0</v>
      </c>
      <c r="R29" s="1515">
        <f t="shared" si="6"/>
        <v>2.9633762589783892</v>
      </c>
      <c r="S29" s="1516">
        <f t="shared" si="7"/>
        <v>0.35999999999999988</v>
      </c>
      <c r="T29" s="1436">
        <f t="shared" si="8"/>
        <v>10</v>
      </c>
      <c r="U29" s="1517">
        <f t="shared" si="9"/>
        <v>11</v>
      </c>
      <c r="V29" s="1518" t="str">
        <f t="shared" si="10"/>
        <v xml:space="preserve"> </v>
      </c>
      <c r="W29" s="1461"/>
      <c r="X29" s="1461"/>
      <c r="Y29" s="1461"/>
      <c r="Z29" s="1461"/>
    </row>
    <row r="30" spans="1:26" s="1462" customFormat="1" ht="15.75" x14ac:dyDescent="0.25">
      <c r="A30" s="1506" t="s">
        <v>182</v>
      </c>
      <c r="B30" s="1196">
        <v>2017</v>
      </c>
      <c r="C30" s="1245" t="s">
        <v>538</v>
      </c>
      <c r="D30" s="1507">
        <v>22</v>
      </c>
      <c r="E30" s="1435">
        <v>2.5709688276315266</v>
      </c>
      <c r="F30" s="1508">
        <v>-3</v>
      </c>
      <c r="G30" s="1509"/>
      <c r="H30" s="1590"/>
      <c r="I30" s="1496">
        <v>-2</v>
      </c>
      <c r="J30" s="1510">
        <v>1</v>
      </c>
      <c r="K30" s="1498">
        <f t="shared" si="0"/>
        <v>1</v>
      </c>
      <c r="L30" s="1511">
        <f t="shared" si="1"/>
        <v>4</v>
      </c>
      <c r="M30" s="1512">
        <f t="shared" si="2"/>
        <v>0.72</v>
      </c>
      <c r="N30" s="1513">
        <v>0</v>
      </c>
      <c r="O30" s="1511">
        <f t="shared" si="3"/>
        <v>0</v>
      </c>
      <c r="P30" s="1511">
        <f t="shared" si="4"/>
        <v>0</v>
      </c>
      <c r="Q30" s="1514">
        <f t="shared" si="5"/>
        <v>0</v>
      </c>
      <c r="R30" s="1515">
        <f t="shared" si="6"/>
        <v>3.2909688276315263</v>
      </c>
      <c r="S30" s="1516">
        <f t="shared" si="7"/>
        <v>0.71999999999999975</v>
      </c>
      <c r="T30" s="1436">
        <f t="shared" si="8"/>
        <v>8</v>
      </c>
      <c r="U30" s="1517">
        <f t="shared" si="9"/>
        <v>14</v>
      </c>
      <c r="V30" s="1518" t="str">
        <f t="shared" si="10"/>
        <v xml:space="preserve"> </v>
      </c>
      <c r="W30" s="1461"/>
      <c r="X30" s="1461"/>
      <c r="Y30" s="1461"/>
      <c r="Z30" s="1461"/>
    </row>
    <row r="31" spans="1:26" s="1462" customFormat="1" ht="15.75" x14ac:dyDescent="0.25">
      <c r="A31" s="1506" t="s">
        <v>233</v>
      </c>
      <c r="B31" s="1196"/>
      <c r="C31" s="1246" t="s">
        <v>625</v>
      </c>
      <c r="D31" s="1507">
        <v>23</v>
      </c>
      <c r="E31" s="1435">
        <v>2.5549393958405631</v>
      </c>
      <c r="F31" s="1519">
        <v>2</v>
      </c>
      <c r="G31" s="1520">
        <v>2</v>
      </c>
      <c r="H31" s="1588"/>
      <c r="I31" s="1496">
        <v>-2</v>
      </c>
      <c r="J31" s="1521">
        <v>2</v>
      </c>
      <c r="K31" s="1498">
        <f t="shared" si="0"/>
        <v>2</v>
      </c>
      <c r="L31" s="1511">
        <f t="shared" si="1"/>
        <v>0</v>
      </c>
      <c r="M31" s="1512">
        <f t="shared" si="2"/>
        <v>0</v>
      </c>
      <c r="N31" s="1513">
        <v>6</v>
      </c>
      <c r="O31" s="1511">
        <f t="shared" si="3"/>
        <v>6</v>
      </c>
      <c r="P31" s="1511">
        <f t="shared" si="4"/>
        <v>0</v>
      </c>
      <c r="Q31" s="1514">
        <f t="shared" si="5"/>
        <v>0</v>
      </c>
      <c r="R31" s="1515">
        <f t="shared" si="6"/>
        <v>2.5549393958405631</v>
      </c>
      <c r="S31" s="1516">
        <f t="shared" si="7"/>
        <v>0</v>
      </c>
      <c r="T31" s="1436">
        <f t="shared" si="8"/>
        <v>22</v>
      </c>
      <c r="U31" s="1517">
        <f t="shared" si="9"/>
        <v>1</v>
      </c>
      <c r="V31" s="1518" t="str">
        <f t="shared" si="10"/>
        <v xml:space="preserve"> </v>
      </c>
      <c r="W31" s="1461"/>
      <c r="X31" s="1461"/>
      <c r="Y31" s="1461"/>
      <c r="Z31" s="1461"/>
    </row>
    <row r="32" spans="1:26" s="1462" customFormat="1" ht="15.75" x14ac:dyDescent="0.25">
      <c r="A32" s="1506" t="s">
        <v>205</v>
      </c>
      <c r="B32" s="1196">
        <v>2015</v>
      </c>
      <c r="C32" s="1245" t="s">
        <v>538</v>
      </c>
      <c r="D32" s="1507">
        <v>24</v>
      </c>
      <c r="E32" s="1435">
        <v>2.3984312697206125</v>
      </c>
      <c r="F32" s="1508">
        <v>-1</v>
      </c>
      <c r="G32" s="1509"/>
      <c r="H32" s="1590"/>
      <c r="I32" s="1496">
        <v>-2</v>
      </c>
      <c r="J32" s="1510">
        <v>2</v>
      </c>
      <c r="K32" s="1498">
        <f t="shared" si="0"/>
        <v>2</v>
      </c>
      <c r="L32" s="1511">
        <f t="shared" si="1"/>
        <v>3</v>
      </c>
      <c r="M32" s="1512">
        <f t="shared" si="2"/>
        <v>0.54</v>
      </c>
      <c r="N32" s="1513">
        <v>0</v>
      </c>
      <c r="O32" s="1511">
        <f t="shared" si="3"/>
        <v>0</v>
      </c>
      <c r="P32" s="1511">
        <f t="shared" si="4"/>
        <v>0</v>
      </c>
      <c r="Q32" s="1514">
        <f t="shared" si="5"/>
        <v>0</v>
      </c>
      <c r="R32" s="1515">
        <f t="shared" si="6"/>
        <v>2.9384312697206125</v>
      </c>
      <c r="S32" s="1516">
        <f t="shared" si="7"/>
        <v>0.54</v>
      </c>
      <c r="T32" s="1436">
        <f t="shared" si="8"/>
        <v>11</v>
      </c>
      <c r="U32" s="1517">
        <f t="shared" si="9"/>
        <v>13</v>
      </c>
      <c r="V32" s="1518" t="str">
        <f t="shared" si="10"/>
        <v xml:space="preserve"> </v>
      </c>
      <c r="W32" s="1461"/>
      <c r="X32" s="1461"/>
      <c r="Y32" s="1461"/>
      <c r="Z32" s="1461"/>
    </row>
    <row r="33" spans="1:26" s="1462" customFormat="1" ht="15.75" x14ac:dyDescent="0.25">
      <c r="A33" s="1963" t="s">
        <v>208</v>
      </c>
      <c r="B33" s="1196">
        <v>2017</v>
      </c>
      <c r="C33" s="1245" t="s">
        <v>538</v>
      </c>
      <c r="D33" s="1507">
        <v>25</v>
      </c>
      <c r="E33" s="1435">
        <v>2.3548812564056005</v>
      </c>
      <c r="F33" s="1508">
        <v>-3</v>
      </c>
      <c r="G33" s="1509"/>
      <c r="H33" s="1590"/>
      <c r="I33" s="1496">
        <v>-2</v>
      </c>
      <c r="J33" s="1510">
        <v>-1</v>
      </c>
      <c r="K33" s="1498">
        <f t="shared" si="0"/>
        <v>-1</v>
      </c>
      <c r="L33" s="1511">
        <f t="shared" si="1"/>
        <v>2</v>
      </c>
      <c r="M33" s="1512">
        <f t="shared" si="2"/>
        <v>0.36</v>
      </c>
      <c r="N33" s="1513">
        <v>0</v>
      </c>
      <c r="O33" s="1511">
        <f t="shared" si="3"/>
        <v>0</v>
      </c>
      <c r="P33" s="1511">
        <f t="shared" si="4"/>
        <v>0</v>
      </c>
      <c r="Q33" s="1514">
        <f t="shared" si="5"/>
        <v>0</v>
      </c>
      <c r="R33" s="1515">
        <f t="shared" si="6"/>
        <v>2.7148812564056004</v>
      </c>
      <c r="S33" s="1516">
        <f t="shared" si="7"/>
        <v>0.35999999999999988</v>
      </c>
      <c r="T33" s="1436">
        <f t="shared" si="8"/>
        <v>18</v>
      </c>
      <c r="U33" s="1517">
        <f t="shared" si="9"/>
        <v>7</v>
      </c>
      <c r="V33" s="1518" t="str">
        <f t="shared" si="10"/>
        <v xml:space="preserve"> </v>
      </c>
      <c r="W33" s="1461"/>
      <c r="X33" s="1461"/>
      <c r="Y33" s="1461"/>
      <c r="Z33" s="1461"/>
    </row>
    <row r="34" spans="1:26" s="1462" customFormat="1" ht="15.75" x14ac:dyDescent="0.25">
      <c r="A34" s="1506" t="s">
        <v>240</v>
      </c>
      <c r="B34" s="1196"/>
      <c r="C34" s="1246" t="s">
        <v>625</v>
      </c>
      <c r="D34" s="1507">
        <v>26</v>
      </c>
      <c r="E34" s="1435">
        <v>2.3505063137327817</v>
      </c>
      <c r="F34" s="1519">
        <v>2</v>
      </c>
      <c r="G34" s="1520">
        <v>2</v>
      </c>
      <c r="H34" s="1588"/>
      <c r="I34" s="1496">
        <v>-2</v>
      </c>
      <c r="J34" s="1521">
        <v>2</v>
      </c>
      <c r="K34" s="1498">
        <f t="shared" si="0"/>
        <v>2</v>
      </c>
      <c r="L34" s="1511">
        <f t="shared" si="1"/>
        <v>0</v>
      </c>
      <c r="M34" s="1512">
        <f t="shared" si="2"/>
        <v>0</v>
      </c>
      <c r="N34" s="1513">
        <v>3</v>
      </c>
      <c r="O34" s="1511">
        <f t="shared" si="3"/>
        <v>3</v>
      </c>
      <c r="P34" s="1511">
        <f t="shared" si="4"/>
        <v>0</v>
      </c>
      <c r="Q34" s="1514">
        <f t="shared" si="5"/>
        <v>0</v>
      </c>
      <c r="R34" s="1515">
        <f t="shared" si="6"/>
        <v>2.3505063137327817</v>
      </c>
      <c r="S34" s="1516">
        <f t="shared" si="7"/>
        <v>0</v>
      </c>
      <c r="T34" s="1436">
        <f t="shared" si="8"/>
        <v>28</v>
      </c>
      <c r="U34" s="1517">
        <f t="shared" si="9"/>
        <v>-2</v>
      </c>
      <c r="V34" s="1518" t="str">
        <f t="shared" si="10"/>
        <v xml:space="preserve"> </v>
      </c>
      <c r="W34" s="1461"/>
      <c r="X34" s="1461"/>
      <c r="Y34" s="1461"/>
      <c r="Z34" s="1461"/>
    </row>
    <row r="35" spans="1:26" s="1462" customFormat="1" ht="15.75" x14ac:dyDescent="0.25">
      <c r="A35" s="1506" t="s">
        <v>213</v>
      </c>
      <c r="B35" s="1196">
        <v>2009</v>
      </c>
      <c r="C35" s="1245" t="s">
        <v>538</v>
      </c>
      <c r="D35" s="1507">
        <v>27</v>
      </c>
      <c r="E35" s="1435">
        <v>2.3216411529362997</v>
      </c>
      <c r="F35" s="1508">
        <v>5</v>
      </c>
      <c r="G35" s="1509"/>
      <c r="H35" s="1588"/>
      <c r="I35" s="1496">
        <v>-2</v>
      </c>
      <c r="J35" s="1510">
        <v>7</v>
      </c>
      <c r="K35" s="1498">
        <f t="shared" si="0"/>
        <v>7</v>
      </c>
      <c r="L35" s="1511">
        <f t="shared" si="1"/>
        <v>2</v>
      </c>
      <c r="M35" s="1512">
        <f t="shared" si="2"/>
        <v>0.36</v>
      </c>
      <c r="N35" s="1513">
        <v>7</v>
      </c>
      <c r="O35" s="1511">
        <f t="shared" si="3"/>
        <v>7</v>
      </c>
      <c r="P35" s="1511">
        <f t="shared" si="4"/>
        <v>0</v>
      </c>
      <c r="Q35" s="1514">
        <f t="shared" si="5"/>
        <v>0</v>
      </c>
      <c r="R35" s="1515">
        <f t="shared" si="6"/>
        <v>2.6816411529362996</v>
      </c>
      <c r="S35" s="1516">
        <f t="shared" si="7"/>
        <v>0.35999999999999988</v>
      </c>
      <c r="T35" s="1436">
        <f t="shared" si="8"/>
        <v>20</v>
      </c>
      <c r="U35" s="1517">
        <f t="shared" si="9"/>
        <v>7</v>
      </c>
      <c r="V35" s="1518" t="str">
        <f t="shared" si="10"/>
        <v xml:space="preserve"> </v>
      </c>
      <c r="W35" s="1461"/>
      <c r="X35" s="1461"/>
      <c r="Y35" s="1461"/>
      <c r="Z35" s="1461"/>
    </row>
    <row r="36" spans="1:26" s="1462" customFormat="1" ht="15.75" x14ac:dyDescent="0.25">
      <c r="A36" s="1506" t="s">
        <v>211</v>
      </c>
      <c r="B36" s="1196">
        <v>2015</v>
      </c>
      <c r="C36" s="1245" t="s">
        <v>538</v>
      </c>
      <c r="D36" s="1507">
        <v>28</v>
      </c>
      <c r="E36" s="1435">
        <v>2.2461562913420807</v>
      </c>
      <c r="F36" s="1508">
        <v>-1</v>
      </c>
      <c r="G36" s="1509"/>
      <c r="H36" s="1590"/>
      <c r="I36" s="1496">
        <v>-2</v>
      </c>
      <c r="J36" s="1510">
        <v>2</v>
      </c>
      <c r="K36" s="1498">
        <f t="shared" si="0"/>
        <v>2</v>
      </c>
      <c r="L36" s="1511">
        <f t="shared" si="1"/>
        <v>3</v>
      </c>
      <c r="M36" s="1512">
        <f t="shared" si="2"/>
        <v>0.54</v>
      </c>
      <c r="N36" s="1513">
        <v>0</v>
      </c>
      <c r="O36" s="1511">
        <f t="shared" si="3"/>
        <v>0</v>
      </c>
      <c r="P36" s="1511">
        <f t="shared" si="4"/>
        <v>0</v>
      </c>
      <c r="Q36" s="1514">
        <f t="shared" si="5"/>
        <v>0</v>
      </c>
      <c r="R36" s="1515">
        <f t="shared" si="6"/>
        <v>2.7861562913420808</v>
      </c>
      <c r="S36" s="1516">
        <f t="shared" si="7"/>
        <v>0.54</v>
      </c>
      <c r="T36" s="1436">
        <f t="shared" si="8"/>
        <v>15</v>
      </c>
      <c r="U36" s="1517">
        <f t="shared" si="9"/>
        <v>13</v>
      </c>
      <c r="V36" s="1518" t="str">
        <f t="shared" si="10"/>
        <v xml:space="preserve"> </v>
      </c>
      <c r="W36" s="1461"/>
      <c r="X36" s="1461"/>
      <c r="Y36" s="1461"/>
      <c r="Z36" s="1461"/>
    </row>
    <row r="37" spans="1:26" s="1462" customFormat="1" ht="15.75" x14ac:dyDescent="0.25">
      <c r="A37" s="1506" t="s">
        <v>239</v>
      </c>
      <c r="B37" s="1196"/>
      <c r="C37" s="1246" t="s">
        <v>625</v>
      </c>
      <c r="D37" s="1507">
        <v>29</v>
      </c>
      <c r="E37" s="1435">
        <v>2.1966012379518314</v>
      </c>
      <c r="F37" s="1519">
        <v>3</v>
      </c>
      <c r="G37" s="1520">
        <v>3</v>
      </c>
      <c r="H37" s="1588"/>
      <c r="I37" s="1496">
        <v>-2</v>
      </c>
      <c r="J37" s="1521">
        <v>3</v>
      </c>
      <c r="K37" s="1498">
        <f t="shared" si="0"/>
        <v>3</v>
      </c>
      <c r="L37" s="1511">
        <f t="shared" si="1"/>
        <v>0</v>
      </c>
      <c r="M37" s="1512">
        <f t="shared" si="2"/>
        <v>0</v>
      </c>
      <c r="N37" s="1513">
        <v>3</v>
      </c>
      <c r="O37" s="1511">
        <f t="shared" si="3"/>
        <v>3</v>
      </c>
      <c r="P37" s="1511">
        <f t="shared" si="4"/>
        <v>0</v>
      </c>
      <c r="Q37" s="1514">
        <f t="shared" si="5"/>
        <v>0</v>
      </c>
      <c r="R37" s="1515">
        <f t="shared" si="6"/>
        <v>2.1966012379518314</v>
      </c>
      <c r="S37" s="1516">
        <f t="shared" si="7"/>
        <v>0</v>
      </c>
      <c r="T37" s="1436">
        <f t="shared" si="8"/>
        <v>32</v>
      </c>
      <c r="U37" s="1517">
        <f t="shared" si="9"/>
        <v>-3</v>
      </c>
      <c r="V37" s="1518" t="str">
        <f t="shared" si="10"/>
        <v xml:space="preserve"> </v>
      </c>
      <c r="W37" s="1461"/>
      <c r="X37" s="1461"/>
      <c r="Y37" s="1461"/>
      <c r="Z37" s="1461"/>
    </row>
    <row r="38" spans="1:26" s="1462" customFormat="1" ht="15.75" x14ac:dyDescent="0.25">
      <c r="A38" s="1522" t="s">
        <v>49</v>
      </c>
      <c r="B38" s="1196">
        <v>2011</v>
      </c>
      <c r="C38" s="1245" t="s">
        <v>538</v>
      </c>
      <c r="D38" s="1507">
        <v>30</v>
      </c>
      <c r="E38" s="1435">
        <v>2.1824606616040549</v>
      </c>
      <c r="F38" s="1508">
        <v>0</v>
      </c>
      <c r="G38" s="1523"/>
      <c r="H38" s="1588"/>
      <c r="I38" s="1496">
        <v>-2</v>
      </c>
      <c r="J38" s="1510">
        <v>2</v>
      </c>
      <c r="K38" s="1498">
        <f t="shared" si="0"/>
        <v>2</v>
      </c>
      <c r="L38" s="1511">
        <f t="shared" si="1"/>
        <v>2</v>
      </c>
      <c r="M38" s="1512">
        <f t="shared" si="2"/>
        <v>0.36</v>
      </c>
      <c r="N38" s="1513">
        <v>0</v>
      </c>
      <c r="O38" s="1511">
        <f t="shared" si="3"/>
        <v>0</v>
      </c>
      <c r="P38" s="1511">
        <f t="shared" si="4"/>
        <v>0</v>
      </c>
      <c r="Q38" s="1514">
        <f t="shared" si="5"/>
        <v>0</v>
      </c>
      <c r="R38" s="1515">
        <f t="shared" si="6"/>
        <v>2.5424606616040548</v>
      </c>
      <c r="S38" s="1516">
        <f t="shared" si="7"/>
        <v>0.35999999999999988</v>
      </c>
      <c r="T38" s="1436">
        <f t="shared" si="8"/>
        <v>24</v>
      </c>
      <c r="U38" s="1517">
        <f t="shared" si="9"/>
        <v>6</v>
      </c>
      <c r="V38" s="1518" t="str">
        <f t="shared" si="10"/>
        <v xml:space="preserve"> </v>
      </c>
      <c r="W38" s="1461"/>
      <c r="X38" s="1461"/>
      <c r="Y38" s="1461"/>
      <c r="Z38" s="1461"/>
    </row>
    <row r="39" spans="1:26" s="1462" customFormat="1" ht="15.75" x14ac:dyDescent="0.25">
      <c r="A39" s="1506" t="s">
        <v>236</v>
      </c>
      <c r="B39" s="1196"/>
      <c r="C39" s="1246" t="s">
        <v>625</v>
      </c>
      <c r="D39" s="1507">
        <v>31</v>
      </c>
      <c r="E39" s="1435">
        <v>2.157370016146368</v>
      </c>
      <c r="F39" s="1519">
        <v>3</v>
      </c>
      <c r="G39" s="1520">
        <v>3</v>
      </c>
      <c r="H39" s="1588"/>
      <c r="I39" s="1496">
        <v>-2</v>
      </c>
      <c r="J39" s="1521">
        <v>3</v>
      </c>
      <c r="K39" s="1498">
        <f t="shared" si="0"/>
        <v>3</v>
      </c>
      <c r="L39" s="1511">
        <f t="shared" si="1"/>
        <v>0</v>
      </c>
      <c r="M39" s="1512">
        <f t="shared" si="2"/>
        <v>0</v>
      </c>
      <c r="N39" s="1513">
        <v>1</v>
      </c>
      <c r="O39" s="1511">
        <f t="shared" si="3"/>
        <v>1</v>
      </c>
      <c r="P39" s="1511">
        <f t="shared" si="4"/>
        <v>0</v>
      </c>
      <c r="Q39" s="1514">
        <f t="shared" si="5"/>
        <v>0</v>
      </c>
      <c r="R39" s="1515">
        <f t="shared" si="6"/>
        <v>2.157370016146368</v>
      </c>
      <c r="S39" s="1516">
        <f t="shared" si="7"/>
        <v>0</v>
      </c>
      <c r="T39" s="1436">
        <f t="shared" si="8"/>
        <v>33</v>
      </c>
      <c r="U39" s="1517">
        <f t="shared" si="9"/>
        <v>-2</v>
      </c>
      <c r="V39" s="1518" t="str">
        <f t="shared" si="10"/>
        <v xml:space="preserve"> </v>
      </c>
      <c r="W39" s="1461"/>
      <c r="X39" s="1461"/>
      <c r="Y39" s="1461"/>
      <c r="Z39" s="1461"/>
    </row>
    <row r="40" spans="1:26" s="1462" customFormat="1" ht="15.75" x14ac:dyDescent="0.25">
      <c r="A40" s="1506" t="s">
        <v>230</v>
      </c>
      <c r="B40" s="1196"/>
      <c r="C40" s="1246" t="s">
        <v>625</v>
      </c>
      <c r="D40" s="1507">
        <v>32</v>
      </c>
      <c r="E40" s="1435">
        <v>2.1096143116760011</v>
      </c>
      <c r="F40" s="1519">
        <v>3</v>
      </c>
      <c r="G40" s="1520">
        <v>3</v>
      </c>
      <c r="H40" s="1588"/>
      <c r="I40" s="1496">
        <v>-2</v>
      </c>
      <c r="J40" s="1521">
        <v>3</v>
      </c>
      <c r="K40" s="1498">
        <f t="shared" si="0"/>
        <v>3</v>
      </c>
      <c r="L40" s="1511">
        <f t="shared" si="1"/>
        <v>0</v>
      </c>
      <c r="M40" s="1512">
        <f t="shared" si="2"/>
        <v>0</v>
      </c>
      <c r="N40" s="1513">
        <v>3</v>
      </c>
      <c r="O40" s="1511">
        <f t="shared" si="3"/>
        <v>3</v>
      </c>
      <c r="P40" s="1511">
        <f t="shared" si="4"/>
        <v>0</v>
      </c>
      <c r="Q40" s="1514">
        <f t="shared" si="5"/>
        <v>0</v>
      </c>
      <c r="R40" s="1515">
        <f t="shared" si="6"/>
        <v>2.1096143116760011</v>
      </c>
      <c r="S40" s="1516">
        <f t="shared" si="7"/>
        <v>0</v>
      </c>
      <c r="T40" s="1436">
        <f t="shared" si="8"/>
        <v>34</v>
      </c>
      <c r="U40" s="1517">
        <f t="shared" si="9"/>
        <v>-2</v>
      </c>
      <c r="V40" s="1518" t="str">
        <f t="shared" si="10"/>
        <v xml:space="preserve"> </v>
      </c>
      <c r="W40" s="1461"/>
      <c r="X40" s="1461"/>
      <c r="Y40" s="1461"/>
      <c r="Z40" s="1461"/>
    </row>
    <row r="41" spans="1:26" s="1462" customFormat="1" ht="15.75" x14ac:dyDescent="0.25">
      <c r="A41" s="1506" t="s">
        <v>180</v>
      </c>
      <c r="B41" s="1196">
        <v>2013</v>
      </c>
      <c r="C41" s="1245" t="s">
        <v>538</v>
      </c>
      <c r="D41" s="1507">
        <v>33</v>
      </c>
      <c r="E41" s="1435">
        <v>2.1075810103820709</v>
      </c>
      <c r="F41" s="1508">
        <v>0</v>
      </c>
      <c r="G41" s="1509"/>
      <c r="H41" s="1588"/>
      <c r="I41" s="1496">
        <v>-2</v>
      </c>
      <c r="J41" s="1510">
        <v>2</v>
      </c>
      <c r="K41" s="1498">
        <f t="shared" ref="K41:K66" si="11">IF(H41="X",-2,J41)</f>
        <v>2</v>
      </c>
      <c r="L41" s="1511">
        <f t="shared" ref="L41:L66" si="12">K41-F41</f>
        <v>2</v>
      </c>
      <c r="M41" s="1512">
        <f t="shared" ref="M41:M66" si="13">L41*0.18</f>
        <v>0.36</v>
      </c>
      <c r="N41" s="1513">
        <v>0</v>
      </c>
      <c r="O41" s="1511">
        <f t="shared" ref="O41:O66" si="14">IF(H41="X",0,N41)</f>
        <v>0</v>
      </c>
      <c r="P41" s="1511">
        <f t="shared" ref="P41:P66" si="15">IF(H41="X",O41-N41,0)</f>
        <v>0</v>
      </c>
      <c r="Q41" s="1514">
        <f t="shared" ref="Q41:Q66" si="16">P41*0.18</f>
        <v>0</v>
      </c>
      <c r="R41" s="1515">
        <f t="shared" ref="R41:R66" si="17">E41+M41+Q41</f>
        <v>2.4675810103820708</v>
      </c>
      <c r="S41" s="1516">
        <f t="shared" ref="S41:S66" si="18">R41-E41</f>
        <v>0.35999999999999988</v>
      </c>
      <c r="T41" s="1436">
        <f t="shared" ref="T41:T66" si="19">RANK(R41,R$9:R$66)</f>
        <v>26</v>
      </c>
      <c r="U41" s="1517">
        <f t="shared" ref="U41:U66" si="20">D41-T41</f>
        <v>7</v>
      </c>
      <c r="V41" s="1518" t="str">
        <f t="shared" ref="V41:V66" si="21">IF(H41="X",AC$1," ")</f>
        <v xml:space="preserve"> </v>
      </c>
      <c r="W41" s="1461"/>
      <c r="X41" s="1461"/>
      <c r="Y41" s="1461"/>
      <c r="Z41" s="1461"/>
    </row>
    <row r="42" spans="1:26" s="1462" customFormat="1" ht="15.75" x14ac:dyDescent="0.25">
      <c r="A42" s="1524" t="s">
        <v>28</v>
      </c>
      <c r="B42" s="1196"/>
      <c r="C42" s="1246" t="s">
        <v>625</v>
      </c>
      <c r="D42" s="1507">
        <v>34</v>
      </c>
      <c r="E42" s="1435">
        <v>2.0980819995763968</v>
      </c>
      <c r="F42" s="1519">
        <v>2</v>
      </c>
      <c r="G42" s="1520">
        <v>2</v>
      </c>
      <c r="H42" s="1588"/>
      <c r="I42" s="1496">
        <v>-2</v>
      </c>
      <c r="J42" s="1521">
        <v>2</v>
      </c>
      <c r="K42" s="1498">
        <f t="shared" si="11"/>
        <v>2</v>
      </c>
      <c r="L42" s="1511">
        <f t="shared" si="12"/>
        <v>0</v>
      </c>
      <c r="M42" s="1512">
        <f t="shared" si="13"/>
        <v>0</v>
      </c>
      <c r="N42" s="1513">
        <v>4</v>
      </c>
      <c r="O42" s="1511">
        <f t="shared" si="14"/>
        <v>4</v>
      </c>
      <c r="P42" s="1511">
        <f t="shared" si="15"/>
        <v>0</v>
      </c>
      <c r="Q42" s="1514">
        <f t="shared" si="16"/>
        <v>0</v>
      </c>
      <c r="R42" s="1515">
        <f t="shared" si="17"/>
        <v>2.0980819995763968</v>
      </c>
      <c r="S42" s="1516">
        <f t="shared" si="18"/>
        <v>0</v>
      </c>
      <c r="T42" s="1436">
        <f t="shared" si="19"/>
        <v>35</v>
      </c>
      <c r="U42" s="1517">
        <f t="shared" si="20"/>
        <v>-1</v>
      </c>
      <c r="V42" s="1518" t="str">
        <f t="shared" si="21"/>
        <v xml:space="preserve"> </v>
      </c>
      <c r="W42" s="1461"/>
      <c r="X42" s="1461"/>
      <c r="Y42" s="1461"/>
      <c r="Z42" s="1461"/>
    </row>
    <row r="43" spans="1:26" s="1462" customFormat="1" ht="15.75" x14ac:dyDescent="0.25">
      <c r="A43" s="1506" t="s">
        <v>241</v>
      </c>
      <c r="B43" s="1196"/>
      <c r="C43" s="1246" t="s">
        <v>625</v>
      </c>
      <c r="D43" s="1507">
        <v>35</v>
      </c>
      <c r="E43" s="1435">
        <v>2.0915887844384704</v>
      </c>
      <c r="F43" s="1519">
        <v>3</v>
      </c>
      <c r="G43" s="1520">
        <v>3</v>
      </c>
      <c r="H43" s="1588"/>
      <c r="I43" s="1496">
        <v>-2</v>
      </c>
      <c r="J43" s="1521">
        <v>3</v>
      </c>
      <c r="K43" s="1498">
        <f t="shared" si="11"/>
        <v>3</v>
      </c>
      <c r="L43" s="1511">
        <f t="shared" si="12"/>
        <v>0</v>
      </c>
      <c r="M43" s="1512">
        <f t="shared" si="13"/>
        <v>0</v>
      </c>
      <c r="N43" s="1513">
        <v>4</v>
      </c>
      <c r="O43" s="1511">
        <f t="shared" si="14"/>
        <v>4</v>
      </c>
      <c r="P43" s="1511">
        <f t="shared" si="15"/>
        <v>0</v>
      </c>
      <c r="Q43" s="1514">
        <f t="shared" si="16"/>
        <v>0</v>
      </c>
      <c r="R43" s="1515">
        <f t="shared" si="17"/>
        <v>2.0915887844384704</v>
      </c>
      <c r="S43" s="1516">
        <f t="shared" si="18"/>
        <v>0</v>
      </c>
      <c r="T43" s="1436">
        <f t="shared" si="19"/>
        <v>38</v>
      </c>
      <c r="U43" s="1517">
        <f t="shared" si="20"/>
        <v>-3</v>
      </c>
      <c r="V43" s="1518" t="str">
        <f t="shared" si="21"/>
        <v xml:space="preserve"> </v>
      </c>
      <c r="W43" s="1461"/>
      <c r="X43" s="1461"/>
      <c r="Y43" s="1461"/>
      <c r="Z43" s="1461"/>
    </row>
    <row r="44" spans="1:26" s="1462" customFormat="1" ht="15.75" x14ac:dyDescent="0.25">
      <c r="A44" s="1506" t="s">
        <v>207</v>
      </c>
      <c r="B44" s="1196">
        <v>2013</v>
      </c>
      <c r="C44" s="1248" t="s">
        <v>624</v>
      </c>
      <c r="D44" s="1507">
        <v>36</v>
      </c>
      <c r="E44" s="1435">
        <v>2.086713497169133</v>
      </c>
      <c r="F44" s="1508">
        <v>2</v>
      </c>
      <c r="G44" s="1509"/>
      <c r="H44" s="1588"/>
      <c r="I44" s="1496">
        <v>-2</v>
      </c>
      <c r="J44" s="1510">
        <v>4</v>
      </c>
      <c r="K44" s="1498">
        <f t="shared" si="11"/>
        <v>4</v>
      </c>
      <c r="L44" s="1511">
        <f t="shared" si="12"/>
        <v>2</v>
      </c>
      <c r="M44" s="1512">
        <f t="shared" si="13"/>
        <v>0.36</v>
      </c>
      <c r="N44" s="1513">
        <v>1</v>
      </c>
      <c r="O44" s="1511">
        <f t="shared" si="14"/>
        <v>1</v>
      </c>
      <c r="P44" s="1511">
        <f t="shared" si="15"/>
        <v>0</v>
      </c>
      <c r="Q44" s="1514">
        <f t="shared" si="16"/>
        <v>0</v>
      </c>
      <c r="R44" s="1515">
        <f t="shared" si="17"/>
        <v>2.4467134971691329</v>
      </c>
      <c r="S44" s="1516">
        <f t="shared" si="18"/>
        <v>0.35999999999999988</v>
      </c>
      <c r="T44" s="1436">
        <f t="shared" si="19"/>
        <v>27</v>
      </c>
      <c r="U44" s="1517">
        <f t="shared" si="20"/>
        <v>9</v>
      </c>
      <c r="V44" s="1518" t="str">
        <f t="shared" si="21"/>
        <v xml:space="preserve"> </v>
      </c>
      <c r="W44" s="1461"/>
      <c r="X44" s="1461"/>
      <c r="Y44" s="1461"/>
      <c r="Z44" s="1461"/>
    </row>
    <row r="45" spans="1:26" s="1462" customFormat="1" ht="15.75" x14ac:dyDescent="0.25">
      <c r="A45" s="1506" t="s">
        <v>227</v>
      </c>
      <c r="B45" s="1196"/>
      <c r="C45" s="1246" t="s">
        <v>625</v>
      </c>
      <c r="D45" s="1507">
        <v>37</v>
      </c>
      <c r="E45" s="1435">
        <v>2.0174778525491668</v>
      </c>
      <c r="F45" s="1519">
        <v>2</v>
      </c>
      <c r="G45" s="1520">
        <v>2</v>
      </c>
      <c r="H45" s="1588"/>
      <c r="I45" s="1496">
        <v>-2</v>
      </c>
      <c r="J45" s="1521">
        <v>2</v>
      </c>
      <c r="K45" s="1498">
        <f t="shared" si="11"/>
        <v>2</v>
      </c>
      <c r="L45" s="1511">
        <f t="shared" si="12"/>
        <v>0</v>
      </c>
      <c r="M45" s="1512">
        <f t="shared" si="13"/>
        <v>0</v>
      </c>
      <c r="N45" s="1513">
        <v>2</v>
      </c>
      <c r="O45" s="1511">
        <f t="shared" si="14"/>
        <v>2</v>
      </c>
      <c r="P45" s="1511">
        <f t="shared" si="15"/>
        <v>0</v>
      </c>
      <c r="Q45" s="1514">
        <f t="shared" si="16"/>
        <v>0</v>
      </c>
      <c r="R45" s="1515">
        <f t="shared" si="17"/>
        <v>2.0174778525491668</v>
      </c>
      <c r="S45" s="1516">
        <f t="shared" si="18"/>
        <v>0</v>
      </c>
      <c r="T45" s="1436">
        <f t="shared" si="19"/>
        <v>40</v>
      </c>
      <c r="U45" s="1517">
        <f t="shared" si="20"/>
        <v>-3</v>
      </c>
      <c r="V45" s="1518" t="str">
        <f t="shared" si="21"/>
        <v xml:space="preserve"> </v>
      </c>
      <c r="W45" s="1461"/>
      <c r="X45" s="1461"/>
      <c r="Y45" s="1461"/>
      <c r="Z45" s="1461"/>
    </row>
    <row r="46" spans="1:26" s="1462" customFormat="1" ht="15.75" x14ac:dyDescent="0.25">
      <c r="A46" s="1506" t="s">
        <v>199</v>
      </c>
      <c r="B46" s="1196"/>
      <c r="C46" s="1246" t="s">
        <v>625</v>
      </c>
      <c r="D46" s="1507">
        <v>38</v>
      </c>
      <c r="E46" s="1435">
        <v>1.9666349326937449</v>
      </c>
      <c r="F46" s="1519">
        <v>3</v>
      </c>
      <c r="G46" s="1520">
        <v>3</v>
      </c>
      <c r="H46" s="1588"/>
      <c r="I46" s="1496">
        <v>-2</v>
      </c>
      <c r="J46" s="1521">
        <v>3</v>
      </c>
      <c r="K46" s="1498">
        <f t="shared" si="11"/>
        <v>3</v>
      </c>
      <c r="L46" s="1511">
        <f t="shared" si="12"/>
        <v>0</v>
      </c>
      <c r="M46" s="1512">
        <f t="shared" si="13"/>
        <v>0</v>
      </c>
      <c r="N46" s="1513">
        <v>1</v>
      </c>
      <c r="O46" s="1511">
        <f t="shared" si="14"/>
        <v>1</v>
      </c>
      <c r="P46" s="1511">
        <f t="shared" si="15"/>
        <v>0</v>
      </c>
      <c r="Q46" s="1514">
        <f t="shared" si="16"/>
        <v>0</v>
      </c>
      <c r="R46" s="1515">
        <f t="shared" si="17"/>
        <v>1.9666349326937449</v>
      </c>
      <c r="S46" s="1516">
        <f t="shared" si="18"/>
        <v>0</v>
      </c>
      <c r="T46" s="1436">
        <f t="shared" si="19"/>
        <v>42</v>
      </c>
      <c r="U46" s="1517">
        <f t="shared" si="20"/>
        <v>-4</v>
      </c>
      <c r="V46" s="1518" t="str">
        <f t="shared" si="21"/>
        <v xml:space="preserve"> </v>
      </c>
      <c r="W46" s="1461"/>
      <c r="X46" s="1461"/>
      <c r="Y46" s="1461"/>
      <c r="Z46" s="1461"/>
    </row>
    <row r="47" spans="1:26" s="1462" customFormat="1" ht="15.75" x14ac:dyDescent="0.25">
      <c r="A47" s="1506" t="s">
        <v>217</v>
      </c>
      <c r="B47" s="1196">
        <v>2009</v>
      </c>
      <c r="C47" s="1245" t="s">
        <v>538</v>
      </c>
      <c r="D47" s="1507">
        <v>39</v>
      </c>
      <c r="E47" s="1435">
        <v>1.9623733571480659</v>
      </c>
      <c r="F47" s="1508">
        <v>3</v>
      </c>
      <c r="G47" s="1509"/>
      <c r="H47" s="1588"/>
      <c r="I47" s="1496">
        <v>-2</v>
      </c>
      <c r="J47" s="1510">
        <v>5</v>
      </c>
      <c r="K47" s="1498">
        <f t="shared" si="11"/>
        <v>5</v>
      </c>
      <c r="L47" s="1511">
        <f t="shared" si="12"/>
        <v>2</v>
      </c>
      <c r="M47" s="1512">
        <f t="shared" si="13"/>
        <v>0.36</v>
      </c>
      <c r="N47" s="1513">
        <v>7</v>
      </c>
      <c r="O47" s="1511">
        <f t="shared" si="14"/>
        <v>7</v>
      </c>
      <c r="P47" s="1511">
        <f t="shared" si="15"/>
        <v>0</v>
      </c>
      <c r="Q47" s="1514">
        <f t="shared" si="16"/>
        <v>0</v>
      </c>
      <c r="R47" s="1515">
        <f t="shared" si="17"/>
        <v>2.322373357148066</v>
      </c>
      <c r="S47" s="1516">
        <f t="shared" si="18"/>
        <v>0.3600000000000001</v>
      </c>
      <c r="T47" s="1436">
        <f t="shared" si="19"/>
        <v>29</v>
      </c>
      <c r="U47" s="1517">
        <f t="shared" si="20"/>
        <v>10</v>
      </c>
      <c r="V47" s="1518" t="str">
        <f t="shared" si="21"/>
        <v xml:space="preserve"> </v>
      </c>
      <c r="W47" s="1461"/>
      <c r="X47" s="1461"/>
      <c r="Y47" s="1461"/>
      <c r="Z47" s="1461"/>
    </row>
    <row r="48" spans="1:26" s="1462" customFormat="1" ht="15.75" x14ac:dyDescent="0.25">
      <c r="A48" s="1506" t="s">
        <v>206</v>
      </c>
      <c r="B48" s="1196">
        <v>2013</v>
      </c>
      <c r="C48" s="1248" t="s">
        <v>624</v>
      </c>
      <c r="D48" s="1507">
        <v>40</v>
      </c>
      <c r="E48" s="1435">
        <v>1.9376499286311279</v>
      </c>
      <c r="F48" s="1508">
        <v>2</v>
      </c>
      <c r="G48" s="1509"/>
      <c r="H48" s="1588"/>
      <c r="I48" s="1496">
        <v>-2</v>
      </c>
      <c r="J48" s="1510">
        <v>4</v>
      </c>
      <c r="K48" s="1498">
        <f t="shared" si="11"/>
        <v>4</v>
      </c>
      <c r="L48" s="1511">
        <f t="shared" si="12"/>
        <v>2</v>
      </c>
      <c r="M48" s="1512">
        <f t="shared" si="13"/>
        <v>0.36</v>
      </c>
      <c r="N48" s="1513">
        <v>0</v>
      </c>
      <c r="O48" s="1511">
        <f t="shared" si="14"/>
        <v>0</v>
      </c>
      <c r="P48" s="1511">
        <f t="shared" si="15"/>
        <v>0</v>
      </c>
      <c r="Q48" s="1514">
        <f t="shared" si="16"/>
        <v>0</v>
      </c>
      <c r="R48" s="1515">
        <f t="shared" si="17"/>
        <v>2.2976499286311278</v>
      </c>
      <c r="S48" s="1516">
        <f t="shared" si="18"/>
        <v>0.35999999999999988</v>
      </c>
      <c r="T48" s="1436">
        <f t="shared" si="19"/>
        <v>30</v>
      </c>
      <c r="U48" s="1517">
        <f t="shared" si="20"/>
        <v>10</v>
      </c>
      <c r="V48" s="1518" t="str">
        <f t="shared" si="21"/>
        <v xml:space="preserve"> </v>
      </c>
      <c r="W48" s="1461"/>
      <c r="X48" s="1461"/>
      <c r="Y48" s="1461"/>
      <c r="Z48" s="1461"/>
    </row>
    <row r="49" spans="1:26" s="1462" customFormat="1" ht="15.75" x14ac:dyDescent="0.25">
      <c r="A49" s="1506" t="s">
        <v>220</v>
      </c>
      <c r="B49" s="1196">
        <v>2013</v>
      </c>
      <c r="C49" s="1245" t="s">
        <v>538</v>
      </c>
      <c r="D49" s="1507">
        <v>41</v>
      </c>
      <c r="E49" s="1435">
        <v>1.9228568956487344</v>
      </c>
      <c r="F49" s="1508">
        <v>0</v>
      </c>
      <c r="G49" s="1509"/>
      <c r="H49" s="1588"/>
      <c r="I49" s="1496">
        <v>-2</v>
      </c>
      <c r="J49" s="1510">
        <v>0</v>
      </c>
      <c r="K49" s="1498">
        <f t="shared" si="11"/>
        <v>0</v>
      </c>
      <c r="L49" s="1511">
        <f t="shared" si="12"/>
        <v>0</v>
      </c>
      <c r="M49" s="1512">
        <f t="shared" si="13"/>
        <v>0</v>
      </c>
      <c r="N49" s="1513">
        <v>0</v>
      </c>
      <c r="O49" s="1511">
        <f t="shared" si="14"/>
        <v>0</v>
      </c>
      <c r="P49" s="1511">
        <f t="shared" si="15"/>
        <v>0</v>
      </c>
      <c r="Q49" s="1514">
        <f t="shared" si="16"/>
        <v>0</v>
      </c>
      <c r="R49" s="1515">
        <f t="shared" si="17"/>
        <v>1.9228568956487344</v>
      </c>
      <c r="S49" s="1516">
        <f t="shared" si="18"/>
        <v>0</v>
      </c>
      <c r="T49" s="1436">
        <f t="shared" si="19"/>
        <v>45</v>
      </c>
      <c r="U49" s="1517">
        <f t="shared" si="20"/>
        <v>-4</v>
      </c>
      <c r="V49" s="1518" t="str">
        <f t="shared" si="21"/>
        <v xml:space="preserve"> </v>
      </c>
      <c r="W49" s="1461"/>
      <c r="X49" s="1461"/>
      <c r="Y49" s="1461"/>
      <c r="Z49" s="1461"/>
    </row>
    <row r="50" spans="1:26" s="1462" customFormat="1" ht="15.75" x14ac:dyDescent="0.25">
      <c r="A50" s="1506" t="s">
        <v>226</v>
      </c>
      <c r="B50" s="1196"/>
      <c r="C50" s="1246" t="s">
        <v>625</v>
      </c>
      <c r="D50" s="1507">
        <v>42</v>
      </c>
      <c r="E50" s="1435">
        <v>1.9023127487376397</v>
      </c>
      <c r="F50" s="1519">
        <v>2</v>
      </c>
      <c r="G50" s="1520">
        <v>2</v>
      </c>
      <c r="H50" s="1588"/>
      <c r="I50" s="1496">
        <v>-2</v>
      </c>
      <c r="J50" s="1521">
        <v>2</v>
      </c>
      <c r="K50" s="1498">
        <f t="shared" si="11"/>
        <v>2</v>
      </c>
      <c r="L50" s="1511">
        <f t="shared" si="12"/>
        <v>0</v>
      </c>
      <c r="M50" s="1512">
        <f t="shared" si="13"/>
        <v>0</v>
      </c>
      <c r="N50" s="1513">
        <v>4</v>
      </c>
      <c r="O50" s="1511">
        <f t="shared" si="14"/>
        <v>4</v>
      </c>
      <c r="P50" s="1511">
        <f t="shared" si="15"/>
        <v>0</v>
      </c>
      <c r="Q50" s="1514">
        <f t="shared" si="16"/>
        <v>0</v>
      </c>
      <c r="R50" s="1515">
        <f t="shared" si="17"/>
        <v>1.9023127487376397</v>
      </c>
      <c r="S50" s="1516">
        <f t="shared" si="18"/>
        <v>0</v>
      </c>
      <c r="T50" s="1436">
        <f t="shared" si="19"/>
        <v>46</v>
      </c>
      <c r="U50" s="1517">
        <f t="shared" si="20"/>
        <v>-4</v>
      </c>
      <c r="V50" s="1518" t="str">
        <f t="shared" si="21"/>
        <v xml:space="preserve"> </v>
      </c>
      <c r="W50" s="1461"/>
      <c r="X50" s="1461"/>
      <c r="Y50" s="1461"/>
      <c r="Z50" s="1461"/>
    </row>
    <row r="51" spans="1:26" s="1462" customFormat="1" ht="15.75" x14ac:dyDescent="0.25">
      <c r="A51" s="1506" t="s">
        <v>212</v>
      </c>
      <c r="B51" s="1196">
        <v>2015</v>
      </c>
      <c r="C51" s="1245" t="s">
        <v>538</v>
      </c>
      <c r="D51" s="1507">
        <v>43</v>
      </c>
      <c r="E51" s="1435">
        <v>1.8901189123780453</v>
      </c>
      <c r="F51" s="1508">
        <v>0</v>
      </c>
      <c r="G51" s="1509"/>
      <c r="H51" s="1588"/>
      <c r="I51" s="1496">
        <v>-2</v>
      </c>
      <c r="J51" s="1510">
        <v>0</v>
      </c>
      <c r="K51" s="1498">
        <f t="shared" si="11"/>
        <v>0</v>
      </c>
      <c r="L51" s="1511">
        <f t="shared" si="12"/>
        <v>0</v>
      </c>
      <c r="M51" s="1512">
        <f t="shared" si="13"/>
        <v>0</v>
      </c>
      <c r="N51" s="1513">
        <v>0</v>
      </c>
      <c r="O51" s="1511">
        <f t="shared" si="14"/>
        <v>0</v>
      </c>
      <c r="P51" s="1511">
        <f t="shared" si="15"/>
        <v>0</v>
      </c>
      <c r="Q51" s="1514">
        <f t="shared" si="16"/>
        <v>0</v>
      </c>
      <c r="R51" s="1515">
        <f t="shared" si="17"/>
        <v>1.8901189123780453</v>
      </c>
      <c r="S51" s="1516">
        <f t="shared" si="18"/>
        <v>0</v>
      </c>
      <c r="T51" s="1436">
        <f t="shared" si="19"/>
        <v>47</v>
      </c>
      <c r="U51" s="1517">
        <f t="shared" si="20"/>
        <v>-4</v>
      </c>
      <c r="V51" s="1518" t="str">
        <f t="shared" si="21"/>
        <v xml:space="preserve"> </v>
      </c>
      <c r="W51" s="1461"/>
      <c r="X51" s="1461"/>
      <c r="Y51" s="1461"/>
      <c r="Z51" s="1461"/>
    </row>
    <row r="52" spans="1:26" s="1462" customFormat="1" ht="15.75" x14ac:dyDescent="0.25">
      <c r="A52" s="1506" t="s">
        <v>202</v>
      </c>
      <c r="B52" s="1196">
        <v>2015</v>
      </c>
      <c r="C52" s="1247" t="s">
        <v>539</v>
      </c>
      <c r="D52" s="1507">
        <v>44</v>
      </c>
      <c r="E52" s="1435">
        <v>1.8389737216784228</v>
      </c>
      <c r="F52" s="1508">
        <v>0</v>
      </c>
      <c r="G52" s="1509"/>
      <c r="H52" s="1588"/>
      <c r="I52" s="1496">
        <v>-2</v>
      </c>
      <c r="J52" s="1510">
        <v>2</v>
      </c>
      <c r="K52" s="1498">
        <f t="shared" si="11"/>
        <v>2</v>
      </c>
      <c r="L52" s="1511">
        <f t="shared" si="12"/>
        <v>2</v>
      </c>
      <c r="M52" s="1512">
        <f t="shared" si="13"/>
        <v>0.36</v>
      </c>
      <c r="N52" s="1513">
        <v>0</v>
      </c>
      <c r="O52" s="1511">
        <f t="shared" si="14"/>
        <v>0</v>
      </c>
      <c r="P52" s="1511">
        <f t="shared" si="15"/>
        <v>0</v>
      </c>
      <c r="Q52" s="1514">
        <f t="shared" si="16"/>
        <v>0</v>
      </c>
      <c r="R52" s="1515">
        <f t="shared" si="17"/>
        <v>2.1989737216784229</v>
      </c>
      <c r="S52" s="1516">
        <f t="shared" si="18"/>
        <v>0.3600000000000001</v>
      </c>
      <c r="T52" s="1436">
        <f t="shared" si="19"/>
        <v>31</v>
      </c>
      <c r="U52" s="1517">
        <f t="shared" si="20"/>
        <v>13</v>
      </c>
      <c r="V52" s="1518" t="str">
        <f t="shared" si="21"/>
        <v xml:space="preserve"> </v>
      </c>
      <c r="W52" s="1461"/>
      <c r="X52" s="1461"/>
      <c r="Y52" s="1461"/>
      <c r="Z52" s="1461"/>
    </row>
    <row r="53" spans="1:26" s="1462" customFormat="1" ht="15.75" x14ac:dyDescent="0.25">
      <c r="A53" s="1506" t="s">
        <v>229</v>
      </c>
      <c r="B53" s="1196"/>
      <c r="C53" s="1246" t="s">
        <v>625</v>
      </c>
      <c r="D53" s="1507">
        <v>45</v>
      </c>
      <c r="E53" s="1435">
        <v>1.8205407010045569</v>
      </c>
      <c r="F53" s="1519">
        <v>2</v>
      </c>
      <c r="G53" s="1520">
        <v>2</v>
      </c>
      <c r="H53" s="1588"/>
      <c r="I53" s="1496">
        <v>-2</v>
      </c>
      <c r="J53" s="1521">
        <v>2</v>
      </c>
      <c r="K53" s="1498">
        <f t="shared" si="11"/>
        <v>2</v>
      </c>
      <c r="L53" s="1511">
        <f t="shared" si="12"/>
        <v>0</v>
      </c>
      <c r="M53" s="1512">
        <f t="shared" si="13"/>
        <v>0</v>
      </c>
      <c r="N53" s="1513">
        <v>4</v>
      </c>
      <c r="O53" s="1511">
        <f t="shared" si="14"/>
        <v>4</v>
      </c>
      <c r="P53" s="1511">
        <f t="shared" si="15"/>
        <v>0</v>
      </c>
      <c r="Q53" s="1514">
        <f t="shared" si="16"/>
        <v>0</v>
      </c>
      <c r="R53" s="1515">
        <f t="shared" si="17"/>
        <v>1.8205407010045569</v>
      </c>
      <c r="S53" s="1516">
        <f t="shared" si="18"/>
        <v>0</v>
      </c>
      <c r="T53" s="1436">
        <f t="shared" si="19"/>
        <v>49</v>
      </c>
      <c r="U53" s="1517">
        <f t="shared" si="20"/>
        <v>-4</v>
      </c>
      <c r="V53" s="1518" t="str">
        <f t="shared" si="21"/>
        <v xml:space="preserve"> </v>
      </c>
      <c r="W53" s="1461"/>
      <c r="X53" s="1461"/>
      <c r="Y53" s="1461"/>
      <c r="Z53" s="1461"/>
    </row>
    <row r="54" spans="1:26" s="1462" customFormat="1" ht="15.75" x14ac:dyDescent="0.25">
      <c r="A54" s="1506" t="s">
        <v>184</v>
      </c>
      <c r="B54" s="1196">
        <v>2017</v>
      </c>
      <c r="C54" s="1247" t="s">
        <v>539</v>
      </c>
      <c r="D54" s="1507">
        <v>46</v>
      </c>
      <c r="E54" s="1435">
        <v>1.7778406879189399</v>
      </c>
      <c r="F54" s="1508">
        <v>-3</v>
      </c>
      <c r="G54" s="1509"/>
      <c r="H54" s="1590"/>
      <c r="I54" s="1496">
        <v>-2</v>
      </c>
      <c r="J54" s="1510">
        <v>1</v>
      </c>
      <c r="K54" s="1498">
        <f t="shared" si="11"/>
        <v>1</v>
      </c>
      <c r="L54" s="1511">
        <f t="shared" si="12"/>
        <v>4</v>
      </c>
      <c r="M54" s="1512">
        <f t="shared" si="13"/>
        <v>0.72</v>
      </c>
      <c r="N54" s="1513">
        <v>0</v>
      </c>
      <c r="O54" s="1511">
        <f t="shared" si="14"/>
        <v>0</v>
      </c>
      <c r="P54" s="1511">
        <f t="shared" si="15"/>
        <v>0</v>
      </c>
      <c r="Q54" s="1514">
        <f t="shared" si="16"/>
        <v>0</v>
      </c>
      <c r="R54" s="1515">
        <f t="shared" si="17"/>
        <v>2.4978406879189397</v>
      </c>
      <c r="S54" s="1516">
        <f t="shared" si="18"/>
        <v>0.71999999999999975</v>
      </c>
      <c r="T54" s="1436">
        <f t="shared" si="19"/>
        <v>25</v>
      </c>
      <c r="U54" s="1517">
        <f t="shared" si="20"/>
        <v>21</v>
      </c>
      <c r="V54" s="1518" t="str">
        <f t="shared" si="21"/>
        <v xml:space="preserve"> </v>
      </c>
      <c r="W54" s="1461"/>
      <c r="X54" s="1461"/>
      <c r="Y54" s="1461"/>
      <c r="Z54" s="1461"/>
    </row>
    <row r="55" spans="1:26" s="1462" customFormat="1" ht="15.75" x14ac:dyDescent="0.25">
      <c r="A55" s="1506" t="s">
        <v>234</v>
      </c>
      <c r="B55" s="1196"/>
      <c r="C55" s="1246" t="s">
        <v>625</v>
      </c>
      <c r="D55" s="1507">
        <v>47</v>
      </c>
      <c r="E55" s="1435">
        <v>1.7761576048515924</v>
      </c>
      <c r="F55" s="1519">
        <v>2</v>
      </c>
      <c r="G55" s="1520">
        <v>2</v>
      </c>
      <c r="H55" s="1588"/>
      <c r="I55" s="1496">
        <v>-2</v>
      </c>
      <c r="J55" s="1521">
        <v>2</v>
      </c>
      <c r="K55" s="1498">
        <f t="shared" si="11"/>
        <v>2</v>
      </c>
      <c r="L55" s="1511">
        <f t="shared" si="12"/>
        <v>0</v>
      </c>
      <c r="M55" s="1512">
        <f t="shared" si="13"/>
        <v>0</v>
      </c>
      <c r="N55" s="1513">
        <v>0</v>
      </c>
      <c r="O55" s="1511">
        <f t="shared" si="14"/>
        <v>0</v>
      </c>
      <c r="P55" s="1511">
        <f t="shared" si="15"/>
        <v>0</v>
      </c>
      <c r="Q55" s="1514">
        <f t="shared" si="16"/>
        <v>0</v>
      </c>
      <c r="R55" s="1515">
        <f t="shared" si="17"/>
        <v>1.7761576048515924</v>
      </c>
      <c r="S55" s="1516">
        <f t="shared" si="18"/>
        <v>0</v>
      </c>
      <c r="T55" s="1436">
        <f t="shared" si="19"/>
        <v>50</v>
      </c>
      <c r="U55" s="1517">
        <f t="shared" si="20"/>
        <v>-3</v>
      </c>
      <c r="V55" s="1518" t="str">
        <f t="shared" si="21"/>
        <v xml:space="preserve"> </v>
      </c>
      <c r="W55" s="1461"/>
      <c r="X55" s="1461"/>
      <c r="Y55" s="1461"/>
      <c r="Z55" s="1461"/>
    </row>
    <row r="56" spans="1:26" s="1462" customFormat="1" ht="15.75" x14ac:dyDescent="0.25">
      <c r="A56" s="1506" t="s">
        <v>76</v>
      </c>
      <c r="B56" s="1196">
        <v>2017</v>
      </c>
      <c r="C56" s="1245" t="s">
        <v>538</v>
      </c>
      <c r="D56" s="1507">
        <v>48</v>
      </c>
      <c r="E56" s="1435">
        <v>1.7336169430271919</v>
      </c>
      <c r="F56" s="1508">
        <v>-3</v>
      </c>
      <c r="G56" s="1509"/>
      <c r="H56" s="1590"/>
      <c r="I56" s="1496">
        <v>-2</v>
      </c>
      <c r="J56" s="1510">
        <v>-1</v>
      </c>
      <c r="K56" s="1498">
        <f t="shared" si="11"/>
        <v>-1</v>
      </c>
      <c r="L56" s="1511">
        <f t="shared" si="12"/>
        <v>2</v>
      </c>
      <c r="M56" s="1512">
        <f t="shared" si="13"/>
        <v>0.36</v>
      </c>
      <c r="N56" s="1513">
        <v>0</v>
      </c>
      <c r="O56" s="1511">
        <f t="shared" si="14"/>
        <v>0</v>
      </c>
      <c r="P56" s="1511">
        <f t="shared" si="15"/>
        <v>0</v>
      </c>
      <c r="Q56" s="1514">
        <f t="shared" si="16"/>
        <v>0</v>
      </c>
      <c r="R56" s="1515">
        <f t="shared" si="17"/>
        <v>2.0936169430271918</v>
      </c>
      <c r="S56" s="1516">
        <f t="shared" si="18"/>
        <v>0.35999999999999988</v>
      </c>
      <c r="T56" s="1436">
        <f t="shared" si="19"/>
        <v>37</v>
      </c>
      <c r="U56" s="1517">
        <f t="shared" si="20"/>
        <v>11</v>
      </c>
      <c r="V56" s="1518" t="str">
        <f t="shared" si="21"/>
        <v xml:space="preserve"> </v>
      </c>
      <c r="W56" s="1461"/>
      <c r="X56" s="1461"/>
      <c r="Y56" s="1461"/>
      <c r="Z56" s="1461"/>
    </row>
    <row r="57" spans="1:26" s="1462" customFormat="1" ht="15.75" x14ac:dyDescent="0.25">
      <c r="A57" s="1506" t="s">
        <v>179</v>
      </c>
      <c r="B57" s="1196">
        <v>2013</v>
      </c>
      <c r="C57" s="1245" t="s">
        <v>538</v>
      </c>
      <c r="D57" s="1507">
        <v>49</v>
      </c>
      <c r="E57" s="1435">
        <v>1.6757578784002731</v>
      </c>
      <c r="F57" s="1508">
        <v>0</v>
      </c>
      <c r="G57" s="1509"/>
      <c r="H57" s="1588"/>
      <c r="I57" s="1496">
        <v>-2</v>
      </c>
      <c r="J57" s="1510">
        <v>2</v>
      </c>
      <c r="K57" s="1498">
        <f t="shared" si="11"/>
        <v>2</v>
      </c>
      <c r="L57" s="1511">
        <f t="shared" si="12"/>
        <v>2</v>
      </c>
      <c r="M57" s="1512">
        <f t="shared" si="13"/>
        <v>0.36</v>
      </c>
      <c r="N57" s="1513">
        <v>0</v>
      </c>
      <c r="O57" s="1511">
        <f t="shared" si="14"/>
        <v>0</v>
      </c>
      <c r="P57" s="1511">
        <f t="shared" si="15"/>
        <v>0</v>
      </c>
      <c r="Q57" s="1514">
        <f t="shared" si="16"/>
        <v>0</v>
      </c>
      <c r="R57" s="1515">
        <f t="shared" si="17"/>
        <v>2.0357578784002732</v>
      </c>
      <c r="S57" s="1516">
        <f t="shared" si="18"/>
        <v>0.3600000000000001</v>
      </c>
      <c r="T57" s="1436">
        <f t="shared" si="19"/>
        <v>39</v>
      </c>
      <c r="U57" s="1517">
        <f t="shared" si="20"/>
        <v>10</v>
      </c>
      <c r="V57" s="1518" t="str">
        <f t="shared" si="21"/>
        <v xml:space="preserve"> </v>
      </c>
      <c r="W57" s="1461"/>
      <c r="X57" s="1461"/>
      <c r="Y57" s="1461"/>
      <c r="Z57" s="1461"/>
    </row>
    <row r="58" spans="1:26" s="1462" customFormat="1" ht="15.75" x14ac:dyDescent="0.25">
      <c r="A58" s="1506" t="s">
        <v>204</v>
      </c>
      <c r="B58" s="1196">
        <v>2017</v>
      </c>
      <c r="C58" s="1245" t="s">
        <v>538</v>
      </c>
      <c r="D58" s="1507">
        <v>50</v>
      </c>
      <c r="E58" s="1435">
        <v>1.6439305099594992</v>
      </c>
      <c r="F58" s="1508">
        <v>-3</v>
      </c>
      <c r="G58" s="1509"/>
      <c r="H58" s="1590"/>
      <c r="I58" s="1496">
        <v>-2</v>
      </c>
      <c r="J58" s="1510">
        <v>-1</v>
      </c>
      <c r="K58" s="1498">
        <f t="shared" si="11"/>
        <v>-1</v>
      </c>
      <c r="L58" s="1511">
        <f t="shared" si="12"/>
        <v>2</v>
      </c>
      <c r="M58" s="1512">
        <f t="shared" si="13"/>
        <v>0.36</v>
      </c>
      <c r="N58" s="1513">
        <v>0</v>
      </c>
      <c r="O58" s="1511">
        <f t="shared" si="14"/>
        <v>0</v>
      </c>
      <c r="P58" s="1511">
        <f t="shared" si="15"/>
        <v>0</v>
      </c>
      <c r="Q58" s="1514">
        <f t="shared" si="16"/>
        <v>0</v>
      </c>
      <c r="R58" s="1515">
        <f t="shared" si="17"/>
        <v>2.0039305099594991</v>
      </c>
      <c r="S58" s="1516">
        <f t="shared" si="18"/>
        <v>0.35999999999999988</v>
      </c>
      <c r="T58" s="1436">
        <f t="shared" si="19"/>
        <v>41</v>
      </c>
      <c r="U58" s="1517">
        <f t="shared" si="20"/>
        <v>9</v>
      </c>
      <c r="V58" s="1518" t="str">
        <f t="shared" si="21"/>
        <v xml:space="preserve"> </v>
      </c>
      <c r="W58" s="1461"/>
      <c r="X58" s="1461"/>
      <c r="Y58" s="1461"/>
      <c r="Z58" s="1461"/>
    </row>
    <row r="59" spans="1:26" s="1462" customFormat="1" ht="15.75" x14ac:dyDescent="0.25">
      <c r="A59" s="1506" t="s">
        <v>209</v>
      </c>
      <c r="B59" s="1196">
        <v>2017</v>
      </c>
      <c r="C59" s="1247" t="s">
        <v>539</v>
      </c>
      <c r="D59" s="1507">
        <v>51</v>
      </c>
      <c r="E59" s="1435">
        <v>1.570030657084732</v>
      </c>
      <c r="F59" s="1508">
        <v>-2</v>
      </c>
      <c r="G59" s="1509"/>
      <c r="H59" s="1588"/>
      <c r="I59" s="1496">
        <v>-2</v>
      </c>
      <c r="J59" s="1510">
        <v>0</v>
      </c>
      <c r="K59" s="1498">
        <f t="shared" si="11"/>
        <v>0</v>
      </c>
      <c r="L59" s="1511">
        <f t="shared" si="12"/>
        <v>2</v>
      </c>
      <c r="M59" s="1512">
        <f t="shared" si="13"/>
        <v>0.36</v>
      </c>
      <c r="N59" s="1513">
        <v>0</v>
      </c>
      <c r="O59" s="1511">
        <f t="shared" si="14"/>
        <v>0</v>
      </c>
      <c r="P59" s="1511">
        <f t="shared" si="15"/>
        <v>0</v>
      </c>
      <c r="Q59" s="1514">
        <f t="shared" si="16"/>
        <v>0</v>
      </c>
      <c r="R59" s="1515">
        <f t="shared" si="17"/>
        <v>1.9300306570847319</v>
      </c>
      <c r="S59" s="1516">
        <f t="shared" si="18"/>
        <v>0.35999999999999988</v>
      </c>
      <c r="T59" s="1436">
        <f t="shared" si="19"/>
        <v>44</v>
      </c>
      <c r="U59" s="1517">
        <f t="shared" si="20"/>
        <v>7</v>
      </c>
      <c r="V59" s="1518" t="str">
        <f t="shared" si="21"/>
        <v xml:space="preserve"> </v>
      </c>
      <c r="W59" s="1461"/>
      <c r="X59" s="1461"/>
      <c r="Y59" s="1461"/>
      <c r="Z59" s="1461"/>
    </row>
    <row r="60" spans="1:26" s="1462" customFormat="1" ht="15.75" x14ac:dyDescent="0.25">
      <c r="A60" s="1506" t="s">
        <v>198</v>
      </c>
      <c r="B60" s="1196">
        <v>2015</v>
      </c>
      <c r="C60" s="1245" t="s">
        <v>538</v>
      </c>
      <c r="D60" s="1507">
        <v>52</v>
      </c>
      <c r="E60" s="1435">
        <v>1.5551242035001802</v>
      </c>
      <c r="F60" s="1508">
        <v>-1</v>
      </c>
      <c r="G60" s="1509"/>
      <c r="H60" s="1590"/>
      <c r="I60" s="1496">
        <v>-2</v>
      </c>
      <c r="J60" s="1510">
        <v>2</v>
      </c>
      <c r="K60" s="1498">
        <f t="shared" si="11"/>
        <v>2</v>
      </c>
      <c r="L60" s="1511">
        <f t="shared" si="12"/>
        <v>3</v>
      </c>
      <c r="M60" s="1512">
        <f t="shared" si="13"/>
        <v>0.54</v>
      </c>
      <c r="N60" s="1513">
        <v>0</v>
      </c>
      <c r="O60" s="1511">
        <f t="shared" si="14"/>
        <v>0</v>
      </c>
      <c r="P60" s="1511">
        <f t="shared" si="15"/>
        <v>0</v>
      </c>
      <c r="Q60" s="1514">
        <f t="shared" si="16"/>
        <v>0</v>
      </c>
      <c r="R60" s="1515">
        <f t="shared" si="17"/>
        <v>2.0951242035001805</v>
      </c>
      <c r="S60" s="1516">
        <f t="shared" si="18"/>
        <v>0.54000000000000026</v>
      </c>
      <c r="T60" s="1436">
        <f t="shared" si="19"/>
        <v>36</v>
      </c>
      <c r="U60" s="1517">
        <f t="shared" si="20"/>
        <v>16</v>
      </c>
      <c r="V60" s="1518" t="str">
        <f t="shared" si="21"/>
        <v xml:space="preserve"> </v>
      </c>
      <c r="W60" s="1461"/>
      <c r="X60" s="1461"/>
      <c r="Y60" s="1461"/>
      <c r="Z60" s="1461"/>
    </row>
    <row r="61" spans="1:26" s="1462" customFormat="1" ht="15.75" x14ac:dyDescent="0.25">
      <c r="A61" s="1506" t="s">
        <v>216</v>
      </c>
      <c r="B61" s="1196">
        <v>2011</v>
      </c>
      <c r="C61" s="1245" t="s">
        <v>538</v>
      </c>
      <c r="D61" s="1507">
        <v>53</v>
      </c>
      <c r="E61" s="1435">
        <v>1.5003932663095498</v>
      </c>
      <c r="F61" s="1508">
        <v>0</v>
      </c>
      <c r="G61" s="1509"/>
      <c r="H61" s="1588"/>
      <c r="I61" s="1496">
        <v>-2</v>
      </c>
      <c r="J61" s="1510">
        <v>2</v>
      </c>
      <c r="K61" s="1498">
        <f t="shared" si="11"/>
        <v>2</v>
      </c>
      <c r="L61" s="1511">
        <f t="shared" si="12"/>
        <v>2</v>
      </c>
      <c r="M61" s="1512">
        <f t="shared" si="13"/>
        <v>0.36</v>
      </c>
      <c r="N61" s="1513">
        <v>0</v>
      </c>
      <c r="O61" s="1511">
        <f t="shared" si="14"/>
        <v>0</v>
      </c>
      <c r="P61" s="1511">
        <f t="shared" si="15"/>
        <v>0</v>
      </c>
      <c r="Q61" s="1514">
        <f t="shared" si="16"/>
        <v>0</v>
      </c>
      <c r="R61" s="1515">
        <f t="shared" si="17"/>
        <v>1.8603932663095497</v>
      </c>
      <c r="S61" s="1516">
        <f t="shared" si="18"/>
        <v>0.35999999999999988</v>
      </c>
      <c r="T61" s="1436">
        <f t="shared" si="19"/>
        <v>48</v>
      </c>
      <c r="U61" s="1517">
        <f t="shared" si="20"/>
        <v>5</v>
      </c>
      <c r="V61" s="1518" t="str">
        <f t="shared" si="21"/>
        <v xml:space="preserve"> </v>
      </c>
      <c r="W61" s="1461"/>
      <c r="X61" s="1461"/>
      <c r="Y61" s="1461"/>
      <c r="Z61" s="1461"/>
    </row>
    <row r="62" spans="1:26" s="1462" customFormat="1" ht="15.75" x14ac:dyDescent="0.25">
      <c r="A62" s="1506" t="s">
        <v>38</v>
      </c>
      <c r="B62" s="1196">
        <v>2017</v>
      </c>
      <c r="C62" s="1247" t="s">
        <v>539</v>
      </c>
      <c r="D62" s="1507">
        <v>54</v>
      </c>
      <c r="E62" s="1435">
        <v>1.3449097366453355</v>
      </c>
      <c r="F62" s="1508">
        <v>-3</v>
      </c>
      <c r="G62" s="1509"/>
      <c r="H62" s="1590"/>
      <c r="I62" s="1496">
        <v>-2</v>
      </c>
      <c r="J62" s="1510">
        <v>-1</v>
      </c>
      <c r="K62" s="1498">
        <f t="shared" si="11"/>
        <v>-1</v>
      </c>
      <c r="L62" s="1511">
        <f t="shared" si="12"/>
        <v>2</v>
      </c>
      <c r="M62" s="1512">
        <f t="shared" si="13"/>
        <v>0.36</v>
      </c>
      <c r="N62" s="1513">
        <v>0</v>
      </c>
      <c r="O62" s="1511">
        <f t="shared" si="14"/>
        <v>0</v>
      </c>
      <c r="P62" s="1511">
        <f t="shared" si="15"/>
        <v>0</v>
      </c>
      <c r="Q62" s="1514">
        <f t="shared" si="16"/>
        <v>0</v>
      </c>
      <c r="R62" s="1515">
        <f t="shared" si="17"/>
        <v>1.7049097366453356</v>
      </c>
      <c r="S62" s="1516">
        <f t="shared" si="18"/>
        <v>0.3600000000000001</v>
      </c>
      <c r="T62" s="1436">
        <f t="shared" si="19"/>
        <v>51</v>
      </c>
      <c r="U62" s="1517">
        <f t="shared" si="20"/>
        <v>3</v>
      </c>
      <c r="V62" s="1518" t="str">
        <f t="shared" si="21"/>
        <v xml:space="preserve"> </v>
      </c>
      <c r="W62" s="1461"/>
      <c r="X62" s="1461"/>
      <c r="Y62" s="1461"/>
      <c r="Z62" s="1461"/>
    </row>
    <row r="63" spans="1:26" s="1462" customFormat="1" ht="15.75" x14ac:dyDescent="0.25">
      <c r="A63" s="1506" t="s">
        <v>218</v>
      </c>
      <c r="B63" s="1196">
        <v>2017</v>
      </c>
      <c r="C63" s="1247" t="s">
        <v>539</v>
      </c>
      <c r="D63" s="1507">
        <v>55</v>
      </c>
      <c r="E63" s="1435">
        <v>1.2911141409583902</v>
      </c>
      <c r="F63" s="1508">
        <v>-3</v>
      </c>
      <c r="G63" s="1509"/>
      <c r="H63" s="1590"/>
      <c r="I63" s="1496">
        <v>-2</v>
      </c>
      <c r="J63" s="1510">
        <v>-1</v>
      </c>
      <c r="K63" s="1498">
        <f t="shared" si="11"/>
        <v>-1</v>
      </c>
      <c r="L63" s="1511">
        <f t="shared" si="12"/>
        <v>2</v>
      </c>
      <c r="M63" s="1512">
        <f t="shared" si="13"/>
        <v>0.36</v>
      </c>
      <c r="N63" s="1513">
        <v>0</v>
      </c>
      <c r="O63" s="1511">
        <f t="shared" si="14"/>
        <v>0</v>
      </c>
      <c r="P63" s="1511">
        <f t="shared" si="15"/>
        <v>0</v>
      </c>
      <c r="Q63" s="1514">
        <f t="shared" si="16"/>
        <v>0</v>
      </c>
      <c r="R63" s="1515">
        <f t="shared" si="17"/>
        <v>1.65111414095839</v>
      </c>
      <c r="S63" s="1516">
        <f t="shared" si="18"/>
        <v>0.35999999999999988</v>
      </c>
      <c r="T63" s="1436">
        <f t="shared" si="19"/>
        <v>52</v>
      </c>
      <c r="U63" s="1517">
        <f t="shared" si="20"/>
        <v>3</v>
      </c>
      <c r="V63" s="1518" t="str">
        <f t="shared" si="21"/>
        <v xml:space="preserve"> </v>
      </c>
      <c r="W63" s="1461"/>
      <c r="X63" s="1461"/>
      <c r="Y63" s="1461"/>
      <c r="Z63" s="1461"/>
    </row>
    <row r="64" spans="1:26" s="1462" customFormat="1" ht="15.75" x14ac:dyDescent="0.25">
      <c r="A64" s="1506" t="s">
        <v>219</v>
      </c>
      <c r="B64" s="1196">
        <v>2013</v>
      </c>
      <c r="C64" s="1245" t="s">
        <v>538</v>
      </c>
      <c r="D64" s="1507">
        <v>56</v>
      </c>
      <c r="E64" s="1435">
        <v>1.1581172631641106</v>
      </c>
      <c r="F64" s="1508">
        <v>0</v>
      </c>
      <c r="G64" s="1509"/>
      <c r="H64" s="1588"/>
      <c r="I64" s="1496">
        <v>-2</v>
      </c>
      <c r="J64" s="1510">
        <v>0</v>
      </c>
      <c r="K64" s="1498">
        <f t="shared" si="11"/>
        <v>0</v>
      </c>
      <c r="L64" s="1511">
        <f t="shared" si="12"/>
        <v>0</v>
      </c>
      <c r="M64" s="1512">
        <f t="shared" si="13"/>
        <v>0</v>
      </c>
      <c r="N64" s="1513">
        <v>0</v>
      </c>
      <c r="O64" s="1511">
        <f t="shared" si="14"/>
        <v>0</v>
      </c>
      <c r="P64" s="1511">
        <f t="shared" si="15"/>
        <v>0</v>
      </c>
      <c r="Q64" s="1514">
        <f t="shared" si="16"/>
        <v>0</v>
      </c>
      <c r="R64" s="1515">
        <f t="shared" si="17"/>
        <v>1.1581172631641106</v>
      </c>
      <c r="S64" s="1516">
        <f t="shared" si="18"/>
        <v>0</v>
      </c>
      <c r="T64" s="1436">
        <f t="shared" si="19"/>
        <v>54</v>
      </c>
      <c r="U64" s="1517">
        <f t="shared" si="20"/>
        <v>2</v>
      </c>
      <c r="V64" s="1518" t="str">
        <f t="shared" si="21"/>
        <v xml:space="preserve"> </v>
      </c>
      <c r="W64" s="1461"/>
      <c r="X64" s="1461"/>
      <c r="Y64" s="1461"/>
      <c r="Z64" s="1461"/>
    </row>
    <row r="65" spans="1:26" s="1462" customFormat="1" ht="15.75" x14ac:dyDescent="0.25">
      <c r="A65" s="1522" t="s">
        <v>46</v>
      </c>
      <c r="B65" s="1196">
        <v>2017</v>
      </c>
      <c r="C65" s="1245" t="s">
        <v>538</v>
      </c>
      <c r="D65" s="1507">
        <v>57</v>
      </c>
      <c r="E65" s="1435">
        <v>1.130983502869872</v>
      </c>
      <c r="F65" s="1508">
        <v>-2</v>
      </c>
      <c r="G65" s="1523"/>
      <c r="H65" s="1588"/>
      <c r="I65" s="1496">
        <v>-2</v>
      </c>
      <c r="J65" s="1510">
        <v>0</v>
      </c>
      <c r="K65" s="1498">
        <f t="shared" si="11"/>
        <v>0</v>
      </c>
      <c r="L65" s="1511">
        <f t="shared" si="12"/>
        <v>2</v>
      </c>
      <c r="M65" s="1512">
        <f t="shared" si="13"/>
        <v>0.36</v>
      </c>
      <c r="N65" s="1513">
        <v>0</v>
      </c>
      <c r="O65" s="1511">
        <f t="shared" si="14"/>
        <v>0</v>
      </c>
      <c r="P65" s="1511">
        <f t="shared" si="15"/>
        <v>0</v>
      </c>
      <c r="Q65" s="1514">
        <f t="shared" si="16"/>
        <v>0</v>
      </c>
      <c r="R65" s="1515">
        <f t="shared" si="17"/>
        <v>1.4909835028698719</v>
      </c>
      <c r="S65" s="1516">
        <f t="shared" si="18"/>
        <v>0.35999999999999988</v>
      </c>
      <c r="T65" s="1436">
        <f t="shared" si="19"/>
        <v>53</v>
      </c>
      <c r="U65" s="1517">
        <f t="shared" si="20"/>
        <v>4</v>
      </c>
      <c r="V65" s="1518" t="str">
        <f t="shared" si="21"/>
        <v xml:space="preserve"> </v>
      </c>
      <c r="W65" s="1461"/>
      <c r="X65" s="1461"/>
      <c r="Y65" s="1461"/>
      <c r="Z65" s="1461"/>
    </row>
    <row r="66" spans="1:26" s="1462" customFormat="1" ht="16.5" thickBot="1" x14ac:dyDescent="0.3">
      <c r="A66" s="1525" t="s">
        <v>215</v>
      </c>
      <c r="B66" s="1914">
        <v>2013</v>
      </c>
      <c r="C66" s="1619" t="s">
        <v>624</v>
      </c>
      <c r="D66" s="1526">
        <v>58</v>
      </c>
      <c r="E66" s="1437">
        <v>0.9767363884253657</v>
      </c>
      <c r="F66" s="1527">
        <v>0</v>
      </c>
      <c r="G66" s="1528"/>
      <c r="H66" s="1616"/>
      <c r="I66" s="1529">
        <v>-2</v>
      </c>
      <c r="J66" s="1530">
        <v>0</v>
      </c>
      <c r="K66" s="1531">
        <f t="shared" si="11"/>
        <v>0</v>
      </c>
      <c r="L66" s="1532">
        <f t="shared" si="12"/>
        <v>0</v>
      </c>
      <c r="M66" s="1533">
        <f t="shared" si="13"/>
        <v>0</v>
      </c>
      <c r="N66" s="1534">
        <v>2</v>
      </c>
      <c r="O66" s="1532">
        <f t="shared" si="14"/>
        <v>2</v>
      </c>
      <c r="P66" s="1532">
        <f t="shared" si="15"/>
        <v>0</v>
      </c>
      <c r="Q66" s="1535">
        <f t="shared" si="16"/>
        <v>0</v>
      </c>
      <c r="R66" s="1536">
        <f t="shared" si="17"/>
        <v>0.9767363884253657</v>
      </c>
      <c r="S66" s="1537">
        <f t="shared" si="18"/>
        <v>0</v>
      </c>
      <c r="T66" s="1438">
        <f t="shared" si="19"/>
        <v>55</v>
      </c>
      <c r="U66" s="1538">
        <f t="shared" si="20"/>
        <v>3</v>
      </c>
      <c r="V66" s="1539" t="str">
        <f t="shared" si="21"/>
        <v xml:space="preserve"> </v>
      </c>
      <c r="W66" s="1461"/>
      <c r="X66" s="1461"/>
      <c r="Y66" s="1461"/>
      <c r="Z66" s="1461"/>
    </row>
    <row r="67" spans="1:26" x14ac:dyDescent="0.3">
      <c r="A67" s="1540"/>
      <c r="B67" s="244"/>
      <c r="C67" s="1000"/>
      <c r="D67" s="788"/>
      <c r="F67" s="1541"/>
      <c r="G67" s="1542"/>
      <c r="H67" s="1541"/>
      <c r="I67" s="1541"/>
      <c r="J67" s="1541"/>
      <c r="K67" s="1441"/>
      <c r="L67" s="1441"/>
      <c r="M67" s="1443"/>
      <c r="N67" s="1444"/>
      <c r="O67" s="1441"/>
      <c r="P67" s="1441"/>
      <c r="Q67" s="1444"/>
      <c r="R67" s="1441"/>
      <c r="S67" s="1441"/>
      <c r="T67" s="1441"/>
      <c r="U67" s="1441"/>
      <c r="V67" s="1441"/>
      <c r="W67" s="1441"/>
      <c r="X67" s="1461"/>
      <c r="Y67" s="1441"/>
      <c r="Z67" s="1441"/>
    </row>
    <row r="68" spans="1:26" x14ac:dyDescent="0.3">
      <c r="A68" s="1540"/>
      <c r="B68" s="244"/>
      <c r="C68" s="1000"/>
      <c r="D68" s="788"/>
      <c r="F68" s="1541"/>
      <c r="G68" s="1542"/>
      <c r="H68" s="1541"/>
      <c r="I68" s="1541"/>
      <c r="J68" s="1541"/>
      <c r="K68" s="1441"/>
      <c r="L68" s="1441"/>
      <c r="M68" s="1443"/>
      <c r="N68" s="1444"/>
      <c r="O68" s="1441"/>
      <c r="P68" s="1441"/>
      <c r="Q68" s="1444"/>
      <c r="R68" s="1441"/>
      <c r="S68" s="1441"/>
      <c r="T68" s="1441"/>
      <c r="U68" s="1441"/>
      <c r="V68" s="1441"/>
      <c r="W68" s="1441"/>
      <c r="X68" s="1461"/>
      <c r="Y68" s="1441"/>
      <c r="Z68" s="1441"/>
    </row>
    <row r="69" spans="1:26" x14ac:dyDescent="0.3">
      <c r="A69" s="1540"/>
      <c r="B69" s="244"/>
      <c r="C69" s="1000"/>
      <c r="D69" s="788"/>
      <c r="F69" s="1541"/>
      <c r="G69" s="1542"/>
      <c r="H69" s="1541"/>
      <c r="I69" s="1541"/>
      <c r="J69" s="1541"/>
      <c r="K69" s="1441"/>
      <c r="L69" s="1441"/>
      <c r="M69" s="1443"/>
      <c r="N69" s="1444"/>
      <c r="O69" s="1441"/>
      <c r="P69" s="1441"/>
      <c r="Q69" s="1444"/>
      <c r="R69" s="1441"/>
      <c r="S69" s="1441"/>
      <c r="T69" s="1441"/>
      <c r="U69" s="1441"/>
      <c r="V69" s="1441"/>
      <c r="W69" s="1441"/>
      <c r="X69" s="1461"/>
      <c r="Y69" s="1441"/>
      <c r="Z69" s="1441"/>
    </row>
    <row r="70" spans="1:26" x14ac:dyDescent="0.3">
      <c r="A70" s="1543"/>
      <c r="B70" s="244"/>
      <c r="C70" s="1000"/>
      <c r="D70" s="788"/>
      <c r="F70" s="1441"/>
      <c r="G70" s="1544"/>
      <c r="H70" s="1441"/>
      <c r="I70" s="1441"/>
      <c r="J70" s="1441"/>
      <c r="K70" s="1441"/>
      <c r="L70" s="1441"/>
      <c r="M70" s="1443"/>
      <c r="N70" s="1444"/>
      <c r="O70" s="1441"/>
      <c r="P70" s="1441"/>
      <c r="Q70" s="1444"/>
      <c r="R70" s="1441"/>
      <c r="S70" s="1441"/>
      <c r="T70" s="1441"/>
      <c r="U70" s="1441"/>
      <c r="V70" s="1441"/>
      <c r="W70" s="1441"/>
      <c r="X70" s="1461"/>
      <c r="Y70" s="1441"/>
      <c r="Z70" s="1441"/>
    </row>
    <row r="71" spans="1:26" x14ac:dyDescent="0.3">
      <c r="A71" s="1543"/>
      <c r="B71" s="389"/>
      <c r="C71" s="1000"/>
      <c r="D71" s="788"/>
      <c r="F71" s="1441"/>
      <c r="G71" s="1544"/>
      <c r="H71" s="1441"/>
      <c r="I71" s="1441"/>
      <c r="J71" s="1441"/>
      <c r="K71" s="1441"/>
      <c r="L71" s="1441"/>
      <c r="M71" s="1443"/>
      <c r="N71" s="1444"/>
      <c r="O71" s="1441"/>
      <c r="P71" s="1441"/>
      <c r="Q71" s="1444"/>
      <c r="R71" s="1441"/>
      <c r="S71" s="1441"/>
      <c r="T71" s="1441"/>
      <c r="U71" s="1441"/>
      <c r="V71" s="1441"/>
      <c r="W71" s="1441"/>
      <c r="X71" s="1461"/>
      <c r="Y71" s="1441"/>
      <c r="Z71" s="1441"/>
    </row>
    <row r="72" spans="1:26" x14ac:dyDescent="0.3">
      <c r="A72" s="1543"/>
      <c r="B72" s="244"/>
      <c r="C72" s="1000"/>
      <c r="D72" s="788"/>
      <c r="F72" s="1441"/>
      <c r="G72" s="1544"/>
      <c r="H72" s="1441"/>
      <c r="I72" s="1441"/>
      <c r="J72" s="1441"/>
      <c r="K72" s="1441"/>
      <c r="L72" s="1441"/>
      <c r="M72" s="1443"/>
      <c r="N72" s="1444"/>
      <c r="O72" s="1441"/>
      <c r="P72" s="1441"/>
      <c r="Q72" s="1444"/>
      <c r="R72" s="1441"/>
      <c r="S72" s="1441"/>
      <c r="T72" s="1441"/>
      <c r="U72" s="1441"/>
      <c r="V72" s="1441"/>
      <c r="W72" s="1441"/>
      <c r="X72" s="1461"/>
      <c r="Y72" s="1441"/>
      <c r="Z72" s="1441"/>
    </row>
    <row r="73" spans="1:26" x14ac:dyDescent="0.3">
      <c r="A73" s="1543"/>
      <c r="B73"/>
      <c r="C73" s="1000"/>
      <c r="D73" s="430"/>
      <c r="E73" s="430"/>
      <c r="F73" s="1441"/>
      <c r="G73" s="1544"/>
      <c r="H73" s="1441"/>
      <c r="I73" s="1441"/>
      <c r="J73" s="1441"/>
      <c r="K73" s="1441"/>
      <c r="L73" s="1441"/>
      <c r="M73" s="1443"/>
      <c r="N73" s="1444"/>
      <c r="O73" s="1441"/>
      <c r="P73" s="1441"/>
      <c r="Q73" s="1444"/>
      <c r="R73" s="1441"/>
      <c r="S73" s="1441"/>
      <c r="T73" s="1441"/>
      <c r="U73" s="1441"/>
      <c r="V73" s="1441"/>
      <c r="W73" s="1441"/>
      <c r="X73" s="1461"/>
      <c r="Y73" s="1441"/>
      <c r="Z73" s="1441"/>
    </row>
    <row r="74" spans="1:26" x14ac:dyDescent="0.3">
      <c r="A74" s="1543"/>
      <c r="B74"/>
      <c r="D74" s="430"/>
      <c r="E74" s="430"/>
      <c r="F74" s="1441"/>
      <c r="G74" s="1544"/>
      <c r="H74" s="1441"/>
      <c r="I74" s="1441"/>
      <c r="J74" s="1441"/>
      <c r="K74" s="1441"/>
      <c r="L74" s="1441"/>
      <c r="M74" s="1443"/>
      <c r="N74" s="1444"/>
      <c r="O74" s="1441"/>
      <c r="P74" s="1441"/>
      <c r="Q74" s="1444"/>
      <c r="R74" s="1441"/>
      <c r="S74" s="1441"/>
      <c r="T74" s="1441"/>
      <c r="U74" s="1441"/>
      <c r="V74" s="1441"/>
      <c r="W74" s="1441"/>
      <c r="X74" s="1461"/>
      <c r="Y74" s="1441"/>
      <c r="Z74" s="1441"/>
    </row>
    <row r="75" spans="1:26" x14ac:dyDescent="0.3">
      <c r="A75" s="1543"/>
      <c r="B75"/>
      <c r="D75" s="430"/>
      <c r="E75" s="430"/>
      <c r="F75" s="1441"/>
      <c r="G75" s="1544"/>
      <c r="H75" s="1441"/>
      <c r="I75" s="1441"/>
      <c r="J75" s="1441"/>
      <c r="K75" s="1441"/>
      <c r="L75" s="1441"/>
      <c r="M75" s="1443"/>
      <c r="N75" s="1444"/>
      <c r="O75" s="1441"/>
      <c r="P75" s="1441"/>
      <c r="Q75" s="1444"/>
      <c r="R75" s="1441"/>
      <c r="S75" s="1441"/>
      <c r="T75" s="1441"/>
      <c r="U75" s="1441"/>
      <c r="V75" s="1441"/>
      <c r="W75" s="1441"/>
      <c r="X75" s="1461"/>
      <c r="Y75" s="1441"/>
      <c r="Z75" s="1441"/>
    </row>
    <row r="76" spans="1:26" x14ac:dyDescent="0.3">
      <c r="A76" s="1543"/>
      <c r="B76"/>
      <c r="D76" s="430"/>
      <c r="E76" s="430"/>
      <c r="F76" s="1441"/>
      <c r="G76" s="1544"/>
      <c r="H76" s="1441"/>
      <c r="I76" s="1441"/>
      <c r="J76" s="1441"/>
      <c r="K76" s="1441"/>
      <c r="L76" s="1441"/>
      <c r="M76" s="1443"/>
      <c r="N76" s="1444"/>
      <c r="O76" s="1441"/>
      <c r="P76" s="1441"/>
      <c r="Q76" s="1444"/>
      <c r="R76" s="1441"/>
      <c r="S76" s="1441"/>
      <c r="T76" s="1441"/>
      <c r="U76" s="1441"/>
      <c r="V76" s="1441"/>
      <c r="W76" s="1441"/>
      <c r="X76" s="1461"/>
      <c r="Y76" s="1441"/>
      <c r="Z76" s="1441"/>
    </row>
    <row r="77" spans="1:26" x14ac:dyDescent="0.3">
      <c r="B77"/>
      <c r="D77" s="332"/>
      <c r="E77" s="430"/>
    </row>
  </sheetData>
  <sortState ref="A9:AC66">
    <sortCondition ref="D9:D66"/>
  </sortState>
  <conditionalFormatting sqref="D9:D66">
    <cfRule type="cellIs" dxfId="12" priority="11" stopIfTrue="1" operator="lessThanOrEqual">
      <formula>19</formula>
    </cfRule>
    <cfRule type="cellIs" dxfId="11" priority="12" stopIfTrue="1" operator="lessThanOrEqual">
      <formula>39</formula>
    </cfRule>
    <cfRule type="cellIs" dxfId="10" priority="13" operator="greaterThan">
      <formula>39</formula>
    </cfRule>
  </conditionalFormatting>
  <conditionalFormatting sqref="T9:T66">
    <cfRule type="cellIs" dxfId="9" priority="8" stopIfTrue="1" operator="lessThanOrEqual">
      <formula>19</formula>
    </cfRule>
    <cfRule type="cellIs" dxfId="8" priority="9" stopIfTrue="1" operator="lessThanOrEqual">
      <formula>39</formula>
    </cfRule>
    <cfRule type="cellIs" dxfId="7" priority="10" operator="greaterThan">
      <formula>39</formula>
    </cfRule>
  </conditionalFormatting>
  <conditionalFormatting sqref="M9:M66">
    <cfRule type="cellIs" dxfId="6" priority="7" operator="equal">
      <formula>0</formula>
    </cfRule>
  </conditionalFormatting>
  <conditionalFormatting sqref="Q9:Q66">
    <cfRule type="cellIs" dxfId="5" priority="6" operator="equal">
      <formula>0</formula>
    </cfRule>
  </conditionalFormatting>
  <conditionalFormatting sqref="U9:U66">
    <cfRule type="colorScale" priority="5">
      <colorScale>
        <cfvo type="min"/>
        <cfvo type="percentile" val="45"/>
        <cfvo type="max"/>
        <color rgb="FFFF8989"/>
        <color rgb="FFFFEB84"/>
        <color rgb="FFA8FF7D"/>
      </colorScale>
    </cfRule>
  </conditionalFormatting>
  <conditionalFormatting sqref="S9:S66">
    <cfRule type="cellIs" dxfId="4" priority="4" operator="equal">
      <formula>0</formula>
    </cfRule>
  </conditionalFormatting>
  <conditionalFormatting sqref="C66">
    <cfRule type="colorScale" priority="2">
      <colorScale>
        <cfvo type="min"/>
        <cfvo type="percentile" val="45"/>
        <cfvo type="max"/>
        <color rgb="FFF97B7E"/>
        <color rgb="FFFFEB84"/>
        <color rgb="FF7AC88E"/>
      </colorScale>
    </cfRule>
  </conditionalFormatting>
  <conditionalFormatting sqref="B9:B66">
    <cfRule type="colorScale" priority="1">
      <colorScale>
        <cfvo type="min"/>
        <cfvo type="percentile" val="50"/>
        <cfvo type="max"/>
        <color rgb="FFF8696B"/>
        <color rgb="FFFFEB84"/>
        <color rgb="FF63BE7B"/>
      </colorScale>
    </cfRule>
  </conditionalFormatting>
  <pageMargins left="0.45" right="0.45" top="0.75" bottom="0.75" header="0.3" footer="0.3"/>
  <pageSetup scale="75"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76"/>
  <sheetViews>
    <sheetView zoomScaleNormal="100" workbookViewId="0">
      <pane ySplit="6" topLeftCell="A10" activePane="bottomLeft" state="frozen"/>
      <selection activeCell="D17" sqref="D17"/>
      <selection pane="bottomLeft" activeCell="J12" sqref="J12"/>
    </sheetView>
  </sheetViews>
  <sheetFormatPr defaultColWidth="8.85546875" defaultRowHeight="18.75" x14ac:dyDescent="0.3"/>
  <cols>
    <col min="1" max="1" width="31.85546875" style="50" customWidth="1"/>
    <col min="2" max="2" width="10.28515625" style="5" customWidth="1"/>
    <col min="3" max="3" width="13" style="48" bestFit="1" customWidth="1"/>
    <col min="4" max="4" width="15.140625" style="1" customWidth="1"/>
    <col min="5" max="5" width="11.28515625" style="5" customWidth="1"/>
    <col min="6" max="6" width="7.5703125" style="47" customWidth="1"/>
    <col min="7" max="7" width="8.85546875" style="13"/>
    <col min="8" max="16384" width="8.85546875" style="1"/>
  </cols>
  <sheetData>
    <row r="1" spans="1:16" ht="21" x14ac:dyDescent="0.35">
      <c r="A1" s="175" t="s">
        <v>576</v>
      </c>
      <c r="B1" s="53"/>
      <c r="D1" s="50"/>
      <c r="E1" s="53"/>
      <c r="F1" s="97"/>
      <c r="G1" s="1325"/>
      <c r="H1" s="50"/>
      <c r="I1" s="50"/>
      <c r="J1" s="50"/>
      <c r="K1" s="50"/>
      <c r="L1" s="50"/>
      <c r="M1" s="50"/>
      <c r="N1" s="50"/>
      <c r="O1" s="50"/>
      <c r="P1" s="50"/>
    </row>
    <row r="2" spans="1:16" ht="21" x14ac:dyDescent="0.35">
      <c r="A2" s="175"/>
      <c r="B2" s="53"/>
      <c r="D2" s="50"/>
      <c r="E2" s="53"/>
      <c r="F2" s="97"/>
      <c r="G2" s="1325"/>
      <c r="H2" s="50"/>
      <c r="I2" s="50"/>
      <c r="J2" s="50"/>
      <c r="K2" s="50"/>
      <c r="L2" s="50"/>
      <c r="M2" s="50"/>
      <c r="N2" s="50"/>
      <c r="O2" s="50"/>
      <c r="P2" s="50"/>
    </row>
    <row r="3" spans="1:16" x14ac:dyDescent="0.3">
      <c r="A3" s="92"/>
      <c r="B3" s="363"/>
      <c r="C3" s="536" t="s">
        <v>433</v>
      </c>
      <c r="D3" s="96"/>
      <c r="E3" s="53"/>
      <c r="F3" s="97"/>
      <c r="G3" s="1325"/>
      <c r="H3" s="50"/>
      <c r="I3" s="50"/>
      <c r="J3" s="50"/>
      <c r="K3" s="50"/>
      <c r="L3" s="50"/>
      <c r="M3" s="50"/>
      <c r="N3" s="50"/>
      <c r="O3" s="50"/>
      <c r="P3" s="50"/>
    </row>
    <row r="4" spans="1:16" x14ac:dyDescent="0.3">
      <c r="A4" s="179"/>
      <c r="B4" s="144" t="s">
        <v>641</v>
      </c>
      <c r="C4" s="532">
        <v>0.18</v>
      </c>
      <c r="D4" s="364" t="s">
        <v>432</v>
      </c>
      <c r="E4" s="365"/>
      <c r="F4" s="97"/>
      <c r="G4" s="1325"/>
      <c r="H4" s="50"/>
      <c r="I4" s="50"/>
      <c r="J4" s="50"/>
      <c r="K4" s="50"/>
      <c r="L4" s="50"/>
      <c r="M4" s="50"/>
      <c r="N4" s="50"/>
      <c r="O4" s="50"/>
      <c r="P4" s="50"/>
    </row>
    <row r="5" spans="1:16" x14ac:dyDescent="0.3">
      <c r="A5" s="51"/>
      <c r="B5" s="366" t="s">
        <v>1</v>
      </c>
      <c r="C5" s="533" t="s">
        <v>115</v>
      </c>
      <c r="D5" s="148" t="s">
        <v>327</v>
      </c>
      <c r="E5" s="367"/>
      <c r="F5" s="356" t="s">
        <v>116</v>
      </c>
      <c r="G5" s="1325"/>
      <c r="H5" s="50"/>
      <c r="I5" s="50"/>
      <c r="J5" s="50"/>
      <c r="K5" s="50"/>
      <c r="L5" s="50"/>
      <c r="M5" s="50"/>
      <c r="N5" s="50"/>
      <c r="O5" s="50"/>
      <c r="P5" s="50"/>
    </row>
    <row r="6" spans="1:16" ht="19.5" thickBot="1" x14ac:dyDescent="0.35">
      <c r="A6" s="51" t="s">
        <v>4</v>
      </c>
      <c r="B6" s="368" t="s">
        <v>2</v>
      </c>
      <c r="C6" s="534">
        <f>MAX(C7:C64)</f>
        <v>8.1852818215315111</v>
      </c>
      <c r="D6" s="359" t="s">
        <v>186</v>
      </c>
      <c r="E6" s="365" t="s">
        <v>3</v>
      </c>
      <c r="F6" s="97"/>
      <c r="G6" s="1325"/>
      <c r="H6" s="50"/>
      <c r="I6" s="50"/>
      <c r="J6" s="50"/>
      <c r="K6" s="50"/>
      <c r="L6" s="50"/>
      <c r="M6" s="50"/>
      <c r="N6" s="50"/>
      <c r="O6" s="50"/>
      <c r="P6" s="50"/>
    </row>
    <row r="7" spans="1:16" ht="19.5" thickBot="1" x14ac:dyDescent="0.35">
      <c r="A7" s="369" t="s">
        <v>185</v>
      </c>
      <c r="B7" s="371">
        <f t="shared" ref="B7:B53" si="0">C7*10/C$6</f>
        <v>10</v>
      </c>
      <c r="C7" s="58">
        <f t="shared" ref="C7:C19" si="1">$D7^C$4</f>
        <v>8.1852818215315111</v>
      </c>
      <c r="D7" s="360">
        <v>118143.299</v>
      </c>
      <c r="E7" s="59">
        <f t="shared" ref="E7:E53" si="2">RANK(D7,D$7:D$64,0)</f>
        <v>1</v>
      </c>
      <c r="F7" s="1345"/>
      <c r="G7" s="1325"/>
      <c r="H7" s="50"/>
      <c r="I7" s="50"/>
      <c r="J7" s="50"/>
      <c r="K7" s="50"/>
      <c r="L7" s="50"/>
      <c r="M7" s="50"/>
      <c r="N7" s="50"/>
      <c r="O7" s="50"/>
      <c r="P7" s="50"/>
    </row>
    <row r="8" spans="1:16" ht="19.5" thickBot="1" x14ac:dyDescent="0.35">
      <c r="A8" s="134" t="s">
        <v>8</v>
      </c>
      <c r="B8" s="371">
        <f t="shared" si="0"/>
        <v>7.9791820644540081</v>
      </c>
      <c r="C8" s="58">
        <f t="shared" si="1"/>
        <v>6.5311853902865664</v>
      </c>
      <c r="D8" s="361">
        <v>33708.031999999999</v>
      </c>
      <c r="E8" s="59">
        <f t="shared" si="2"/>
        <v>2</v>
      </c>
      <c r="F8" s="1345"/>
      <c r="G8" s="1325"/>
      <c r="H8" s="50"/>
      <c r="I8" s="50"/>
      <c r="J8" s="50"/>
      <c r="K8" s="50"/>
      <c r="L8" s="50"/>
      <c r="M8" s="50"/>
      <c r="N8" s="50"/>
      <c r="O8" s="50"/>
      <c r="P8" s="50"/>
    </row>
    <row r="9" spans="1:16" ht="19.5" thickBot="1" x14ac:dyDescent="0.35">
      <c r="A9" s="134" t="s">
        <v>10</v>
      </c>
      <c r="B9" s="371">
        <f t="shared" si="0"/>
        <v>7.7210749200163047</v>
      </c>
      <c r="C9" s="58">
        <f t="shared" si="1"/>
        <v>6.3199174185492328</v>
      </c>
      <c r="D9" s="361">
        <v>28079.973000000002</v>
      </c>
      <c r="E9" s="59">
        <f t="shared" si="2"/>
        <v>3</v>
      </c>
      <c r="F9" s="1345"/>
      <c r="G9" s="1325"/>
      <c r="H9" s="50"/>
      <c r="I9" s="50"/>
      <c r="J9" s="50"/>
      <c r="K9" s="50"/>
      <c r="L9" s="50"/>
      <c r="M9" s="50"/>
      <c r="N9" s="50"/>
      <c r="O9" s="50"/>
      <c r="P9" s="50"/>
    </row>
    <row r="10" spans="1:16" ht="19.5" thickBot="1" x14ac:dyDescent="0.35">
      <c r="A10" s="134" t="s">
        <v>180</v>
      </c>
      <c r="B10" s="371">
        <f t="shared" si="0"/>
        <v>6.8724729626825791</v>
      </c>
      <c r="C10" s="58">
        <f t="shared" si="1"/>
        <v>5.6253128010412521</v>
      </c>
      <c r="D10" s="361">
        <v>14705.558999999999</v>
      </c>
      <c r="E10" s="59">
        <f t="shared" si="2"/>
        <v>4</v>
      </c>
      <c r="F10" s="1345"/>
      <c r="G10" s="1325"/>
      <c r="H10" s="50"/>
      <c r="I10" s="50"/>
      <c r="J10" s="50"/>
      <c r="K10" s="50"/>
      <c r="L10" s="50"/>
      <c r="M10" s="50"/>
      <c r="N10" s="50"/>
      <c r="O10" s="50"/>
      <c r="P10" s="50"/>
    </row>
    <row r="11" spans="1:16" ht="19.5" thickBot="1" x14ac:dyDescent="0.35">
      <c r="A11" s="134" t="s">
        <v>182</v>
      </c>
      <c r="B11" s="371">
        <f t="shared" si="0"/>
        <v>5.9379084181508226</v>
      </c>
      <c r="C11" s="58">
        <f t="shared" si="1"/>
        <v>4.8603453833008858</v>
      </c>
      <c r="D11" s="361">
        <v>6528.56</v>
      </c>
      <c r="E11" s="59">
        <f t="shared" si="2"/>
        <v>5</v>
      </c>
      <c r="F11" s="1345"/>
      <c r="G11" s="1325"/>
      <c r="H11" s="50"/>
      <c r="I11" s="50"/>
      <c r="J11" s="50"/>
      <c r="K11" s="50"/>
      <c r="L11" s="50"/>
      <c r="M11" s="50"/>
      <c r="N11" s="50"/>
      <c r="O11" s="50"/>
      <c r="P11" s="50"/>
    </row>
    <row r="12" spans="1:16" ht="19.5" thickBot="1" x14ac:dyDescent="0.35">
      <c r="A12" s="134" t="s">
        <v>157</v>
      </c>
      <c r="B12" s="371">
        <f t="shared" si="0"/>
        <v>5.8335058237551936</v>
      </c>
      <c r="C12" s="58">
        <f t="shared" si="1"/>
        <v>4.774888917498159</v>
      </c>
      <c r="D12" s="361">
        <v>5915.8639999999996</v>
      </c>
      <c r="E12" s="59">
        <f t="shared" si="2"/>
        <v>6</v>
      </c>
      <c r="F12" s="1345"/>
      <c r="G12" s="1325"/>
      <c r="H12" s="50"/>
      <c r="I12" s="50"/>
      <c r="J12" s="50"/>
      <c r="K12" s="50"/>
      <c r="L12" s="50"/>
      <c r="M12" s="50"/>
      <c r="N12" s="50"/>
      <c r="O12" s="50"/>
      <c r="P12" s="50"/>
    </row>
    <row r="13" spans="1:16" ht="19.5" thickBot="1" x14ac:dyDescent="0.35">
      <c r="A13" s="134" t="s">
        <v>179</v>
      </c>
      <c r="B13" s="371">
        <f t="shared" si="0"/>
        <v>5.5265835416341691</v>
      </c>
      <c r="C13" s="58">
        <f t="shared" si="1"/>
        <v>4.5236643798513398</v>
      </c>
      <c r="D13" s="361">
        <v>4381.4030000000002</v>
      </c>
      <c r="E13" s="59">
        <f t="shared" si="2"/>
        <v>7</v>
      </c>
      <c r="F13" s="1345"/>
      <c r="G13" s="1325"/>
      <c r="H13" s="50"/>
      <c r="I13" s="50"/>
      <c r="J13" s="50"/>
      <c r="K13" s="50"/>
      <c r="L13" s="50"/>
      <c r="M13" s="50"/>
      <c r="N13" s="50"/>
      <c r="O13" s="50"/>
      <c r="P13" s="50"/>
    </row>
    <row r="14" spans="1:16" ht="19.5" thickBot="1" x14ac:dyDescent="0.35">
      <c r="A14" s="134" t="s">
        <v>7</v>
      </c>
      <c r="B14" s="371">
        <f t="shared" si="0"/>
        <v>5.3987825345360223</v>
      </c>
      <c r="C14" s="58">
        <f t="shared" si="1"/>
        <v>4.4190556538339525</v>
      </c>
      <c r="D14" s="361">
        <v>3847.3679999999999</v>
      </c>
      <c r="E14" s="59">
        <f t="shared" si="2"/>
        <v>8</v>
      </c>
      <c r="F14" s="1345"/>
      <c r="G14" s="1325"/>
      <c r="H14" s="50"/>
      <c r="I14" s="50"/>
      <c r="J14" s="50"/>
      <c r="K14" s="50"/>
      <c r="L14" s="50"/>
      <c r="M14" s="50"/>
      <c r="N14" s="50"/>
      <c r="O14" s="50"/>
      <c r="P14" s="50"/>
    </row>
    <row r="15" spans="1:16" ht="19.5" thickBot="1" x14ac:dyDescent="0.35">
      <c r="A15" s="135" t="s">
        <v>15</v>
      </c>
      <c r="B15" s="371">
        <f t="shared" si="0"/>
        <v>5.3578298577030559</v>
      </c>
      <c r="C15" s="58">
        <f t="shared" si="1"/>
        <v>4.3855347337115589</v>
      </c>
      <c r="D15" s="361">
        <v>3688.009</v>
      </c>
      <c r="E15" s="59">
        <f t="shared" si="2"/>
        <v>9</v>
      </c>
      <c r="F15" s="1345"/>
      <c r="G15" s="1325"/>
      <c r="H15" s="50"/>
      <c r="I15" s="50"/>
      <c r="J15" s="50"/>
      <c r="K15" s="50"/>
      <c r="L15" s="50"/>
      <c r="M15" s="50"/>
      <c r="N15" s="50"/>
      <c r="O15" s="50"/>
      <c r="P15" s="50"/>
    </row>
    <row r="16" spans="1:16" ht="19.5" thickBot="1" x14ac:dyDescent="0.35">
      <c r="A16" s="358" t="s">
        <v>18</v>
      </c>
      <c r="B16" s="371">
        <f t="shared" si="0"/>
        <v>5.0878140748767589</v>
      </c>
      <c r="C16" s="58">
        <f t="shared" si="1"/>
        <v>4.1645192058420895</v>
      </c>
      <c r="D16" s="361">
        <v>2767.114</v>
      </c>
      <c r="E16" s="59">
        <f t="shared" si="2"/>
        <v>10</v>
      </c>
      <c r="F16" s="1345"/>
      <c r="G16" s="1325"/>
      <c r="H16" s="50"/>
      <c r="I16" s="50"/>
      <c r="J16" s="50"/>
      <c r="K16" s="50"/>
      <c r="L16" s="50"/>
      <c r="M16" s="50"/>
      <c r="N16" s="50"/>
      <c r="O16" s="50"/>
      <c r="P16" s="50"/>
    </row>
    <row r="17" spans="1:19" ht="19.5" thickBot="1" x14ac:dyDescent="0.35">
      <c r="A17" s="134" t="s">
        <v>30</v>
      </c>
      <c r="B17" s="371">
        <f t="shared" si="0"/>
        <v>5.059955424123399</v>
      </c>
      <c r="C17" s="58">
        <f t="shared" si="1"/>
        <v>4.1417161150837023</v>
      </c>
      <c r="D17" s="361">
        <v>2683.982</v>
      </c>
      <c r="E17" s="59">
        <f t="shared" si="2"/>
        <v>11</v>
      </c>
      <c r="F17" s="1345"/>
      <c r="G17" s="1325"/>
      <c r="H17" s="50"/>
      <c r="I17" s="50"/>
      <c r="J17" s="50"/>
      <c r="K17" s="50"/>
      <c r="L17" s="50"/>
      <c r="M17" s="50"/>
      <c r="N17" s="50"/>
      <c r="O17" s="50"/>
      <c r="P17" s="50"/>
    </row>
    <row r="18" spans="1:19" ht="19.5" thickBot="1" x14ac:dyDescent="0.35">
      <c r="A18" s="358" t="s">
        <v>13</v>
      </c>
      <c r="B18" s="371">
        <f t="shared" si="0"/>
        <v>4.7859450117659197</v>
      </c>
      <c r="C18" s="58">
        <f t="shared" si="1"/>
        <v>3.9174308703656995</v>
      </c>
      <c r="D18" s="361">
        <v>1969.9349999999999</v>
      </c>
      <c r="E18" s="59">
        <f t="shared" si="2"/>
        <v>12</v>
      </c>
      <c r="F18" s="1345"/>
      <c r="G18" s="1325"/>
      <c r="H18" s="50"/>
      <c r="I18" s="50"/>
      <c r="J18" s="50"/>
      <c r="K18" s="50"/>
      <c r="L18" s="50"/>
      <c r="M18" s="50"/>
      <c r="N18" s="50"/>
      <c r="O18" s="50"/>
      <c r="P18" s="50"/>
    </row>
    <row r="19" spans="1:19" ht="19.5" thickBot="1" x14ac:dyDescent="0.35">
      <c r="A19" s="134" t="s">
        <v>189</v>
      </c>
      <c r="B19" s="371">
        <f t="shared" si="0"/>
        <v>4.7533114128713461</v>
      </c>
      <c r="C19" s="58">
        <f t="shared" si="1"/>
        <v>3.8907193499854098</v>
      </c>
      <c r="D19" s="361">
        <v>1896.461</v>
      </c>
      <c r="E19" s="59">
        <f t="shared" si="2"/>
        <v>13</v>
      </c>
      <c r="F19" s="1345"/>
      <c r="G19" s="1325"/>
      <c r="H19" s="50"/>
      <c r="I19" s="50"/>
      <c r="J19" s="50"/>
      <c r="K19" s="50"/>
      <c r="L19" s="50"/>
      <c r="M19" s="50"/>
      <c r="N19" s="50"/>
      <c r="O19" s="50"/>
      <c r="P19" s="50"/>
    </row>
    <row r="20" spans="1:19" ht="19.5" thickBot="1" x14ac:dyDescent="0.35">
      <c r="A20" s="134" t="s">
        <v>19</v>
      </c>
      <c r="B20" s="371">
        <f t="shared" si="0"/>
        <v>4.7498231289127073</v>
      </c>
      <c r="C20" s="58">
        <f>D20^C$4</f>
        <v>3.8878640912579105</v>
      </c>
      <c r="D20" s="361">
        <v>1888.742</v>
      </c>
      <c r="E20" s="59">
        <f t="shared" si="2"/>
        <v>14</v>
      </c>
      <c r="F20" s="1345"/>
      <c r="G20" s="1325"/>
      <c r="H20" s="50"/>
      <c r="I20" s="50"/>
      <c r="J20" s="50"/>
      <c r="K20" s="50"/>
      <c r="L20" s="50"/>
      <c r="M20" s="50"/>
      <c r="N20" s="50"/>
      <c r="O20" s="50"/>
      <c r="P20" s="50"/>
    </row>
    <row r="21" spans="1:19" ht="19.5" thickBot="1" x14ac:dyDescent="0.35">
      <c r="A21" s="358" t="s">
        <v>16</v>
      </c>
      <c r="B21" s="371">
        <f t="shared" si="0"/>
        <v>4.7383635766439287</v>
      </c>
      <c r="C21" s="58">
        <f t="shared" ref="C21:C53" si="3">$D21^C$4</f>
        <v>3.8784841247710582</v>
      </c>
      <c r="D21" s="361">
        <v>1863.5650000000001</v>
      </c>
      <c r="E21" s="59">
        <f t="shared" si="2"/>
        <v>15</v>
      </c>
      <c r="F21" s="1345"/>
      <c r="G21" s="1325"/>
      <c r="H21" s="50"/>
      <c r="I21" s="50"/>
      <c r="J21" s="50"/>
      <c r="K21" s="50"/>
      <c r="L21" s="50"/>
      <c r="M21" s="50"/>
      <c r="N21" s="50"/>
      <c r="O21" s="50"/>
      <c r="P21" s="50"/>
      <c r="S21" s="1" t="s">
        <v>83</v>
      </c>
    </row>
    <row r="22" spans="1:19" ht="19.5" thickBot="1" x14ac:dyDescent="0.35">
      <c r="A22" s="358" t="s">
        <v>24</v>
      </c>
      <c r="B22" s="371">
        <f t="shared" si="0"/>
        <v>4.6742995983450726</v>
      </c>
      <c r="C22" s="58">
        <f t="shared" si="3"/>
        <v>3.826045953072597</v>
      </c>
      <c r="D22" s="361">
        <v>1727.83</v>
      </c>
      <c r="E22" s="59">
        <f t="shared" si="2"/>
        <v>16</v>
      </c>
      <c r="F22" s="1345"/>
      <c r="G22" s="1325"/>
      <c r="H22" s="50"/>
      <c r="I22" s="50"/>
      <c r="J22" s="50"/>
      <c r="K22" s="50"/>
      <c r="L22" s="50"/>
      <c r="M22" s="50"/>
      <c r="N22" s="50"/>
      <c r="O22" s="50"/>
      <c r="P22" s="50"/>
    </row>
    <row r="23" spans="1:19" ht="19.5" thickBot="1" x14ac:dyDescent="0.35">
      <c r="A23" s="134" t="s">
        <v>197</v>
      </c>
      <c r="B23" s="371">
        <f t="shared" si="0"/>
        <v>4.6735333334555804</v>
      </c>
      <c r="C23" s="58">
        <f t="shared" si="3"/>
        <v>3.8254187436655527</v>
      </c>
      <c r="D23" s="361">
        <v>1726.2570000000001</v>
      </c>
      <c r="E23" s="59">
        <f t="shared" si="2"/>
        <v>17</v>
      </c>
      <c r="F23" s="1345"/>
      <c r="G23" s="1325"/>
      <c r="H23" s="50"/>
      <c r="I23" s="50"/>
      <c r="J23" s="50"/>
      <c r="K23" s="50"/>
      <c r="L23" s="50"/>
      <c r="M23" s="50"/>
      <c r="N23" s="50"/>
      <c r="O23" s="50"/>
      <c r="P23" s="50"/>
    </row>
    <row r="24" spans="1:19" ht="19.5" thickBot="1" x14ac:dyDescent="0.35">
      <c r="A24" s="358" t="s">
        <v>33</v>
      </c>
      <c r="B24" s="371">
        <f t="shared" si="0"/>
        <v>4.401968420842854</v>
      </c>
      <c r="C24" s="58">
        <f t="shared" si="3"/>
        <v>3.6031352094080784</v>
      </c>
      <c r="D24" s="361">
        <v>1237.855</v>
      </c>
      <c r="E24" s="59">
        <f t="shared" si="2"/>
        <v>18</v>
      </c>
      <c r="F24" s="1345"/>
      <c r="G24" s="1325"/>
      <c r="H24" s="50"/>
      <c r="I24" s="50"/>
      <c r="J24" s="50"/>
      <c r="K24" s="50"/>
      <c r="L24" s="50"/>
      <c r="M24" s="50"/>
      <c r="N24" s="50"/>
      <c r="O24" s="50"/>
      <c r="P24" s="50"/>
    </row>
    <row r="25" spans="1:19" ht="19.5" thickBot="1" x14ac:dyDescent="0.35">
      <c r="A25" s="358" t="s">
        <v>26</v>
      </c>
      <c r="B25" s="371">
        <f t="shared" si="0"/>
        <v>4.35395251820532</v>
      </c>
      <c r="C25" s="58">
        <f t="shared" si="3"/>
        <v>3.563832839907735</v>
      </c>
      <c r="D25" s="361">
        <v>1164.682</v>
      </c>
      <c r="E25" s="59">
        <f t="shared" si="2"/>
        <v>19</v>
      </c>
      <c r="F25" s="1345"/>
      <c r="G25" s="1325"/>
      <c r="H25" s="50"/>
      <c r="I25" s="50"/>
      <c r="J25" s="50"/>
      <c r="K25" s="50"/>
      <c r="L25" s="50"/>
      <c r="M25" s="50"/>
      <c r="N25" s="50"/>
      <c r="O25" s="50"/>
      <c r="P25" s="50"/>
    </row>
    <row r="26" spans="1:19" ht="19.5" thickBot="1" x14ac:dyDescent="0.35">
      <c r="A26" s="358" t="s">
        <v>23</v>
      </c>
      <c r="B26" s="371">
        <f t="shared" si="0"/>
        <v>4.3264466126746637</v>
      </c>
      <c r="C26" s="58">
        <f t="shared" si="3"/>
        <v>3.5413184810552512</v>
      </c>
      <c r="D26" s="361">
        <v>1124.3889999999999</v>
      </c>
      <c r="E26" s="59">
        <f t="shared" si="2"/>
        <v>20</v>
      </c>
      <c r="F26" s="1345"/>
      <c r="G26" s="1325"/>
      <c r="H26" s="50"/>
      <c r="I26" s="50"/>
      <c r="J26" s="50"/>
      <c r="K26" s="50"/>
      <c r="L26" s="50"/>
      <c r="M26" s="50"/>
      <c r="N26" s="50"/>
      <c r="O26" s="50"/>
      <c r="P26" s="50"/>
    </row>
    <row r="27" spans="1:19" ht="19.5" thickBot="1" x14ac:dyDescent="0.35">
      <c r="A27" s="358" t="s">
        <v>21</v>
      </c>
      <c r="B27" s="371">
        <f t="shared" si="0"/>
        <v>4.2845587250595694</v>
      </c>
      <c r="C27" s="58">
        <f t="shared" si="3"/>
        <v>3.5070320645514323</v>
      </c>
      <c r="D27" s="361">
        <v>1065.229</v>
      </c>
      <c r="E27" s="59">
        <f t="shared" si="2"/>
        <v>21</v>
      </c>
      <c r="F27" s="1345"/>
      <c r="G27" s="1325"/>
      <c r="H27" s="50"/>
      <c r="I27" s="50"/>
      <c r="J27" s="50"/>
      <c r="K27" s="50"/>
      <c r="L27" s="50"/>
      <c r="M27" s="50"/>
      <c r="N27" s="50"/>
      <c r="O27" s="50"/>
      <c r="P27" s="50"/>
    </row>
    <row r="28" spans="1:19" ht="19.5" thickBot="1" x14ac:dyDescent="0.35">
      <c r="A28" s="358" t="s">
        <v>27</v>
      </c>
      <c r="B28" s="371">
        <f t="shared" si="0"/>
        <v>4.244786923549249</v>
      </c>
      <c r="C28" s="58">
        <f t="shared" si="3"/>
        <v>3.4744777241602338</v>
      </c>
      <c r="D28" s="361">
        <v>1011.444</v>
      </c>
      <c r="E28" s="59">
        <f t="shared" si="2"/>
        <v>22</v>
      </c>
      <c r="F28" s="1345"/>
      <c r="G28" s="1325"/>
      <c r="H28" s="50"/>
      <c r="I28" s="50"/>
      <c r="J28" s="50"/>
      <c r="K28" s="50"/>
      <c r="L28" s="50"/>
      <c r="M28" s="50"/>
      <c r="N28" s="50"/>
      <c r="O28" s="50"/>
      <c r="P28" s="50"/>
    </row>
    <row r="29" spans="1:19" ht="19.5" thickBot="1" x14ac:dyDescent="0.35">
      <c r="A29" s="358" t="s">
        <v>11</v>
      </c>
      <c r="B29" s="371">
        <f t="shared" si="0"/>
        <v>4.174170453283053</v>
      </c>
      <c r="C29" s="58">
        <f t="shared" si="3"/>
        <v>3.4166761531231722</v>
      </c>
      <c r="D29" s="361">
        <v>921.43700000000001</v>
      </c>
      <c r="E29" s="59">
        <f t="shared" si="2"/>
        <v>23</v>
      </c>
      <c r="F29" s="1345"/>
      <c r="G29" s="1325"/>
      <c r="H29" s="50"/>
      <c r="I29" s="50"/>
      <c r="J29" s="50"/>
      <c r="K29" s="50"/>
      <c r="L29" s="50"/>
      <c r="M29" s="50"/>
      <c r="N29" s="50"/>
      <c r="O29" s="50"/>
      <c r="P29" s="50"/>
    </row>
    <row r="30" spans="1:19" ht="19.5" thickBot="1" x14ac:dyDescent="0.35">
      <c r="A30" s="134" t="s">
        <v>44</v>
      </c>
      <c r="B30" s="371">
        <f t="shared" si="0"/>
        <v>4.0120706786162863</v>
      </c>
      <c r="C30" s="58">
        <f t="shared" si="3"/>
        <v>3.2839929192377486</v>
      </c>
      <c r="D30" s="361">
        <v>739.43700000000001</v>
      </c>
      <c r="E30" s="59">
        <f t="shared" si="2"/>
        <v>24</v>
      </c>
      <c r="F30" s="1345"/>
      <c r="G30" s="1325"/>
      <c r="H30" s="50"/>
      <c r="I30" s="50"/>
      <c r="J30" s="50"/>
      <c r="K30" s="50"/>
      <c r="L30" s="50"/>
      <c r="M30" s="50"/>
      <c r="N30" s="50"/>
      <c r="O30" s="50"/>
      <c r="P30" s="50"/>
    </row>
    <row r="31" spans="1:19" ht="19.5" thickBot="1" x14ac:dyDescent="0.35">
      <c r="A31" s="358" t="s">
        <v>41</v>
      </c>
      <c r="B31" s="371">
        <f t="shared" si="0"/>
        <v>3.8830701561769274</v>
      </c>
      <c r="C31" s="58">
        <f t="shared" si="3"/>
        <v>3.178402356108653</v>
      </c>
      <c r="D31" s="361">
        <v>616.66499999999996</v>
      </c>
      <c r="E31" s="59">
        <f t="shared" si="2"/>
        <v>25</v>
      </c>
      <c r="F31" s="1345"/>
      <c r="G31" s="1325"/>
      <c r="H31" s="50"/>
      <c r="I31" s="50"/>
      <c r="J31" s="50"/>
      <c r="K31" s="50"/>
      <c r="L31" s="50"/>
      <c r="M31" s="50"/>
      <c r="N31" s="50"/>
      <c r="O31" s="50"/>
      <c r="P31" s="50"/>
    </row>
    <row r="32" spans="1:19" ht="19.5" thickBot="1" x14ac:dyDescent="0.35">
      <c r="A32" s="134" t="s">
        <v>38</v>
      </c>
      <c r="B32" s="371">
        <f t="shared" si="0"/>
        <v>3.8711069276579941</v>
      </c>
      <c r="C32" s="58">
        <f t="shared" si="3"/>
        <v>3.1686101164163678</v>
      </c>
      <c r="D32" s="361">
        <v>606.18399999999997</v>
      </c>
      <c r="E32" s="59">
        <f t="shared" si="2"/>
        <v>26</v>
      </c>
      <c r="F32" s="1345"/>
      <c r="G32" s="1325"/>
      <c r="H32" s="50"/>
      <c r="I32" s="50"/>
      <c r="J32" s="50"/>
      <c r="K32" s="50"/>
      <c r="L32" s="50"/>
      <c r="M32" s="50"/>
      <c r="N32" s="50"/>
      <c r="O32" s="50"/>
      <c r="P32" s="50"/>
    </row>
    <row r="33" spans="1:16" ht="19.5" thickBot="1" x14ac:dyDescent="0.35">
      <c r="A33" s="358" t="s">
        <v>14</v>
      </c>
      <c r="B33" s="371">
        <f t="shared" si="0"/>
        <v>3.7557771802008171</v>
      </c>
      <c r="C33" s="58">
        <f t="shared" si="3"/>
        <v>3.0742094678820626</v>
      </c>
      <c r="D33" s="361">
        <v>512.42499999999995</v>
      </c>
      <c r="E33" s="59">
        <f t="shared" si="2"/>
        <v>27</v>
      </c>
      <c r="F33" s="1345"/>
      <c r="G33" s="1325"/>
      <c r="H33" s="50"/>
      <c r="I33" s="50"/>
      <c r="J33" s="50"/>
      <c r="K33" s="50"/>
      <c r="L33" s="50"/>
      <c r="M33" s="50"/>
      <c r="N33" s="50"/>
      <c r="O33" s="50"/>
      <c r="P33" s="50"/>
    </row>
    <row r="34" spans="1:16" ht="19.5" thickBot="1" x14ac:dyDescent="0.35">
      <c r="A34" s="358" t="s">
        <v>29</v>
      </c>
      <c r="B34" s="371">
        <f t="shared" si="0"/>
        <v>3.7190755922858258</v>
      </c>
      <c r="C34" s="58">
        <f t="shared" si="3"/>
        <v>3.0441681838438708</v>
      </c>
      <c r="D34" s="361">
        <v>485.21800000000002</v>
      </c>
      <c r="E34" s="59">
        <f t="shared" si="2"/>
        <v>28</v>
      </c>
      <c r="F34" s="1345"/>
      <c r="G34" s="1325"/>
      <c r="H34" s="50"/>
      <c r="I34" s="50"/>
      <c r="J34" s="50"/>
      <c r="K34" s="50"/>
      <c r="L34" s="50"/>
      <c r="M34" s="50"/>
      <c r="N34" s="50"/>
      <c r="O34" s="50"/>
      <c r="P34" s="50"/>
    </row>
    <row r="35" spans="1:16" ht="19.5" thickBot="1" x14ac:dyDescent="0.35">
      <c r="A35" s="358" t="s">
        <v>47</v>
      </c>
      <c r="B35" s="371">
        <f t="shared" si="0"/>
        <v>3.6778129223178357</v>
      </c>
      <c r="C35" s="58">
        <f t="shared" si="3"/>
        <v>3.0103935256041865</v>
      </c>
      <c r="D35" s="361">
        <v>456.05599999999998</v>
      </c>
      <c r="E35" s="59">
        <f t="shared" si="2"/>
        <v>29</v>
      </c>
      <c r="F35" s="1345"/>
      <c r="G35" s="1325"/>
      <c r="H35" s="50"/>
      <c r="I35" s="50"/>
      <c r="J35" s="50"/>
      <c r="K35" s="50"/>
      <c r="L35" s="50"/>
      <c r="M35" s="50"/>
      <c r="N35" s="50"/>
      <c r="O35" s="50"/>
      <c r="P35" s="50"/>
    </row>
    <row r="36" spans="1:16" ht="19.5" thickBot="1" x14ac:dyDescent="0.35">
      <c r="A36" s="358" t="s">
        <v>43</v>
      </c>
      <c r="B36" s="371">
        <f t="shared" si="0"/>
        <v>3.6171436657748144</v>
      </c>
      <c r="C36" s="58">
        <f t="shared" si="3"/>
        <v>2.9607340293334437</v>
      </c>
      <c r="D36" s="361">
        <v>415.80099999999999</v>
      </c>
      <c r="E36" s="59">
        <f t="shared" si="2"/>
        <v>30</v>
      </c>
      <c r="F36" s="1345"/>
      <c r="G36" s="1325"/>
      <c r="H36" s="50"/>
      <c r="I36" s="50"/>
      <c r="J36" s="50"/>
      <c r="K36" s="50"/>
      <c r="L36" s="50"/>
      <c r="M36" s="50"/>
      <c r="N36" s="50"/>
      <c r="O36" s="50"/>
      <c r="P36" s="50"/>
    </row>
    <row r="37" spans="1:16" ht="19.5" thickBot="1" x14ac:dyDescent="0.35">
      <c r="A37" s="134" t="s">
        <v>190</v>
      </c>
      <c r="B37" s="371">
        <f t="shared" si="0"/>
        <v>3.4296947669106341</v>
      </c>
      <c r="C37" s="58">
        <f t="shared" si="3"/>
        <v>2.8073018228995368</v>
      </c>
      <c r="D37" s="361">
        <v>309.38200000000001</v>
      </c>
      <c r="E37" s="59">
        <f t="shared" si="2"/>
        <v>31</v>
      </c>
      <c r="F37" s="1345"/>
      <c r="G37" s="1325"/>
      <c r="H37" s="50"/>
      <c r="I37" s="50"/>
      <c r="J37" s="50"/>
      <c r="K37" s="50"/>
      <c r="L37" s="50"/>
      <c r="M37" s="50"/>
      <c r="N37" s="50"/>
      <c r="O37" s="50"/>
      <c r="P37" s="50"/>
    </row>
    <row r="38" spans="1:16" ht="19.5" thickBot="1" x14ac:dyDescent="0.35">
      <c r="A38" s="358" t="s">
        <v>49</v>
      </c>
      <c r="B38" s="371">
        <f t="shared" si="0"/>
        <v>3.4274045421823831</v>
      </c>
      <c r="C38" s="58">
        <f t="shared" si="3"/>
        <v>2.8054272094159991</v>
      </c>
      <c r="D38" s="361">
        <v>308.23599999999999</v>
      </c>
      <c r="E38" s="59">
        <f t="shared" si="2"/>
        <v>32</v>
      </c>
      <c r="F38" s="1345"/>
      <c r="G38" s="1325"/>
      <c r="H38" s="50"/>
      <c r="I38" s="50"/>
      <c r="J38" s="50"/>
      <c r="K38" s="50"/>
      <c r="L38" s="50"/>
      <c r="M38" s="50"/>
      <c r="N38" s="50"/>
      <c r="O38" s="50"/>
      <c r="P38" s="50"/>
    </row>
    <row r="39" spans="1:16" ht="19.5" thickBot="1" x14ac:dyDescent="0.35">
      <c r="A39" s="358" t="s">
        <v>12</v>
      </c>
      <c r="B39" s="371">
        <f t="shared" si="0"/>
        <v>3.3178106800204499</v>
      </c>
      <c r="C39" s="58">
        <f t="shared" si="3"/>
        <v>2.715721544645449</v>
      </c>
      <c r="D39" s="361">
        <v>257.32</v>
      </c>
      <c r="E39" s="59">
        <f t="shared" si="2"/>
        <v>33</v>
      </c>
      <c r="F39" s="1345"/>
      <c r="G39" s="1325"/>
      <c r="H39" s="50"/>
      <c r="I39" s="50"/>
      <c r="J39" s="50"/>
      <c r="K39" s="50"/>
      <c r="L39" s="50"/>
      <c r="M39" s="50"/>
      <c r="N39" s="50"/>
      <c r="O39" s="50"/>
      <c r="P39" s="50"/>
    </row>
    <row r="40" spans="1:16" ht="19.5" thickBot="1" x14ac:dyDescent="0.35">
      <c r="A40" s="134" t="s">
        <v>46</v>
      </c>
      <c r="B40" s="371">
        <f t="shared" si="0"/>
        <v>3.3162889220843721</v>
      </c>
      <c r="C40" s="58">
        <f t="shared" si="3"/>
        <v>2.7144759428883538</v>
      </c>
      <c r="D40" s="361">
        <v>256.66500000000002</v>
      </c>
      <c r="E40" s="59">
        <f t="shared" si="2"/>
        <v>34</v>
      </c>
      <c r="F40" s="1345"/>
      <c r="G40" s="1325"/>
      <c r="H40" s="50"/>
      <c r="I40" s="50"/>
      <c r="J40" s="50"/>
      <c r="K40" s="50"/>
      <c r="L40" s="50"/>
      <c r="M40" s="50"/>
      <c r="N40" s="50"/>
      <c r="O40" s="50"/>
      <c r="P40" s="50"/>
    </row>
    <row r="41" spans="1:16" ht="19.5" thickBot="1" x14ac:dyDescent="0.35">
      <c r="A41" s="358" t="s">
        <v>52</v>
      </c>
      <c r="B41" s="371">
        <f t="shared" si="0"/>
        <v>3.1582864230994567</v>
      </c>
      <c r="C41" s="58">
        <f t="shared" si="3"/>
        <v>2.5851464446185761</v>
      </c>
      <c r="D41" s="361">
        <v>195.697</v>
      </c>
      <c r="E41" s="59">
        <f t="shared" si="2"/>
        <v>35</v>
      </c>
      <c r="F41" s="1345"/>
      <c r="G41" s="1325"/>
      <c r="H41" s="50"/>
      <c r="I41" s="50"/>
      <c r="J41" s="50"/>
      <c r="K41" s="50"/>
      <c r="L41" s="50"/>
      <c r="M41" s="50"/>
      <c r="N41" s="50"/>
      <c r="O41" s="50"/>
      <c r="P41" s="50"/>
    </row>
    <row r="42" spans="1:16" ht="19.5" thickBot="1" x14ac:dyDescent="0.35">
      <c r="A42" s="358" t="s">
        <v>53</v>
      </c>
      <c r="B42" s="371">
        <f t="shared" si="0"/>
        <v>3.1552353209729138</v>
      </c>
      <c r="C42" s="58">
        <f t="shared" si="3"/>
        <v>2.5826490315413735</v>
      </c>
      <c r="D42" s="361">
        <v>194.649</v>
      </c>
      <c r="E42" s="59">
        <f t="shared" si="2"/>
        <v>36</v>
      </c>
      <c r="F42" s="1345"/>
      <c r="G42" s="1325"/>
      <c r="H42" s="50"/>
      <c r="I42" s="50"/>
      <c r="J42" s="50"/>
      <c r="K42" s="50"/>
      <c r="L42" s="50"/>
      <c r="M42" s="50"/>
      <c r="N42" s="50"/>
      <c r="O42" s="50"/>
      <c r="P42" s="50"/>
    </row>
    <row r="43" spans="1:16" ht="19.5" thickBot="1" x14ac:dyDescent="0.35">
      <c r="A43" s="358" t="s">
        <v>31</v>
      </c>
      <c r="B43" s="371">
        <f t="shared" si="0"/>
        <v>3.1517075094904023</v>
      </c>
      <c r="C43" s="58">
        <f t="shared" si="3"/>
        <v>2.5797614184216142</v>
      </c>
      <c r="D43" s="361">
        <v>193.44300000000001</v>
      </c>
      <c r="E43" s="59">
        <f t="shared" si="2"/>
        <v>37</v>
      </c>
      <c r="F43" s="1345"/>
      <c r="G43" s="1325"/>
      <c r="H43" s="50"/>
      <c r="I43" s="50"/>
      <c r="J43" s="50"/>
      <c r="K43" s="50"/>
      <c r="L43" s="50"/>
      <c r="M43" s="50"/>
      <c r="N43" s="50"/>
      <c r="O43" s="50"/>
      <c r="P43" s="50"/>
    </row>
    <row r="44" spans="1:16" ht="19.5" thickBot="1" x14ac:dyDescent="0.35">
      <c r="A44" s="134" t="s">
        <v>183</v>
      </c>
      <c r="B44" s="371">
        <f t="shared" si="0"/>
        <v>2.9800225885292586</v>
      </c>
      <c r="C44" s="58">
        <f t="shared" si="3"/>
        <v>2.4392324721641816</v>
      </c>
      <c r="D44" s="361">
        <v>141.71199999999999</v>
      </c>
      <c r="E44" s="59">
        <f t="shared" si="2"/>
        <v>38</v>
      </c>
      <c r="F44" s="1345"/>
      <c r="G44" s="1325"/>
      <c r="H44" s="50"/>
      <c r="I44" s="50"/>
      <c r="J44" s="50"/>
      <c r="K44" s="50"/>
      <c r="L44" s="50"/>
      <c r="M44" s="50"/>
      <c r="N44" s="50"/>
      <c r="O44" s="50"/>
      <c r="P44" s="50"/>
    </row>
    <row r="45" spans="1:16" ht="19.5" thickBot="1" x14ac:dyDescent="0.35">
      <c r="A45" s="134" t="s">
        <v>42</v>
      </c>
      <c r="B45" s="371">
        <f t="shared" si="0"/>
        <v>2.9113115496699917</v>
      </c>
      <c r="C45" s="58">
        <f t="shared" si="3"/>
        <v>2.3829905504328517</v>
      </c>
      <c r="D45" s="361">
        <v>124.48699999999999</v>
      </c>
      <c r="E45" s="59">
        <f t="shared" si="2"/>
        <v>39</v>
      </c>
      <c r="F45" s="1345"/>
      <c r="G45" s="1325"/>
      <c r="H45" s="50"/>
      <c r="I45" s="50"/>
      <c r="J45" s="50"/>
      <c r="K45" s="50"/>
      <c r="L45" s="50"/>
      <c r="M45" s="50"/>
      <c r="N45" s="50"/>
      <c r="O45" s="50"/>
      <c r="P45" s="50"/>
    </row>
    <row r="46" spans="1:16" ht="19.5" thickBot="1" x14ac:dyDescent="0.35">
      <c r="A46" s="134" t="s">
        <v>51</v>
      </c>
      <c r="B46" s="371">
        <f t="shared" si="0"/>
        <v>2.9067277637860327</v>
      </c>
      <c r="C46" s="58">
        <f t="shared" si="3"/>
        <v>2.3792385925058754</v>
      </c>
      <c r="D46" s="361">
        <v>123.402</v>
      </c>
      <c r="E46" s="59">
        <f t="shared" si="2"/>
        <v>40</v>
      </c>
      <c r="F46" s="1345"/>
      <c r="G46" s="1325"/>
      <c r="H46" s="50"/>
      <c r="I46" s="50"/>
      <c r="J46" s="50"/>
      <c r="K46" s="50"/>
      <c r="L46" s="50"/>
      <c r="M46" s="50"/>
      <c r="N46" s="50"/>
      <c r="O46" s="50"/>
      <c r="P46" s="50"/>
    </row>
    <row r="47" spans="1:16" ht="19.5" thickBot="1" x14ac:dyDescent="0.35">
      <c r="A47" s="358" t="s">
        <v>55</v>
      </c>
      <c r="B47" s="371">
        <f t="shared" si="0"/>
        <v>2.9012774773039651</v>
      </c>
      <c r="C47" s="58">
        <f t="shared" si="3"/>
        <v>2.3747773794194948</v>
      </c>
      <c r="D47" s="361">
        <v>122.122</v>
      </c>
      <c r="E47" s="59">
        <f t="shared" si="2"/>
        <v>41</v>
      </c>
      <c r="F47" s="1345"/>
      <c r="G47" s="1325"/>
      <c r="H47" s="50"/>
      <c r="I47" s="50"/>
      <c r="J47" s="50"/>
      <c r="K47" s="50"/>
      <c r="L47" s="50"/>
      <c r="M47" s="50"/>
      <c r="N47" s="50"/>
      <c r="O47" s="50"/>
      <c r="P47" s="50"/>
    </row>
    <row r="48" spans="1:16" ht="19.5" thickBot="1" x14ac:dyDescent="0.35">
      <c r="A48" s="358" t="s">
        <v>17</v>
      </c>
      <c r="B48" s="371">
        <f t="shared" si="0"/>
        <v>2.8506831011682627</v>
      </c>
      <c r="C48" s="58">
        <f t="shared" si="3"/>
        <v>2.3333644566939653</v>
      </c>
      <c r="D48" s="361">
        <v>110.751</v>
      </c>
      <c r="E48" s="59">
        <f t="shared" si="2"/>
        <v>42</v>
      </c>
      <c r="F48" s="1345"/>
      <c r="G48" s="1325"/>
      <c r="H48" s="50"/>
      <c r="I48" s="50"/>
      <c r="J48" s="50"/>
      <c r="K48" s="50"/>
      <c r="L48" s="50"/>
      <c r="M48" s="50"/>
      <c r="N48" s="50"/>
      <c r="O48" s="50"/>
      <c r="P48" s="50"/>
    </row>
    <row r="49" spans="1:16" ht="19.5" thickBot="1" x14ac:dyDescent="0.35">
      <c r="A49" s="358" t="s">
        <v>36</v>
      </c>
      <c r="B49" s="371">
        <f t="shared" si="0"/>
        <v>2.811271306501943</v>
      </c>
      <c r="C49" s="58">
        <f t="shared" si="3"/>
        <v>2.3011047920503493</v>
      </c>
      <c r="D49" s="361">
        <v>102.508</v>
      </c>
      <c r="E49" s="59">
        <f t="shared" si="2"/>
        <v>43</v>
      </c>
      <c r="F49" s="1345"/>
      <c r="G49" s="1325"/>
      <c r="H49" s="50"/>
      <c r="I49" s="50"/>
      <c r="J49" s="50"/>
      <c r="K49" s="50"/>
      <c r="L49" s="50"/>
      <c r="M49" s="50"/>
      <c r="N49" s="50"/>
      <c r="O49" s="50"/>
      <c r="P49" s="50"/>
    </row>
    <row r="50" spans="1:16" ht="19.5" thickBot="1" x14ac:dyDescent="0.35">
      <c r="A50" s="358" t="s">
        <v>57</v>
      </c>
      <c r="B50" s="371">
        <f t="shared" si="0"/>
        <v>2.7947869576497082</v>
      </c>
      <c r="C50" s="58">
        <f t="shared" si="3"/>
        <v>2.2876118879503515</v>
      </c>
      <c r="D50" s="361">
        <v>99.212999999999994</v>
      </c>
      <c r="E50" s="59">
        <f t="shared" si="2"/>
        <v>44</v>
      </c>
      <c r="F50" s="1345"/>
      <c r="G50" s="1325"/>
      <c r="H50" s="50"/>
      <c r="I50" s="50"/>
      <c r="J50" s="50"/>
      <c r="K50" s="50"/>
      <c r="L50" s="50"/>
      <c r="M50" s="50"/>
      <c r="N50" s="50"/>
      <c r="O50" s="50"/>
      <c r="P50" s="50"/>
    </row>
    <row r="51" spans="1:16" ht="19.5" thickBot="1" x14ac:dyDescent="0.35">
      <c r="A51" s="358" t="s">
        <v>50</v>
      </c>
      <c r="B51" s="371">
        <f t="shared" si="0"/>
        <v>2.4256354610380693</v>
      </c>
      <c r="C51" s="58">
        <f t="shared" si="3"/>
        <v>1.9854509844897112</v>
      </c>
      <c r="D51" s="361">
        <v>45.161999999999999</v>
      </c>
      <c r="E51" s="59">
        <f t="shared" si="2"/>
        <v>45</v>
      </c>
      <c r="F51" s="1345"/>
      <c r="G51" s="1325"/>
      <c r="H51" s="50"/>
      <c r="I51" s="50"/>
      <c r="J51" s="50"/>
      <c r="K51" s="50"/>
      <c r="L51" s="50"/>
      <c r="M51" s="50"/>
      <c r="N51" s="50"/>
      <c r="O51" s="50"/>
      <c r="P51" s="50"/>
    </row>
    <row r="52" spans="1:16" ht="19.5" thickBot="1" x14ac:dyDescent="0.35">
      <c r="A52" s="358" t="s">
        <v>28</v>
      </c>
      <c r="B52" s="371">
        <f t="shared" si="0"/>
        <v>2.3965652827768391</v>
      </c>
      <c r="C52" s="58">
        <f t="shared" si="3"/>
        <v>1.9616562243226787</v>
      </c>
      <c r="D52" s="361">
        <v>42.235999999999997</v>
      </c>
      <c r="E52" s="59">
        <f t="shared" si="2"/>
        <v>46</v>
      </c>
      <c r="F52" s="1345"/>
      <c r="G52" s="1325"/>
      <c r="H52" s="50"/>
      <c r="I52" s="50"/>
      <c r="J52" s="50"/>
      <c r="K52" s="50"/>
      <c r="L52" s="50"/>
      <c r="M52" s="50"/>
      <c r="N52" s="50"/>
      <c r="O52" s="50"/>
      <c r="P52" s="50"/>
    </row>
    <row r="53" spans="1:16" ht="19.5" thickBot="1" x14ac:dyDescent="0.35">
      <c r="A53" s="358" t="s">
        <v>32</v>
      </c>
      <c r="B53" s="371">
        <f t="shared" si="0"/>
        <v>2.3874268019373166</v>
      </c>
      <c r="C53" s="58">
        <f t="shared" si="3"/>
        <v>1.9541761202134631</v>
      </c>
      <c r="D53" s="361">
        <v>41.348999999999997</v>
      </c>
      <c r="E53" s="59">
        <f t="shared" si="2"/>
        <v>47</v>
      </c>
      <c r="F53" s="1345"/>
      <c r="G53" s="1325"/>
      <c r="H53" s="50"/>
      <c r="I53" s="50"/>
      <c r="J53" s="50"/>
      <c r="K53" s="50"/>
      <c r="L53" s="50"/>
      <c r="M53" s="50"/>
      <c r="N53" s="50"/>
      <c r="O53" s="50"/>
      <c r="P53" s="50"/>
    </row>
    <row r="54" spans="1:16" ht="19.5" thickBot="1" x14ac:dyDescent="0.35">
      <c r="A54" s="358" t="s">
        <v>64</v>
      </c>
      <c r="B54" s="371">
        <v>2.3211015820009462</v>
      </c>
      <c r="C54" s="58">
        <v>1.8998870585080376</v>
      </c>
      <c r="D54" s="361">
        <v>35.357999999999997</v>
      </c>
      <c r="E54" s="59">
        <f t="shared" ref="E54:E64" si="4">RANK(D54,D$7:D$64,0)</f>
        <v>48</v>
      </c>
      <c r="F54" s="1345"/>
      <c r="G54" s="1325"/>
      <c r="H54" s="50"/>
      <c r="I54" s="50"/>
      <c r="J54" s="50"/>
      <c r="K54" s="50"/>
      <c r="L54" s="50"/>
      <c r="M54" s="50"/>
      <c r="N54" s="50"/>
      <c r="O54" s="50"/>
      <c r="P54" s="50"/>
    </row>
    <row r="55" spans="1:16" ht="19.5" thickBot="1" x14ac:dyDescent="0.35">
      <c r="A55" s="358" t="s">
        <v>22</v>
      </c>
      <c r="B55" s="371">
        <f t="shared" ref="B55:B64" si="5">C55*10/C$6</f>
        <v>2.276643375303276</v>
      </c>
      <c r="C55" s="58">
        <f t="shared" ref="C55:C64" si="6">$D55^C$4</f>
        <v>1.8634967633980046</v>
      </c>
      <c r="D55" s="361">
        <v>31.756</v>
      </c>
      <c r="E55" s="59">
        <f t="shared" si="4"/>
        <v>49</v>
      </c>
      <c r="F55" s="1345"/>
      <c r="G55" s="1325"/>
      <c r="H55" s="50"/>
      <c r="I55" s="50"/>
      <c r="J55" s="50"/>
      <c r="K55" s="50"/>
      <c r="L55" s="50"/>
      <c r="M55" s="50"/>
      <c r="N55" s="50"/>
      <c r="O55" s="50"/>
      <c r="P55" s="50"/>
    </row>
    <row r="56" spans="1:16" ht="19.5" thickBot="1" x14ac:dyDescent="0.35">
      <c r="A56" s="358" t="s">
        <v>61</v>
      </c>
      <c r="B56" s="371">
        <f t="shared" si="5"/>
        <v>2.2483139290393344</v>
      </c>
      <c r="C56" s="58">
        <f t="shared" si="6"/>
        <v>1.8403083132461751</v>
      </c>
      <c r="D56" s="361">
        <v>29.622</v>
      </c>
      <c r="E56" s="59">
        <f t="shared" si="4"/>
        <v>50</v>
      </c>
      <c r="F56" s="1345"/>
      <c r="G56" s="1325"/>
      <c r="H56" s="50"/>
      <c r="I56" s="50"/>
      <c r="J56" s="50"/>
      <c r="K56" s="50"/>
      <c r="L56" s="50"/>
      <c r="M56" s="50"/>
      <c r="N56" s="50"/>
      <c r="O56" s="50"/>
      <c r="P56" s="50"/>
    </row>
    <row r="57" spans="1:16" ht="19.5" thickBot="1" x14ac:dyDescent="0.35">
      <c r="A57" s="358" t="s">
        <v>54</v>
      </c>
      <c r="B57" s="371">
        <f t="shared" si="5"/>
        <v>2.2372053734890263</v>
      </c>
      <c r="C57" s="58">
        <f t="shared" si="6"/>
        <v>1.8312156474652341</v>
      </c>
      <c r="D57" s="361">
        <v>28.818000000000001</v>
      </c>
      <c r="E57" s="59">
        <f t="shared" si="4"/>
        <v>51</v>
      </c>
      <c r="F57" s="1345"/>
      <c r="G57" s="1325"/>
      <c r="H57" s="50"/>
      <c r="I57" s="50"/>
      <c r="J57" s="50"/>
      <c r="K57" s="50"/>
      <c r="L57" s="50"/>
      <c r="M57" s="50"/>
      <c r="N57" s="50"/>
      <c r="O57" s="50"/>
      <c r="P57" s="50"/>
    </row>
    <row r="58" spans="1:16" ht="19.5" thickBot="1" x14ac:dyDescent="0.35">
      <c r="A58" s="358" t="s">
        <v>25</v>
      </c>
      <c r="B58" s="371">
        <f t="shared" si="5"/>
        <v>2.1755362076303761</v>
      </c>
      <c r="C58" s="58">
        <f t="shared" si="6"/>
        <v>1.7807376972400522</v>
      </c>
      <c r="D58" s="361">
        <v>24.672999999999998</v>
      </c>
      <c r="E58" s="59">
        <f t="shared" si="4"/>
        <v>52</v>
      </c>
      <c r="F58" s="1345"/>
      <c r="G58" s="1325"/>
      <c r="H58" s="50"/>
      <c r="I58" s="50"/>
      <c r="J58" s="50"/>
      <c r="K58" s="50"/>
      <c r="L58" s="50"/>
      <c r="M58" s="50"/>
      <c r="N58" s="50"/>
      <c r="O58" s="50"/>
      <c r="P58" s="50"/>
    </row>
    <row r="59" spans="1:16" ht="19.5" thickBot="1" x14ac:dyDescent="0.35">
      <c r="A59" s="358" t="s">
        <v>39</v>
      </c>
      <c r="B59" s="371">
        <f t="shared" si="5"/>
        <v>1.8718457318874886</v>
      </c>
      <c r="C59" s="58">
        <f t="shared" si="6"/>
        <v>1.5321584841930007</v>
      </c>
      <c r="D59" s="361">
        <v>10.702</v>
      </c>
      <c r="E59" s="59">
        <f t="shared" si="4"/>
        <v>53</v>
      </c>
      <c r="F59" s="1345"/>
      <c r="G59" s="1325"/>
      <c r="H59" s="50"/>
      <c r="I59" s="50"/>
      <c r="J59" s="50"/>
      <c r="K59" s="50"/>
      <c r="L59" s="50"/>
      <c r="M59" s="50"/>
      <c r="N59" s="50"/>
      <c r="O59" s="50"/>
      <c r="P59" s="50"/>
    </row>
    <row r="60" spans="1:16" ht="19.5" thickBot="1" x14ac:dyDescent="0.35">
      <c r="A60" s="358" t="s">
        <v>35</v>
      </c>
      <c r="B60" s="371">
        <f t="shared" si="5"/>
        <v>1.7768447720240825</v>
      </c>
      <c r="C60" s="58">
        <f t="shared" si="6"/>
        <v>1.4543975212132025</v>
      </c>
      <c r="D60" s="361">
        <v>8.0129999999999999</v>
      </c>
      <c r="E60" s="59">
        <f t="shared" si="4"/>
        <v>54</v>
      </c>
      <c r="F60" s="1345"/>
      <c r="G60" s="1325"/>
      <c r="H60" s="50"/>
      <c r="I60" s="50"/>
      <c r="J60" s="50"/>
      <c r="K60" s="50"/>
      <c r="L60" s="50"/>
      <c r="M60" s="50"/>
      <c r="N60" s="50"/>
      <c r="O60" s="50"/>
      <c r="P60" s="50"/>
    </row>
    <row r="61" spans="1:16" ht="19.5" thickBot="1" x14ac:dyDescent="0.35">
      <c r="A61" s="134" t="s">
        <v>20</v>
      </c>
      <c r="B61" s="371">
        <f t="shared" si="5"/>
        <v>1.6390384364861064</v>
      </c>
      <c r="C61" s="58">
        <f t="shared" si="6"/>
        <v>1.3415991518961157</v>
      </c>
      <c r="D61" s="361">
        <v>5.117</v>
      </c>
      <c r="E61" s="59">
        <f t="shared" si="4"/>
        <v>55</v>
      </c>
      <c r="F61" s="1345"/>
      <c r="G61" s="1325"/>
      <c r="H61" s="50"/>
      <c r="I61" s="50"/>
      <c r="J61" s="50"/>
      <c r="K61" s="50"/>
      <c r="L61" s="50"/>
      <c r="M61" s="50"/>
      <c r="N61" s="50"/>
      <c r="O61" s="50"/>
      <c r="P61" s="50"/>
    </row>
    <row r="62" spans="1:16" ht="19.5" thickBot="1" x14ac:dyDescent="0.35">
      <c r="A62" s="134" t="s">
        <v>188</v>
      </c>
      <c r="B62" s="371">
        <f t="shared" si="5"/>
        <v>1.3939761314332069</v>
      </c>
      <c r="C62" s="58">
        <f t="shared" si="6"/>
        <v>1.141008748826905</v>
      </c>
      <c r="D62" s="361">
        <v>2.081</v>
      </c>
      <c r="E62" s="59">
        <f t="shared" si="4"/>
        <v>56</v>
      </c>
      <c r="F62" s="1345"/>
      <c r="G62" s="1325"/>
      <c r="H62" s="50"/>
      <c r="I62" s="50"/>
      <c r="J62" s="50"/>
      <c r="K62" s="50"/>
      <c r="L62" s="50"/>
      <c r="M62" s="50"/>
      <c r="N62" s="50"/>
      <c r="O62" s="50"/>
      <c r="P62" s="50"/>
    </row>
    <row r="63" spans="1:16" ht="19.5" thickBot="1" x14ac:dyDescent="0.35">
      <c r="A63" s="358" t="s">
        <v>34</v>
      </c>
      <c r="B63" s="371">
        <f t="shared" si="5"/>
        <v>1.3622294501279946</v>
      </c>
      <c r="C63" s="58">
        <f t="shared" si="6"/>
        <v>1.1150231954887539</v>
      </c>
      <c r="D63" s="361">
        <v>1.831</v>
      </c>
      <c r="E63" s="59">
        <f t="shared" si="4"/>
        <v>57</v>
      </c>
      <c r="F63" s="1345"/>
      <c r="G63" s="1325"/>
      <c r="H63" s="50"/>
      <c r="I63" s="50"/>
      <c r="J63" s="50"/>
      <c r="K63" s="50"/>
      <c r="L63" s="50"/>
      <c r="M63" s="50"/>
      <c r="N63" s="50"/>
      <c r="O63" s="50"/>
      <c r="P63" s="50"/>
    </row>
    <row r="64" spans="1:16" ht="19.5" thickBot="1" x14ac:dyDescent="0.35">
      <c r="A64" s="370" t="s">
        <v>45</v>
      </c>
      <c r="B64" s="371">
        <f t="shared" si="5"/>
        <v>0.91111344611929779</v>
      </c>
      <c r="C64" s="58">
        <f t="shared" si="6"/>
        <v>0.74577203278732185</v>
      </c>
      <c r="D64" s="362">
        <v>0.19600000000000001</v>
      </c>
      <c r="E64" s="59">
        <f t="shared" si="4"/>
        <v>58</v>
      </c>
      <c r="F64" s="1345"/>
      <c r="G64" s="1325"/>
      <c r="H64" s="50"/>
      <c r="I64" s="50"/>
      <c r="J64" s="50"/>
      <c r="K64" s="50"/>
      <c r="L64" s="50"/>
      <c r="M64" s="50"/>
      <c r="N64" s="50"/>
      <c r="O64" s="50"/>
      <c r="P64" s="50"/>
    </row>
    <row r="65" spans="2:16" x14ac:dyDescent="0.3">
      <c r="B65" s="1011">
        <f>AVERAGE(B7:B64)</f>
        <v>3.8277295060557801</v>
      </c>
      <c r="D65" s="50"/>
      <c r="E65" s="53"/>
      <c r="F65" s="97"/>
      <c r="G65" s="1325"/>
      <c r="H65" s="50"/>
      <c r="I65" s="50"/>
      <c r="J65" s="50"/>
      <c r="K65" s="50"/>
      <c r="L65" s="50"/>
      <c r="M65" s="50"/>
      <c r="N65" s="50"/>
      <c r="O65" s="50"/>
      <c r="P65" s="50"/>
    </row>
    <row r="66" spans="2:16" x14ac:dyDescent="0.3">
      <c r="B66" s="1011">
        <f>MEDIAN(B7:B64)</f>
        <v>3.6474782940463251</v>
      </c>
      <c r="D66" s="50"/>
      <c r="E66" s="53"/>
      <c r="F66" s="97"/>
      <c r="G66" s="1325"/>
      <c r="H66" s="50"/>
      <c r="I66" s="50"/>
      <c r="J66" s="50"/>
      <c r="K66" s="50"/>
      <c r="L66" s="50"/>
      <c r="M66" s="50"/>
      <c r="N66" s="50"/>
      <c r="O66" s="50"/>
      <c r="P66" s="50"/>
    </row>
    <row r="67" spans="2:16" x14ac:dyDescent="0.3">
      <c r="B67" s="53"/>
      <c r="D67" s="50"/>
      <c r="E67" s="53"/>
      <c r="F67" s="97"/>
      <c r="G67" s="1325"/>
      <c r="H67" s="50"/>
      <c r="I67" s="50"/>
      <c r="J67" s="50"/>
      <c r="K67" s="50"/>
      <c r="L67" s="50"/>
      <c r="M67" s="50"/>
      <c r="N67" s="50"/>
      <c r="O67" s="50"/>
      <c r="P67" s="50"/>
    </row>
    <row r="68" spans="2:16" x14ac:dyDescent="0.3">
      <c r="B68" s="53"/>
      <c r="D68" s="50"/>
      <c r="E68" s="53"/>
      <c r="F68" s="97"/>
      <c r="G68" s="1325"/>
      <c r="H68" s="50"/>
      <c r="I68" s="50"/>
      <c r="J68" s="50"/>
      <c r="K68" s="50"/>
      <c r="L68" s="50"/>
      <c r="M68" s="50"/>
      <c r="N68" s="50"/>
      <c r="O68" s="50"/>
      <c r="P68" s="50"/>
    </row>
    <row r="69" spans="2:16" x14ac:dyDescent="0.3">
      <c r="B69" s="53"/>
      <c r="D69" s="50"/>
      <c r="E69" s="53"/>
      <c r="F69" s="97"/>
      <c r="G69" s="1325"/>
      <c r="H69" s="50"/>
      <c r="I69" s="50"/>
      <c r="J69" s="50"/>
      <c r="K69" s="50"/>
      <c r="L69" s="50"/>
      <c r="M69" s="50"/>
      <c r="N69" s="50"/>
      <c r="O69" s="50"/>
      <c r="P69" s="50"/>
    </row>
    <row r="70" spans="2:16" x14ac:dyDescent="0.3">
      <c r="B70" s="53"/>
      <c r="D70" s="50"/>
      <c r="E70" s="53"/>
      <c r="F70" s="97"/>
      <c r="G70" s="1325"/>
      <c r="H70" s="50"/>
      <c r="I70" s="50"/>
      <c r="J70" s="50"/>
      <c r="K70" s="50"/>
      <c r="L70" s="50"/>
      <c r="M70" s="50"/>
      <c r="N70" s="50"/>
      <c r="O70" s="50"/>
      <c r="P70" s="50"/>
    </row>
    <row r="71" spans="2:16" x14ac:dyDescent="0.3">
      <c r="B71" s="53"/>
      <c r="D71" s="50"/>
      <c r="E71" s="53"/>
      <c r="F71" s="97"/>
      <c r="G71" s="1325"/>
      <c r="H71" s="50"/>
      <c r="I71" s="50"/>
      <c r="J71" s="50"/>
      <c r="K71" s="50"/>
      <c r="L71" s="50"/>
      <c r="M71" s="50"/>
      <c r="N71" s="50"/>
      <c r="O71" s="50"/>
      <c r="P71" s="50"/>
    </row>
    <row r="72" spans="2:16" x14ac:dyDescent="0.3">
      <c r="B72" s="53"/>
      <c r="D72" s="50"/>
      <c r="E72" s="53"/>
      <c r="F72" s="97"/>
      <c r="G72" s="1325"/>
      <c r="H72" s="50"/>
      <c r="I72" s="50"/>
      <c r="J72" s="50"/>
      <c r="K72" s="50"/>
      <c r="L72" s="50"/>
      <c r="M72" s="50"/>
      <c r="N72" s="50"/>
      <c r="O72" s="50"/>
      <c r="P72" s="50"/>
    </row>
    <row r="73" spans="2:16" x14ac:dyDescent="0.3">
      <c r="B73" s="53"/>
      <c r="D73" s="50"/>
      <c r="E73" s="53"/>
      <c r="F73" s="97"/>
      <c r="G73" s="1325"/>
      <c r="H73" s="50"/>
      <c r="I73" s="50"/>
      <c r="J73" s="50"/>
      <c r="K73" s="50"/>
      <c r="L73" s="50"/>
      <c r="M73" s="50"/>
      <c r="N73" s="50"/>
      <c r="O73" s="50"/>
      <c r="P73" s="50"/>
    </row>
    <row r="74" spans="2:16" x14ac:dyDescent="0.3">
      <c r="B74" s="53"/>
      <c r="D74" s="50"/>
      <c r="E74" s="53"/>
      <c r="F74" s="97"/>
      <c r="G74" s="1325"/>
      <c r="H74" s="50"/>
      <c r="I74" s="50"/>
      <c r="J74" s="50"/>
      <c r="K74" s="50"/>
      <c r="L74" s="50"/>
      <c r="M74" s="50"/>
      <c r="N74" s="50"/>
      <c r="O74" s="50"/>
      <c r="P74" s="50"/>
    </row>
    <row r="75" spans="2:16" x14ac:dyDescent="0.3">
      <c r="B75" s="53"/>
      <c r="D75" s="50"/>
      <c r="E75" s="53"/>
      <c r="F75" s="97"/>
      <c r="G75" s="1325"/>
      <c r="H75" s="50"/>
      <c r="I75" s="50"/>
      <c r="J75" s="50"/>
      <c r="K75" s="50"/>
      <c r="L75" s="50"/>
      <c r="M75" s="50"/>
      <c r="N75" s="50"/>
      <c r="O75" s="50"/>
      <c r="P75" s="50"/>
    </row>
    <row r="76" spans="2:16" x14ac:dyDescent="0.3">
      <c r="B76" s="53"/>
      <c r="D76" s="50"/>
      <c r="E76" s="53"/>
      <c r="F76" s="97"/>
      <c r="G76" s="1325"/>
      <c r="H76" s="50"/>
      <c r="I76" s="50"/>
      <c r="J76" s="50"/>
      <c r="K76" s="50"/>
      <c r="L76" s="50"/>
      <c r="M76" s="50"/>
      <c r="N76" s="50"/>
      <c r="O76" s="50"/>
      <c r="P76" s="50"/>
    </row>
  </sheetData>
  <conditionalFormatting sqref="E7:E64">
    <cfRule type="colorScale" priority="292">
      <colorScale>
        <cfvo type="min"/>
        <cfvo type="percentile" val="50"/>
        <cfvo type="max"/>
        <color rgb="FF6AC281"/>
        <color rgb="FFFFEB84"/>
        <color rgb="FFF97B7E"/>
      </colorScale>
    </cfRule>
  </conditionalFormatting>
  <conditionalFormatting sqref="B7:B64">
    <cfRule type="colorScale" priority="1">
      <colorScale>
        <cfvo type="min"/>
        <cfvo type="percentile" val="50"/>
        <cfvo type="max"/>
        <color rgb="FFF97B7E"/>
        <color rgb="FFFFEB84"/>
        <color rgb="FF6AC281"/>
      </colorScale>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R125"/>
  <sheetViews>
    <sheetView topLeftCell="AZ104" zoomScaleNormal="100" workbookViewId="0">
      <selection activeCell="BH101" sqref="BH101:BR125"/>
    </sheetView>
  </sheetViews>
  <sheetFormatPr defaultRowHeight="18.75" x14ac:dyDescent="0.3"/>
  <cols>
    <col min="1" max="1" width="9.140625" style="1"/>
    <col min="2" max="2" width="28.42578125" style="1" bestFit="1" customWidth="1"/>
    <col min="3" max="3" width="8.42578125" style="1" customWidth="1"/>
    <col min="4" max="4" width="12.28515625" style="1" bestFit="1" customWidth="1"/>
    <col min="5" max="5" width="1.7109375" style="1" customWidth="1"/>
    <col min="6" max="6" width="27.140625" style="1" bestFit="1" customWidth="1"/>
    <col min="7" max="7" width="9" style="1" bestFit="1" customWidth="1"/>
    <col min="8" max="8" width="12.85546875" style="1" customWidth="1"/>
    <col min="9" max="9" width="9.5703125" style="1" customWidth="1"/>
    <col min="10" max="10" width="2.140625" style="1" customWidth="1"/>
    <col min="11" max="11" width="24" style="1" bestFit="1" customWidth="1"/>
    <col min="12" max="12" width="9.140625" style="1"/>
    <col min="13" max="13" width="11.28515625" style="1" bestFit="1" customWidth="1"/>
    <col min="14" max="14" width="10.42578125" style="1" customWidth="1"/>
    <col min="15" max="15" width="2.5703125" style="1" customWidth="1"/>
    <col min="16" max="16" width="27.140625" style="1" bestFit="1" customWidth="1"/>
    <col min="17" max="18" width="9.140625" style="1"/>
    <col min="19" max="19" width="11.5703125" style="1" customWidth="1"/>
    <col min="20" max="20" width="2.140625" style="1" customWidth="1"/>
    <col min="21" max="21" width="29.85546875" style="1" customWidth="1"/>
    <col min="22" max="26" width="9.140625" style="1"/>
    <col min="27" max="27" width="28.7109375" style="1" customWidth="1"/>
    <col min="28" max="28" width="9.85546875" style="1" bestFit="1" customWidth="1"/>
    <col min="29" max="31" width="9.140625" style="1"/>
    <col min="32" max="32" width="28.5703125" style="1" customWidth="1"/>
    <col min="33" max="33" width="11.7109375" style="1" customWidth="1"/>
    <col min="34" max="34" width="8.7109375" style="1" customWidth="1"/>
    <col min="35" max="35" width="9.140625" style="1"/>
    <col min="36" max="36" width="10.140625" style="1" customWidth="1"/>
    <col min="37" max="38" width="9.140625" style="1"/>
    <col min="39" max="39" width="31.140625" style="1" bestFit="1" customWidth="1"/>
    <col min="40" max="40" width="9.140625" style="1" customWidth="1"/>
    <col min="41" max="41" width="10.28515625" style="1" customWidth="1"/>
    <col min="42" max="42" width="11.7109375" style="1" customWidth="1"/>
    <col min="43" max="43" width="9.85546875" style="1" customWidth="1"/>
    <col min="44" max="44" width="17.28515625" style="1" customWidth="1"/>
    <col min="45" max="45" width="11.140625" style="1" customWidth="1"/>
    <col min="46" max="46" width="9.140625" style="1"/>
    <col min="47" max="47" width="12.140625" style="1" bestFit="1" customWidth="1"/>
    <col min="48" max="49" width="9.7109375" style="1" bestFit="1" customWidth="1"/>
    <col min="50" max="50" width="9" style="1" bestFit="1" customWidth="1"/>
    <col min="51" max="51" width="17" style="1" bestFit="1" customWidth="1"/>
    <col min="52" max="52" width="8.140625" style="1" bestFit="1" customWidth="1"/>
    <col min="53" max="53" width="10.7109375" style="1" bestFit="1" customWidth="1"/>
    <col min="54" max="54" width="8.85546875" style="1" bestFit="1" customWidth="1"/>
    <col min="55" max="55" width="11.42578125" style="1" bestFit="1" customWidth="1"/>
    <col min="56" max="56" width="10" style="1" bestFit="1" customWidth="1"/>
    <col min="57" max="57" width="8.140625" style="1" bestFit="1" customWidth="1"/>
    <col min="58" max="58" width="10.140625" style="1" bestFit="1" customWidth="1"/>
    <col min="59" max="59" width="9.140625" style="1"/>
    <col min="60" max="60" width="24.28515625" style="1" customWidth="1"/>
    <col min="61" max="61" width="6.28515625" style="1" customWidth="1"/>
    <col min="62" max="62" width="7" style="1" customWidth="1"/>
    <col min="63" max="63" width="8.42578125" style="1" customWidth="1"/>
    <col min="64" max="64" width="5.85546875" style="1" customWidth="1"/>
    <col min="65" max="65" width="10.140625" style="1" customWidth="1"/>
    <col min="66" max="66" width="3.85546875" style="1" customWidth="1"/>
    <col min="67" max="67" width="8.42578125" style="1" customWidth="1"/>
    <col min="68" max="69" width="7.42578125" style="1" customWidth="1"/>
    <col min="70" max="70" width="25.140625" style="1" customWidth="1"/>
    <col min="71" max="16384" width="9.140625" style="1"/>
  </cols>
  <sheetData>
    <row r="2" spans="2:35" ht="19.5" thickBot="1" x14ac:dyDescent="0.35">
      <c r="U2" s="1359"/>
      <c r="V2" s="1363"/>
      <c r="W2" s="52"/>
      <c r="X2" s="1364"/>
    </row>
    <row r="3" spans="2:35" ht="39" customHeight="1" thickBot="1" x14ac:dyDescent="0.35">
      <c r="B3" s="1832" t="s">
        <v>671</v>
      </c>
      <c r="C3" s="1802" t="s">
        <v>672</v>
      </c>
      <c r="D3" s="1833" t="s">
        <v>675</v>
      </c>
      <c r="F3" s="1832" t="s">
        <v>671</v>
      </c>
      <c r="G3" s="1802" t="s">
        <v>672</v>
      </c>
      <c r="H3" s="1834" t="s">
        <v>673</v>
      </c>
      <c r="I3" s="1819" t="s">
        <v>674</v>
      </c>
      <c r="K3" s="1832" t="s">
        <v>671</v>
      </c>
      <c r="L3" s="1802" t="s">
        <v>672</v>
      </c>
      <c r="M3" s="1810" t="s">
        <v>675</v>
      </c>
      <c r="N3" s="1803" t="s">
        <v>676</v>
      </c>
      <c r="P3" s="1832" t="s">
        <v>691</v>
      </c>
      <c r="Q3" s="1802" t="s">
        <v>672</v>
      </c>
      <c r="R3" s="1818" t="s">
        <v>678</v>
      </c>
      <c r="S3" s="1819" t="s">
        <v>679</v>
      </c>
      <c r="U3" s="1832" t="s">
        <v>691</v>
      </c>
      <c r="V3" s="1802" t="s">
        <v>147</v>
      </c>
      <c r="W3" s="1834" t="s">
        <v>148</v>
      </c>
      <c r="X3" s="1803" t="s">
        <v>672</v>
      </c>
      <c r="AA3" s="1832" t="s">
        <v>691</v>
      </c>
      <c r="AB3" s="1810" t="s">
        <v>672</v>
      </c>
      <c r="AF3" s="1832" t="s">
        <v>691</v>
      </c>
      <c r="AG3" s="1818" t="s">
        <v>175</v>
      </c>
      <c r="AH3" s="1803" t="s">
        <v>381</v>
      </c>
      <c r="AI3" s="1896"/>
    </row>
    <row r="4" spans="2:35" x14ac:dyDescent="0.3">
      <c r="B4" s="1777" t="s">
        <v>185</v>
      </c>
      <c r="C4" s="1775">
        <v>10</v>
      </c>
      <c r="D4" s="1778">
        <v>118143.299</v>
      </c>
      <c r="F4" s="1786" t="s">
        <v>7</v>
      </c>
      <c r="G4" s="1787">
        <v>10</v>
      </c>
      <c r="H4" s="1788">
        <v>8694.8256000000001</v>
      </c>
      <c r="I4" s="1789">
        <v>4591.857</v>
      </c>
      <c r="K4" s="1804" t="s">
        <v>185</v>
      </c>
      <c r="L4" s="1814">
        <v>10</v>
      </c>
      <c r="M4" s="1811">
        <v>14095.39</v>
      </c>
      <c r="N4" s="1805">
        <v>3</v>
      </c>
      <c r="P4" s="1820" t="s">
        <v>20</v>
      </c>
      <c r="Q4" s="1827">
        <v>10</v>
      </c>
      <c r="R4" s="1821">
        <v>10</v>
      </c>
      <c r="S4" s="1822"/>
      <c r="U4" s="1840" t="s">
        <v>188</v>
      </c>
      <c r="V4" s="1841">
        <v>0.33946169999999998</v>
      </c>
      <c r="W4" s="1762">
        <v>2.13</v>
      </c>
      <c r="X4" s="1852">
        <v>7</v>
      </c>
      <c r="AA4" s="1884" t="s">
        <v>13</v>
      </c>
      <c r="AB4" s="1885">
        <v>8</v>
      </c>
      <c r="AF4" s="1898" t="s">
        <v>203</v>
      </c>
      <c r="AG4" s="1899">
        <v>2005</v>
      </c>
      <c r="AH4" s="1900">
        <v>10</v>
      </c>
      <c r="AI4" s="1897"/>
    </row>
    <row r="5" spans="2:35" x14ac:dyDescent="0.3">
      <c r="B5" s="1779" t="s">
        <v>8</v>
      </c>
      <c r="C5" s="1775">
        <v>7.9791820644540081</v>
      </c>
      <c r="D5" s="1780">
        <v>33708.031999999999</v>
      </c>
      <c r="F5" s="1790" t="s">
        <v>182</v>
      </c>
      <c r="G5" s="1791">
        <v>9.8932151882741763</v>
      </c>
      <c r="H5" s="1792">
        <v>8191.3946610706626</v>
      </c>
      <c r="I5" s="1793">
        <v>4138.2939999999981</v>
      </c>
      <c r="K5" s="1779" t="s">
        <v>157</v>
      </c>
      <c r="L5" s="1815">
        <v>7.8776680750929042</v>
      </c>
      <c r="M5" s="1811">
        <v>1894.4770000000001</v>
      </c>
      <c r="N5" s="1806">
        <v>3</v>
      </c>
      <c r="P5" s="1790" t="s">
        <v>188</v>
      </c>
      <c r="Q5" s="1828">
        <v>9</v>
      </c>
      <c r="R5" s="1823">
        <v>9</v>
      </c>
      <c r="S5" s="1824"/>
      <c r="U5" s="1842" t="s">
        <v>20</v>
      </c>
      <c r="V5" s="1843">
        <v>0.28368238304895765</v>
      </c>
      <c r="W5" s="118">
        <v>2</v>
      </c>
      <c r="X5" s="1853">
        <v>7</v>
      </c>
      <c r="AA5" s="1886" t="s">
        <v>50</v>
      </c>
      <c r="AB5" s="1887">
        <v>7</v>
      </c>
      <c r="AF5" s="1886" t="s">
        <v>200</v>
      </c>
      <c r="AG5" s="1901">
        <v>2009</v>
      </c>
      <c r="AH5" s="1887">
        <v>9</v>
      </c>
      <c r="AI5" s="1894"/>
    </row>
    <row r="6" spans="2:35" x14ac:dyDescent="0.3">
      <c r="B6" s="1779" t="s">
        <v>10</v>
      </c>
      <c r="C6" s="1775">
        <v>7.7210749200163047</v>
      </c>
      <c r="D6" s="1780">
        <v>28079.973000000002</v>
      </c>
      <c r="F6" s="1790" t="s">
        <v>11</v>
      </c>
      <c r="G6" s="1794">
        <v>7.8485164084018431</v>
      </c>
      <c r="H6" s="1792">
        <v>2263.3273867389057</v>
      </c>
      <c r="I6" s="1793">
        <v>1197.4489999999996</v>
      </c>
      <c r="K6" s="1779" t="s">
        <v>189</v>
      </c>
      <c r="L6" s="1815">
        <v>7.5913358927203278</v>
      </c>
      <c r="M6" s="1811">
        <v>1353.7149999999999</v>
      </c>
      <c r="N6" s="1806">
        <v>3</v>
      </c>
      <c r="P6" s="1790" t="s">
        <v>190</v>
      </c>
      <c r="Q6" s="1828">
        <v>5</v>
      </c>
      <c r="R6" s="1823"/>
      <c r="S6" s="1824">
        <v>5</v>
      </c>
      <c r="U6" s="1844" t="s">
        <v>47</v>
      </c>
      <c r="V6" s="1843"/>
      <c r="W6" s="1836">
        <v>2.02</v>
      </c>
      <c r="X6" s="1853">
        <v>6</v>
      </c>
      <c r="AA6" s="1886" t="s">
        <v>15</v>
      </c>
      <c r="AB6" s="1887">
        <v>7</v>
      </c>
      <c r="AF6" s="1886" t="s">
        <v>210</v>
      </c>
      <c r="AG6" s="1901">
        <v>2007</v>
      </c>
      <c r="AH6" s="1887">
        <v>9</v>
      </c>
      <c r="AI6" s="1894"/>
    </row>
    <row r="7" spans="2:35" x14ac:dyDescent="0.3">
      <c r="B7" s="1779" t="s">
        <v>180</v>
      </c>
      <c r="C7" s="1775">
        <v>6.8724729626825791</v>
      </c>
      <c r="D7" s="1780">
        <v>14705.558999999999</v>
      </c>
      <c r="F7" s="1790" t="s">
        <v>12</v>
      </c>
      <c r="G7" s="1794">
        <v>7.1033085730594383</v>
      </c>
      <c r="H7" s="1792">
        <v>1300.296631222385</v>
      </c>
      <c r="I7" s="1793">
        <v>710.15499999999963</v>
      </c>
      <c r="K7" s="1779" t="s">
        <v>10</v>
      </c>
      <c r="L7" s="1815">
        <v>6.8589027455985709</v>
      </c>
      <c r="M7" s="1811">
        <v>1854.3389999999999</v>
      </c>
      <c r="N7" s="1806">
        <v>2</v>
      </c>
      <c r="P7" s="1790" t="s">
        <v>42</v>
      </c>
      <c r="Q7" s="1828">
        <v>5</v>
      </c>
      <c r="R7" s="1823"/>
      <c r="S7" s="1824">
        <v>5</v>
      </c>
      <c r="U7" s="1844" t="s">
        <v>17</v>
      </c>
      <c r="V7" s="1843"/>
      <c r="W7" s="1836">
        <v>2.2200000000000002</v>
      </c>
      <c r="X7" s="1853">
        <v>6</v>
      </c>
      <c r="AA7" s="1886" t="s">
        <v>53</v>
      </c>
      <c r="AB7" s="1887">
        <v>7</v>
      </c>
      <c r="AF7" s="1886" t="s">
        <v>189</v>
      </c>
      <c r="AG7" s="1901"/>
      <c r="AH7" s="1887">
        <v>6</v>
      </c>
      <c r="AI7" s="1894"/>
    </row>
    <row r="8" spans="2:35" x14ac:dyDescent="0.3">
      <c r="B8" s="1779" t="s">
        <v>182</v>
      </c>
      <c r="C8" s="1775">
        <v>5.9379084181508226</v>
      </c>
      <c r="D8" s="1780">
        <v>6528.56</v>
      </c>
      <c r="F8" s="1790" t="s">
        <v>183</v>
      </c>
      <c r="G8" s="1794">
        <v>6.7397872692236787</v>
      </c>
      <c r="H8" s="1792">
        <v>971.17000000000007</v>
      </c>
      <c r="I8" s="1793">
        <v>485.58500000000004</v>
      </c>
      <c r="K8" s="1779" t="s">
        <v>182</v>
      </c>
      <c r="L8" s="1815">
        <v>6.7022542346773655</v>
      </c>
      <c r="M8" s="1811">
        <v>409.48099999999999</v>
      </c>
      <c r="N8" s="1806">
        <v>3</v>
      </c>
      <c r="P8" s="1790" t="s">
        <v>38</v>
      </c>
      <c r="Q8" s="1828">
        <v>4</v>
      </c>
      <c r="R8" s="1823"/>
      <c r="S8" s="1824">
        <v>4</v>
      </c>
      <c r="U8" s="1844" t="s">
        <v>52</v>
      </c>
      <c r="V8" s="1843"/>
      <c r="W8" s="1836">
        <v>2.02</v>
      </c>
      <c r="X8" s="1853">
        <v>6</v>
      </c>
      <c r="AA8" s="1886" t="s">
        <v>11</v>
      </c>
      <c r="AB8" s="1887">
        <v>7</v>
      </c>
      <c r="AF8" s="1886" t="s">
        <v>224</v>
      </c>
      <c r="AG8" s="1901"/>
      <c r="AH8" s="1887">
        <v>5</v>
      </c>
      <c r="AI8" s="1894"/>
    </row>
    <row r="9" spans="2:35" x14ac:dyDescent="0.3">
      <c r="B9" s="1779" t="s">
        <v>157</v>
      </c>
      <c r="C9" s="1775">
        <v>5.8335058237551936</v>
      </c>
      <c r="D9" s="1780">
        <v>5915.8639999999996</v>
      </c>
      <c r="F9" s="1790" t="s">
        <v>14</v>
      </c>
      <c r="G9" s="1794">
        <v>6.7294073927556628</v>
      </c>
      <c r="H9" s="1792">
        <v>962.88971354354339</v>
      </c>
      <c r="I9" s="1793">
        <v>589.90999999999985</v>
      </c>
      <c r="K9" s="1779" t="s">
        <v>42</v>
      </c>
      <c r="L9" s="1815">
        <v>5.2845467832879569</v>
      </c>
      <c r="M9" s="1811">
        <v>28.016999999999999</v>
      </c>
      <c r="N9" s="1806">
        <v>3</v>
      </c>
      <c r="P9" s="1790" t="s">
        <v>46</v>
      </c>
      <c r="Q9" s="1828">
        <v>4</v>
      </c>
      <c r="R9" s="1823"/>
      <c r="S9" s="1824">
        <v>4</v>
      </c>
      <c r="U9" s="1844" t="s">
        <v>36</v>
      </c>
      <c r="V9" s="1843"/>
      <c r="W9" s="1836">
        <v>2.25</v>
      </c>
      <c r="X9" s="1853">
        <v>6</v>
      </c>
      <c r="AA9" s="1886" t="s">
        <v>57</v>
      </c>
      <c r="AB9" s="1887">
        <v>6</v>
      </c>
      <c r="AF9" s="1886" t="s">
        <v>225</v>
      </c>
      <c r="AG9" s="1901">
        <v>2013</v>
      </c>
      <c r="AH9" s="1887">
        <v>5</v>
      </c>
      <c r="AI9" s="1894"/>
    </row>
    <row r="10" spans="2:35" x14ac:dyDescent="0.3">
      <c r="B10" s="1779" t="s">
        <v>179</v>
      </c>
      <c r="C10" s="1775">
        <v>5.5265835416341691</v>
      </c>
      <c r="D10" s="1780">
        <v>4381.4030000000002</v>
      </c>
      <c r="F10" s="1790" t="s">
        <v>190</v>
      </c>
      <c r="G10" s="1794">
        <v>6.6796288219303941</v>
      </c>
      <c r="H10" s="1792">
        <v>923.98029319371722</v>
      </c>
      <c r="I10" s="1793">
        <v>498.61399999999998</v>
      </c>
      <c r="K10" s="1782" t="s">
        <v>24</v>
      </c>
      <c r="L10" s="1815">
        <v>5.1773466368756953</v>
      </c>
      <c r="M10" s="1811">
        <v>175.12</v>
      </c>
      <c r="N10" s="1806">
        <v>2</v>
      </c>
      <c r="P10" s="1790" t="s">
        <v>27</v>
      </c>
      <c r="Q10" s="1828">
        <v>3</v>
      </c>
      <c r="R10" s="1823">
        <v>1</v>
      </c>
      <c r="S10" s="1824">
        <v>2</v>
      </c>
      <c r="U10" s="1844" t="s">
        <v>35</v>
      </c>
      <c r="V10" s="1843"/>
      <c r="W10" s="1836">
        <v>2.1</v>
      </c>
      <c r="X10" s="1853">
        <v>6</v>
      </c>
      <c r="AA10" s="1886" t="s">
        <v>52</v>
      </c>
      <c r="AB10" s="1887">
        <v>6</v>
      </c>
      <c r="AF10" s="1886" t="s">
        <v>213</v>
      </c>
      <c r="AG10" s="1901">
        <v>2009</v>
      </c>
      <c r="AH10" s="1887">
        <v>5</v>
      </c>
      <c r="AI10" s="1894"/>
    </row>
    <row r="11" spans="2:35" x14ac:dyDescent="0.3">
      <c r="B11" s="1779" t="s">
        <v>7</v>
      </c>
      <c r="C11" s="1775">
        <v>5.3987825345360223</v>
      </c>
      <c r="D11" s="1780">
        <v>3847.3679999999999</v>
      </c>
      <c r="F11" s="1790" t="s">
        <v>16</v>
      </c>
      <c r="G11" s="1794">
        <v>6.230575476424927</v>
      </c>
      <c r="H11" s="1792">
        <v>627.69787849547083</v>
      </c>
      <c r="I11" s="1793">
        <v>432.56400000000019</v>
      </c>
      <c r="K11" s="1779" t="s">
        <v>8</v>
      </c>
      <c r="L11" s="1815">
        <v>5.1520446881354953</v>
      </c>
      <c r="M11" s="1811">
        <v>379.56700000000001</v>
      </c>
      <c r="N11" s="1806">
        <v>1.5</v>
      </c>
      <c r="P11" s="1790" t="s">
        <v>189</v>
      </c>
      <c r="Q11" s="1828">
        <v>3</v>
      </c>
      <c r="R11" s="1823"/>
      <c r="S11" s="1824">
        <v>3</v>
      </c>
      <c r="U11" s="1844" t="s">
        <v>11</v>
      </c>
      <c r="V11" s="1843"/>
      <c r="W11" s="1836">
        <v>2.0499999999999998</v>
      </c>
      <c r="X11" s="1853">
        <v>6</v>
      </c>
      <c r="AA11" s="1886" t="s">
        <v>17</v>
      </c>
      <c r="AB11" s="1887">
        <v>5</v>
      </c>
      <c r="AF11" s="1886" t="s">
        <v>221</v>
      </c>
      <c r="AG11" s="1901"/>
      <c r="AH11" s="1887">
        <v>4</v>
      </c>
      <c r="AI11" s="1894"/>
    </row>
    <row r="12" spans="2:35" x14ac:dyDescent="0.3">
      <c r="B12" s="1781" t="s">
        <v>15</v>
      </c>
      <c r="C12" s="1775">
        <v>5.3578298577030559</v>
      </c>
      <c r="D12" s="1780">
        <v>3688.009</v>
      </c>
      <c r="F12" s="1790" t="s">
        <v>157</v>
      </c>
      <c r="G12" s="1794">
        <v>6.1756964486109345</v>
      </c>
      <c r="H12" s="1792">
        <v>597.59230000000002</v>
      </c>
      <c r="I12" s="1793">
        <v>505.5680000000001</v>
      </c>
      <c r="K12" s="1779" t="s">
        <v>44</v>
      </c>
      <c r="L12" s="1815">
        <v>5.041241002884421</v>
      </c>
      <c r="M12" s="1811">
        <v>319.85399999999998</v>
      </c>
      <c r="N12" s="1806">
        <v>1.5</v>
      </c>
      <c r="P12" s="1790" t="s">
        <v>30</v>
      </c>
      <c r="Q12" s="1828">
        <v>3</v>
      </c>
      <c r="R12" s="1823"/>
      <c r="S12" s="1824">
        <v>3</v>
      </c>
      <c r="U12" s="1844" t="s">
        <v>32</v>
      </c>
      <c r="V12" s="1843">
        <v>0.34539304823665018</v>
      </c>
      <c r="W12" s="125">
        <v>1.98</v>
      </c>
      <c r="X12" s="1854">
        <v>5</v>
      </c>
      <c r="AA12" s="1886" t="s">
        <v>36</v>
      </c>
      <c r="AB12" s="1887">
        <v>5</v>
      </c>
      <c r="AF12" s="1886" t="s">
        <v>222</v>
      </c>
      <c r="AG12" s="1901"/>
      <c r="AH12" s="1887">
        <v>4</v>
      </c>
      <c r="AI12" s="1894"/>
    </row>
    <row r="13" spans="2:35" x14ac:dyDescent="0.3">
      <c r="B13" s="1782" t="s">
        <v>18</v>
      </c>
      <c r="C13" s="1775">
        <v>5.0878140748767589</v>
      </c>
      <c r="D13" s="1780">
        <v>2767.114</v>
      </c>
      <c r="F13" s="1790" t="s">
        <v>18</v>
      </c>
      <c r="G13" s="1794">
        <v>5.6350718006808416</v>
      </c>
      <c r="H13" s="1792">
        <v>359.22698533007349</v>
      </c>
      <c r="I13" s="1793">
        <v>306.57700000000011</v>
      </c>
      <c r="K13" s="1779" t="s">
        <v>30</v>
      </c>
      <c r="L13" s="1815">
        <v>5.0004477527686086</v>
      </c>
      <c r="M13" s="1811">
        <v>127.386</v>
      </c>
      <c r="N13" s="1806">
        <v>2</v>
      </c>
      <c r="P13" s="1790" t="s">
        <v>47</v>
      </c>
      <c r="Q13" s="1828">
        <v>2</v>
      </c>
      <c r="R13" s="1823"/>
      <c r="S13" s="1824">
        <v>2</v>
      </c>
      <c r="U13" s="1842" t="s">
        <v>185</v>
      </c>
      <c r="V13" s="1843">
        <v>0.35450312570302756</v>
      </c>
      <c r="W13" s="124">
        <v>1.64</v>
      </c>
      <c r="X13" s="1853">
        <v>5</v>
      </c>
      <c r="AA13" s="1886" t="s">
        <v>47</v>
      </c>
      <c r="AB13" s="1887">
        <v>4</v>
      </c>
      <c r="AF13" s="1886" t="s">
        <v>191</v>
      </c>
      <c r="AG13" s="1901">
        <v>2013</v>
      </c>
      <c r="AH13" s="1887">
        <v>4</v>
      </c>
      <c r="AI13" s="1894"/>
    </row>
    <row r="14" spans="2:35" x14ac:dyDescent="0.3">
      <c r="B14" s="1779" t="s">
        <v>30</v>
      </c>
      <c r="C14" s="1775">
        <v>5.059955424123399</v>
      </c>
      <c r="D14" s="1780">
        <v>2683.982</v>
      </c>
      <c r="F14" s="1795" t="s">
        <v>13</v>
      </c>
      <c r="G14" s="1794">
        <v>5.4057485941970951</v>
      </c>
      <c r="H14" s="1796">
        <v>285.18499779483619</v>
      </c>
      <c r="I14" s="1797">
        <v>262.54500000000019</v>
      </c>
      <c r="K14" s="1782" t="s">
        <v>41</v>
      </c>
      <c r="L14" s="1815">
        <v>4.9348846933088097</v>
      </c>
      <c r="M14" s="1811">
        <v>112.672</v>
      </c>
      <c r="N14" s="1806">
        <v>2</v>
      </c>
      <c r="P14" s="1790" t="s">
        <v>7</v>
      </c>
      <c r="Q14" s="1828">
        <v>2</v>
      </c>
      <c r="R14" s="1823"/>
      <c r="S14" s="1824">
        <v>2</v>
      </c>
      <c r="U14" s="1845" t="s">
        <v>57</v>
      </c>
      <c r="V14" s="1846"/>
      <c r="W14" s="1837">
        <v>1.99</v>
      </c>
      <c r="X14" s="1855">
        <v>4</v>
      </c>
      <c r="AA14" s="1886" t="s">
        <v>26</v>
      </c>
      <c r="AB14" s="1887">
        <v>4</v>
      </c>
      <c r="AF14" s="1886" t="s">
        <v>8</v>
      </c>
      <c r="AG14" s="1901">
        <v>2011</v>
      </c>
      <c r="AH14" s="1887">
        <v>4</v>
      </c>
      <c r="AI14" s="1894"/>
    </row>
    <row r="15" spans="2:35" x14ac:dyDescent="0.3">
      <c r="B15" s="1782" t="s">
        <v>13</v>
      </c>
      <c r="C15" s="1775">
        <v>4.7859450117659197</v>
      </c>
      <c r="D15" s="1780">
        <v>1969.9349999999999</v>
      </c>
      <c r="F15" s="1790" t="s">
        <v>21</v>
      </c>
      <c r="G15" s="1794">
        <v>5.3135804687264034</v>
      </c>
      <c r="H15" s="1792">
        <v>259.19973468656718</v>
      </c>
      <c r="I15" s="1793">
        <v>317.38600000000002</v>
      </c>
      <c r="K15" s="1779" t="s">
        <v>7</v>
      </c>
      <c r="L15" s="1815">
        <v>4.0999999999999996</v>
      </c>
      <c r="M15" s="1812">
        <v>0.51300000000000001</v>
      </c>
      <c r="N15" s="1806">
        <v>3</v>
      </c>
      <c r="P15" s="1790" t="s">
        <v>16</v>
      </c>
      <c r="Q15" s="1828">
        <v>2</v>
      </c>
      <c r="R15" s="1823"/>
      <c r="S15" s="1824">
        <v>2</v>
      </c>
      <c r="U15" s="1842" t="s">
        <v>7</v>
      </c>
      <c r="V15" s="1847">
        <v>0.42945055638130947</v>
      </c>
      <c r="W15" s="120">
        <v>1.94</v>
      </c>
      <c r="X15" s="1853">
        <v>4</v>
      </c>
      <c r="AA15" s="1886" t="s">
        <v>39</v>
      </c>
      <c r="AB15" s="1887">
        <v>4</v>
      </c>
      <c r="AF15" s="1886" t="s">
        <v>231</v>
      </c>
      <c r="AG15" s="1901"/>
      <c r="AH15" s="1887">
        <v>4</v>
      </c>
      <c r="AI15" s="1894"/>
    </row>
    <row r="16" spans="2:35" x14ac:dyDescent="0.3">
      <c r="B16" s="1779" t="s">
        <v>189</v>
      </c>
      <c r="C16" s="1775">
        <v>4.7533114128713461</v>
      </c>
      <c r="D16" s="1780">
        <v>1896.461</v>
      </c>
      <c r="F16" s="1795" t="s">
        <v>22</v>
      </c>
      <c r="G16" s="1794">
        <v>5.1055100592434419</v>
      </c>
      <c r="H16" s="1796">
        <v>207.61373261261264</v>
      </c>
      <c r="I16" s="1797">
        <v>179.73200000000003</v>
      </c>
      <c r="K16" s="1781" t="s">
        <v>15</v>
      </c>
      <c r="L16" s="1815">
        <v>3.9863746112819132</v>
      </c>
      <c r="M16" s="1811">
        <v>12.882</v>
      </c>
      <c r="N16" s="1806">
        <v>2</v>
      </c>
      <c r="P16" s="1790" t="s">
        <v>183</v>
      </c>
      <c r="Q16" s="1828">
        <v>2</v>
      </c>
      <c r="R16" s="1823">
        <v>1</v>
      </c>
      <c r="S16" s="1824">
        <v>1</v>
      </c>
      <c r="U16" s="1845" t="s">
        <v>27</v>
      </c>
      <c r="V16" s="1846">
        <v>0.39371200000000001</v>
      </c>
      <c r="W16" s="1835">
        <v>2.08</v>
      </c>
      <c r="X16" s="1855">
        <v>4</v>
      </c>
      <c r="AA16" s="1886" t="s">
        <v>33</v>
      </c>
      <c r="AB16" s="1887">
        <v>4</v>
      </c>
      <c r="AF16" s="1886" t="s">
        <v>244</v>
      </c>
      <c r="AG16" s="1901"/>
      <c r="AH16" s="1887">
        <v>4</v>
      </c>
      <c r="AI16" s="1894"/>
    </row>
    <row r="17" spans="2:36" x14ac:dyDescent="0.3">
      <c r="B17" s="1779" t="s">
        <v>19</v>
      </c>
      <c r="C17" s="1775">
        <v>4.7498231289127073</v>
      </c>
      <c r="D17" s="1780">
        <v>1888.742</v>
      </c>
      <c r="F17" s="1790" t="s">
        <v>34</v>
      </c>
      <c r="G17" s="1794">
        <v>4.8223516795929644</v>
      </c>
      <c r="H17" s="1792">
        <v>151.21259999999998</v>
      </c>
      <c r="I17" s="1793">
        <v>84.006999999999991</v>
      </c>
      <c r="K17" s="1782" t="s">
        <v>36</v>
      </c>
      <c r="L17" s="1815">
        <v>3.7677585399857838</v>
      </c>
      <c r="M17" s="1817">
        <v>6.74</v>
      </c>
      <c r="N17" s="1806">
        <v>2</v>
      </c>
      <c r="P17" s="1790" t="s">
        <v>14</v>
      </c>
      <c r="Q17" s="1828">
        <v>2</v>
      </c>
      <c r="R17" s="1823"/>
      <c r="S17" s="1824">
        <v>2</v>
      </c>
      <c r="U17" s="1844" t="s">
        <v>370</v>
      </c>
      <c r="V17" s="1843">
        <v>0.42483301898491882</v>
      </c>
      <c r="W17" s="118">
        <v>2.0099999999999998</v>
      </c>
      <c r="X17" s="1853">
        <v>4</v>
      </c>
      <c r="AA17" s="1886" t="s">
        <v>45</v>
      </c>
      <c r="AB17" s="1887">
        <v>4</v>
      </c>
      <c r="AF17" s="1886" t="s">
        <v>683</v>
      </c>
      <c r="AG17" s="1901"/>
      <c r="AH17" s="1887">
        <v>3</v>
      </c>
      <c r="AI17" s="1894"/>
    </row>
    <row r="18" spans="2:36" ht="19.5" thickBot="1" x14ac:dyDescent="0.35">
      <c r="B18" s="1783" t="s">
        <v>16</v>
      </c>
      <c r="C18" s="1784">
        <v>4.7383635766439287</v>
      </c>
      <c r="D18" s="1785">
        <v>1863.5650000000001</v>
      </c>
      <c r="F18" s="1798" t="s">
        <v>25</v>
      </c>
      <c r="G18" s="1799">
        <v>4.5817186153137941</v>
      </c>
      <c r="H18" s="1800">
        <v>113.78510000000001</v>
      </c>
      <c r="I18" s="1801">
        <v>103.441</v>
      </c>
      <c r="K18" s="1808" t="s">
        <v>20</v>
      </c>
      <c r="L18" s="1816">
        <v>3.4698949437362359</v>
      </c>
      <c r="M18" s="1813">
        <v>2.4180000000000001</v>
      </c>
      <c r="N18" s="1809">
        <v>2</v>
      </c>
      <c r="P18" s="1790" t="s">
        <v>44</v>
      </c>
      <c r="Q18" s="1828">
        <v>2</v>
      </c>
      <c r="R18" s="1823"/>
      <c r="S18" s="1824">
        <v>2</v>
      </c>
      <c r="U18" s="1844" t="s">
        <v>16</v>
      </c>
      <c r="V18" s="1843">
        <v>0.42577559999999998</v>
      </c>
      <c r="W18" s="120">
        <v>1.99</v>
      </c>
      <c r="X18" s="1853">
        <v>4</v>
      </c>
      <c r="AA18" s="1886" t="s">
        <v>28</v>
      </c>
      <c r="AB18" s="1887">
        <v>4</v>
      </c>
      <c r="AF18" s="1886" t="s">
        <v>228</v>
      </c>
      <c r="AG18" s="1901"/>
      <c r="AH18" s="1887">
        <v>3</v>
      </c>
      <c r="AI18" s="1894"/>
    </row>
    <row r="19" spans="2:36" x14ac:dyDescent="0.3">
      <c r="C19" s="1831"/>
      <c r="P19" s="1790" t="s">
        <v>15</v>
      </c>
      <c r="Q19" s="1828">
        <v>2</v>
      </c>
      <c r="R19" s="1823"/>
      <c r="S19" s="1824">
        <v>2</v>
      </c>
      <c r="U19" s="1842" t="s">
        <v>38</v>
      </c>
      <c r="V19" s="1843">
        <v>0.40028000000000002</v>
      </c>
      <c r="W19" s="120">
        <v>1.92</v>
      </c>
      <c r="X19" s="1853">
        <v>4</v>
      </c>
      <c r="AA19" s="1886" t="s">
        <v>25</v>
      </c>
      <c r="AB19" s="1887">
        <v>4</v>
      </c>
      <c r="AF19" s="1886" t="s">
        <v>217</v>
      </c>
      <c r="AG19" s="1901">
        <v>2009</v>
      </c>
      <c r="AH19" s="1887">
        <v>3</v>
      </c>
      <c r="AI19" s="1894"/>
    </row>
    <row r="20" spans="2:36" ht="19.5" thickBot="1" x14ac:dyDescent="0.35">
      <c r="P20" s="1790" t="s">
        <v>54</v>
      </c>
      <c r="Q20" s="1828">
        <v>2</v>
      </c>
      <c r="R20" s="1823"/>
      <c r="S20" s="1824">
        <v>2</v>
      </c>
      <c r="U20" s="1844" t="s">
        <v>39</v>
      </c>
      <c r="V20" s="1848"/>
      <c r="W20" s="1838">
        <v>1.97</v>
      </c>
      <c r="X20" s="1853">
        <v>4</v>
      </c>
      <c r="AA20" s="1888" t="s">
        <v>31</v>
      </c>
      <c r="AB20" s="1889">
        <v>4</v>
      </c>
      <c r="AF20" s="1886" t="s">
        <v>230</v>
      </c>
      <c r="AG20" s="1901"/>
      <c r="AH20" s="1887">
        <v>3</v>
      </c>
      <c r="AI20" s="1894"/>
    </row>
    <row r="21" spans="2:36" ht="19.5" thickBot="1" x14ac:dyDescent="0.35">
      <c r="P21" s="1790" t="s">
        <v>41</v>
      </c>
      <c r="Q21" s="1828">
        <v>2</v>
      </c>
      <c r="R21" s="1823">
        <v>1</v>
      </c>
      <c r="S21" s="1824">
        <v>1</v>
      </c>
      <c r="U21" s="1844" t="s">
        <v>33</v>
      </c>
      <c r="V21" s="1848"/>
      <c r="W21" s="1838">
        <v>1.89</v>
      </c>
      <c r="X21" s="1853">
        <v>4</v>
      </c>
      <c r="AF21" s="1886" t="s">
        <v>236</v>
      </c>
      <c r="AG21" s="1901"/>
      <c r="AH21" s="1887">
        <v>3</v>
      </c>
      <c r="AI21" s="1894"/>
    </row>
    <row r="22" spans="2:36" x14ac:dyDescent="0.3">
      <c r="B22" s="2181" t="s">
        <v>680</v>
      </c>
      <c r="C22" s="1776" t="s">
        <v>108</v>
      </c>
      <c r="P22" s="1790" t="s">
        <v>36</v>
      </c>
      <c r="Q22" s="1828">
        <v>2</v>
      </c>
      <c r="R22" s="1823">
        <v>1</v>
      </c>
      <c r="S22" s="1824">
        <v>1</v>
      </c>
      <c r="U22" s="1844" t="s">
        <v>45</v>
      </c>
      <c r="V22" s="1848"/>
      <c r="W22" s="1838">
        <v>1.97</v>
      </c>
      <c r="X22" s="1853">
        <v>4</v>
      </c>
      <c r="AF22" s="1886" t="s">
        <v>239</v>
      </c>
      <c r="AG22" s="1901"/>
      <c r="AH22" s="1887">
        <v>3</v>
      </c>
      <c r="AI22" s="1894"/>
    </row>
    <row r="23" spans="2:36" ht="19.5" thickBot="1" x14ac:dyDescent="0.35">
      <c r="B23" s="2182"/>
      <c r="C23" s="1774" t="s">
        <v>2</v>
      </c>
      <c r="P23" s="1790" t="s">
        <v>49</v>
      </c>
      <c r="Q23" s="1828">
        <v>2</v>
      </c>
      <c r="R23" s="1823"/>
      <c r="S23" s="1824">
        <v>2</v>
      </c>
      <c r="U23" s="1845" t="s">
        <v>22</v>
      </c>
      <c r="V23" s="1849"/>
      <c r="W23" s="1837">
        <v>1.87</v>
      </c>
      <c r="X23" s="1855">
        <v>4</v>
      </c>
      <c r="AF23" s="1886" t="s">
        <v>199</v>
      </c>
      <c r="AG23" s="1901"/>
      <c r="AH23" s="1887">
        <v>3</v>
      </c>
      <c r="AI23" s="1894"/>
    </row>
    <row r="24" spans="2:36" ht="19.5" thickBot="1" x14ac:dyDescent="0.35">
      <c r="B24" s="1830" t="s">
        <v>188</v>
      </c>
      <c r="C24" s="1822">
        <v>6</v>
      </c>
      <c r="P24" s="1790" t="s">
        <v>31</v>
      </c>
      <c r="Q24" s="1828">
        <v>2</v>
      </c>
      <c r="R24" s="1823">
        <v>1</v>
      </c>
      <c r="S24" s="1824">
        <v>1</v>
      </c>
      <c r="U24" s="1850" t="s">
        <v>34</v>
      </c>
      <c r="V24" s="1851"/>
      <c r="W24" s="1839">
        <v>1.86</v>
      </c>
      <c r="X24" s="1856">
        <v>4</v>
      </c>
      <c r="AF24" s="1888" t="s">
        <v>241</v>
      </c>
      <c r="AG24" s="1902"/>
      <c r="AH24" s="1889">
        <v>3</v>
      </c>
      <c r="AI24" s="1895"/>
    </row>
    <row r="25" spans="2:36" ht="19.5" thickBot="1" x14ac:dyDescent="0.35">
      <c r="B25" s="1807" t="s">
        <v>20</v>
      </c>
      <c r="C25" s="1826">
        <v>6</v>
      </c>
      <c r="P25" s="1790" t="s">
        <v>11</v>
      </c>
      <c r="Q25" s="1828">
        <v>2</v>
      </c>
      <c r="R25" s="1823"/>
      <c r="S25" s="1824">
        <v>2</v>
      </c>
    </row>
    <row r="26" spans="2:36" ht="19.5" thickBot="1" x14ac:dyDescent="0.35">
      <c r="P26" s="1798" t="s">
        <v>157</v>
      </c>
      <c r="Q26" s="1829">
        <v>2</v>
      </c>
      <c r="R26" s="1825"/>
      <c r="S26" s="1826">
        <v>2</v>
      </c>
    </row>
    <row r="29" spans="2:36" ht="19.5" thickBot="1" x14ac:dyDescent="0.35"/>
    <row r="30" spans="2:36" ht="113.25" thickBot="1" x14ac:dyDescent="0.35">
      <c r="AF30" s="1832" t="s">
        <v>671</v>
      </c>
      <c r="AG30" s="1868" t="s">
        <v>453</v>
      </c>
      <c r="AH30" s="1868" t="s">
        <v>454</v>
      </c>
      <c r="AI30" s="1834" t="s">
        <v>681</v>
      </c>
      <c r="AJ30" s="1803" t="s">
        <v>682</v>
      </c>
    </row>
    <row r="31" spans="2:36" x14ac:dyDescent="0.3">
      <c r="AF31" s="1883" t="s">
        <v>49</v>
      </c>
      <c r="AG31" s="1866">
        <v>10</v>
      </c>
      <c r="AH31" s="1874">
        <v>7.3532081380117802</v>
      </c>
      <c r="AI31" s="1877">
        <v>7.0234819554500847</v>
      </c>
      <c r="AJ31" s="1878">
        <v>0.32972618256169589</v>
      </c>
    </row>
    <row r="32" spans="2:36" x14ac:dyDescent="0.3">
      <c r="AF32" s="1869" t="s">
        <v>178</v>
      </c>
      <c r="AG32" s="1867">
        <v>9.5886649163231716</v>
      </c>
      <c r="AH32" s="1875">
        <v>7.0507448895375582</v>
      </c>
      <c r="AI32" s="1879">
        <v>6.656301777994881</v>
      </c>
      <c r="AJ32" s="1880">
        <v>0.39444311154267692</v>
      </c>
    </row>
    <row r="33" spans="3:36" x14ac:dyDescent="0.3">
      <c r="AF33" s="1870" t="s">
        <v>19</v>
      </c>
      <c r="AG33" s="1867">
        <v>5.7009202198471076</v>
      </c>
      <c r="AH33" s="1875">
        <v>4.1920052954735656</v>
      </c>
      <c r="AI33" s="1879">
        <v>4.0383469032164596</v>
      </c>
      <c r="AJ33" s="1880">
        <v>0.15365839225710626</v>
      </c>
    </row>
    <row r="34" spans="3:36" x14ac:dyDescent="0.3">
      <c r="AF34" s="1870" t="s">
        <v>181</v>
      </c>
      <c r="AG34" s="1867">
        <v>3.1701196228261908</v>
      </c>
      <c r="AH34" s="1875">
        <v>2.3310549409036381</v>
      </c>
      <c r="AI34" s="1879">
        <v>2.1899377758915484</v>
      </c>
      <c r="AJ34" s="1880">
        <v>0.14111716501208971</v>
      </c>
    </row>
    <row r="35" spans="3:36" x14ac:dyDescent="0.3">
      <c r="AF35" s="1870" t="s">
        <v>350</v>
      </c>
      <c r="AG35" s="1867">
        <v>2.0183656651710038</v>
      </c>
      <c r="AH35" s="1875">
        <v>1.4841462834618984</v>
      </c>
      <c r="AI35" s="1879">
        <v>1.0158586037904074</v>
      </c>
      <c r="AJ35" s="1880">
        <v>0.46828767967149104</v>
      </c>
    </row>
    <row r="36" spans="3:36" x14ac:dyDescent="0.3">
      <c r="AF36" s="1870" t="s">
        <v>157</v>
      </c>
      <c r="AG36" s="1867">
        <v>2.0029789857476041</v>
      </c>
      <c r="AH36" s="1875">
        <v>1.4728321378265865</v>
      </c>
      <c r="AI36" s="1879">
        <v>1.1786248978167124</v>
      </c>
      <c r="AJ36" s="1880">
        <v>0.29420724000987397</v>
      </c>
    </row>
    <row r="37" spans="3:36" x14ac:dyDescent="0.3">
      <c r="C37" s="14"/>
      <c r="D37" s="14"/>
      <c r="E37" s="14"/>
      <c r="AF37" s="1870" t="s">
        <v>15</v>
      </c>
      <c r="AG37" s="1867">
        <v>1.9792376595308878</v>
      </c>
      <c r="AH37" s="1875">
        <v>1.4553746465121913</v>
      </c>
      <c r="AI37" s="1879">
        <v>1.3243878785692773</v>
      </c>
      <c r="AJ37" s="1880">
        <v>0.13098676794291395</v>
      </c>
    </row>
    <row r="38" spans="3:36" x14ac:dyDescent="0.3">
      <c r="AF38" s="1870" t="s">
        <v>8</v>
      </c>
      <c r="AG38" s="1867">
        <v>1.8064596924557401</v>
      </c>
      <c r="AH38" s="1875">
        <v>1.3283274111555807</v>
      </c>
      <c r="AI38" s="1879">
        <v>5.3599632897107938E-2</v>
      </c>
      <c r="AJ38" s="1880">
        <v>1.2747277782584727</v>
      </c>
    </row>
    <row r="39" spans="3:36" x14ac:dyDescent="0.3">
      <c r="AF39" s="1870" t="s">
        <v>197</v>
      </c>
      <c r="AG39" s="1867">
        <v>1.2933466236356781</v>
      </c>
      <c r="AH39" s="1875">
        <v>0.95102469181879268</v>
      </c>
      <c r="AI39" s="1879">
        <v>0.84082588419406012</v>
      </c>
      <c r="AJ39" s="1880">
        <v>0.11019880762473254</v>
      </c>
    </row>
    <row r="40" spans="3:36" x14ac:dyDescent="0.3">
      <c r="AF40" s="1870" t="s">
        <v>7</v>
      </c>
      <c r="AG40" s="1867">
        <v>0.95222581429093389</v>
      </c>
      <c r="AH40" s="1875">
        <v>0.70019146068689886</v>
      </c>
      <c r="AI40" s="1879">
        <v>0.63078410124611661</v>
      </c>
      <c r="AJ40" s="1880">
        <v>6.9407359440782287E-2</v>
      </c>
    </row>
    <row r="41" spans="3:36" x14ac:dyDescent="0.3">
      <c r="AF41" s="1871" t="s">
        <v>190</v>
      </c>
      <c r="AG41" s="1867">
        <v>0.9287638578794204</v>
      </c>
      <c r="AH41" s="1875">
        <v>0.68293939580501706</v>
      </c>
      <c r="AI41" s="1879">
        <v>0.60380463963613307</v>
      </c>
      <c r="AJ41" s="1880">
        <v>7.9134756168883963E-2</v>
      </c>
    </row>
    <row r="42" spans="3:36" x14ac:dyDescent="0.3">
      <c r="AF42" s="1870" t="s">
        <v>10</v>
      </c>
      <c r="AG42" s="1867">
        <v>0.72967626519370987</v>
      </c>
      <c r="AH42" s="1875">
        <v>0.53654614513364296</v>
      </c>
      <c r="AI42" s="1879">
        <v>0.49688527502079077</v>
      </c>
      <c r="AJ42" s="1880">
        <v>3.966087011285218E-2</v>
      </c>
    </row>
    <row r="43" spans="3:36" x14ac:dyDescent="0.3">
      <c r="AF43" s="1871" t="s">
        <v>30</v>
      </c>
      <c r="AG43" s="1867">
        <v>0.47797151576884955</v>
      </c>
      <c r="AH43" s="1875">
        <v>0.35146240394893302</v>
      </c>
      <c r="AI43" s="1879">
        <v>0.19495517938046786</v>
      </c>
      <c r="AJ43" s="1880">
        <v>0.15650722456846519</v>
      </c>
    </row>
    <row r="44" spans="3:36" x14ac:dyDescent="0.3">
      <c r="AF44" s="1870" t="s">
        <v>183</v>
      </c>
      <c r="AG44" s="1867">
        <v>0.42462690411832787</v>
      </c>
      <c r="AH44" s="1875">
        <v>0.31223700069816362</v>
      </c>
      <c r="AI44" s="1879">
        <v>0.19495517938046786</v>
      </c>
      <c r="AJ44" s="1880">
        <v>0.11728182131769577</v>
      </c>
    </row>
    <row r="45" spans="3:36" ht="19.5" thickBot="1" x14ac:dyDescent="0.35">
      <c r="AF45" s="1872" t="s">
        <v>189</v>
      </c>
      <c r="AG45" s="1873">
        <v>0.42462690411832787</v>
      </c>
      <c r="AH45" s="1876">
        <v>0.31223700069816362</v>
      </c>
      <c r="AI45" s="1881">
        <v>0.19495517938046786</v>
      </c>
      <c r="AJ45" s="1882">
        <v>0.11728182131769577</v>
      </c>
    </row>
    <row r="51" spans="21:55" ht="6" customHeight="1" x14ac:dyDescent="0.3"/>
    <row r="53" spans="21:55" x14ac:dyDescent="0.3">
      <c r="BC53" s="1" t="s">
        <v>83</v>
      </c>
    </row>
    <row r="56" spans="21:55" ht="19.5" thickBot="1" x14ac:dyDescent="0.35"/>
    <row r="57" spans="21:55" ht="47.25" customHeight="1" thickBot="1" x14ac:dyDescent="0.4">
      <c r="U57" s="2039" t="s">
        <v>698</v>
      </c>
      <c r="V57" s="2010" t="s">
        <v>147</v>
      </c>
      <c r="W57" s="2011" t="s">
        <v>148</v>
      </c>
      <c r="X57" s="2012" t="s">
        <v>672</v>
      </c>
    </row>
    <row r="58" spans="21:55" ht="21" x14ac:dyDescent="0.3">
      <c r="U58" s="2013" t="s">
        <v>188</v>
      </c>
      <c r="V58" s="2014">
        <v>0.33946169999999998</v>
      </c>
      <c r="W58" s="2031">
        <v>2.13</v>
      </c>
      <c r="X58" s="2015">
        <v>7</v>
      </c>
    </row>
    <row r="59" spans="21:55" ht="21" x14ac:dyDescent="0.3">
      <c r="U59" s="2016" t="s">
        <v>20</v>
      </c>
      <c r="V59" s="2017">
        <v>0.28368238304895765</v>
      </c>
      <c r="W59" s="2032">
        <v>2</v>
      </c>
      <c r="X59" s="2018">
        <v>7</v>
      </c>
    </row>
    <row r="60" spans="21:55" ht="21" x14ac:dyDescent="0.3">
      <c r="U60" s="2019" t="s">
        <v>47</v>
      </c>
      <c r="V60" s="2017"/>
      <c r="W60" s="2030">
        <v>2.02</v>
      </c>
      <c r="X60" s="2018">
        <v>6</v>
      </c>
    </row>
    <row r="61" spans="21:55" ht="21" x14ac:dyDescent="0.3">
      <c r="U61" s="2019" t="s">
        <v>17</v>
      </c>
      <c r="V61" s="2017"/>
      <c r="W61" s="2030">
        <v>2.2200000000000002</v>
      </c>
      <c r="X61" s="2018">
        <v>6</v>
      </c>
    </row>
    <row r="62" spans="21:55" ht="21" x14ac:dyDescent="0.3">
      <c r="U62" s="2019" t="s">
        <v>52</v>
      </c>
      <c r="V62" s="2017"/>
      <c r="W62" s="2030">
        <v>2.02</v>
      </c>
      <c r="X62" s="2018">
        <v>6</v>
      </c>
    </row>
    <row r="63" spans="21:55" ht="21.75" thickBot="1" x14ac:dyDescent="0.35">
      <c r="U63" s="2019" t="s">
        <v>36</v>
      </c>
      <c r="V63" s="2017"/>
      <c r="W63" s="2030">
        <v>2.25</v>
      </c>
      <c r="X63" s="2018">
        <v>6</v>
      </c>
    </row>
    <row r="64" spans="21:55" ht="32.25" x14ac:dyDescent="0.3">
      <c r="U64" s="2019" t="s">
        <v>35</v>
      </c>
      <c r="V64" s="2017"/>
      <c r="W64" s="2030">
        <v>2.1</v>
      </c>
      <c r="X64" s="2018">
        <v>6</v>
      </c>
      <c r="AM64" s="1904"/>
      <c r="AN64" s="1905"/>
      <c r="AO64" s="1906"/>
      <c r="AP64" s="1907" t="s">
        <v>469</v>
      </c>
      <c r="AQ64" s="1907"/>
      <c r="AR64" s="1915" t="s">
        <v>398</v>
      </c>
      <c r="AS64" s="1980" t="s">
        <v>693</v>
      </c>
    </row>
    <row r="65" spans="21:45" ht="21" x14ac:dyDescent="0.3">
      <c r="U65" s="2019" t="s">
        <v>11</v>
      </c>
      <c r="V65" s="2017"/>
      <c r="W65" s="2030">
        <v>2.0499999999999998</v>
      </c>
      <c r="X65" s="2018">
        <v>6</v>
      </c>
      <c r="AM65" s="1908"/>
      <c r="AN65" s="1670" t="s">
        <v>279</v>
      </c>
      <c r="AO65" s="1671"/>
      <c r="AP65" s="1672" t="s">
        <v>641</v>
      </c>
      <c r="AQ65" s="1673" t="s">
        <v>686</v>
      </c>
      <c r="AR65" s="1674" t="s">
        <v>340</v>
      </c>
      <c r="AS65" s="1981" t="s">
        <v>692</v>
      </c>
    </row>
    <row r="66" spans="21:45" ht="79.5" thickBot="1" x14ac:dyDescent="0.35">
      <c r="U66" s="2019" t="s">
        <v>32</v>
      </c>
      <c r="V66" s="2017">
        <v>0.34539304823665018</v>
      </c>
      <c r="W66" s="2036">
        <v>1.98</v>
      </c>
      <c r="X66" s="2020">
        <v>5</v>
      </c>
      <c r="AM66" s="1909" t="s">
        <v>4</v>
      </c>
      <c r="AN66" s="1736" t="s">
        <v>465</v>
      </c>
      <c r="AO66" s="1737" t="s">
        <v>476</v>
      </c>
      <c r="AP66" s="1738" t="s">
        <v>684</v>
      </c>
      <c r="AQ66" s="1739" t="s">
        <v>687</v>
      </c>
      <c r="AR66" s="1740" t="s">
        <v>395</v>
      </c>
      <c r="AS66" s="1982" t="s">
        <v>694</v>
      </c>
    </row>
    <row r="67" spans="21:45" ht="21" x14ac:dyDescent="0.3">
      <c r="U67" s="2016" t="s">
        <v>185</v>
      </c>
      <c r="V67" s="2017">
        <v>0.35450312570302756</v>
      </c>
      <c r="W67" s="2033">
        <v>1.64</v>
      </c>
      <c r="X67" s="2018">
        <v>5</v>
      </c>
      <c r="AM67" s="1923"/>
      <c r="AN67" s="1924"/>
      <c r="AO67" s="1924"/>
      <c r="AP67" s="1925"/>
      <c r="AQ67" s="1926"/>
      <c r="AR67" s="1927"/>
      <c r="AS67" s="1928"/>
    </row>
    <row r="68" spans="21:45" ht="21" x14ac:dyDescent="0.3">
      <c r="U68" s="2021" t="s">
        <v>57</v>
      </c>
      <c r="V68" s="2022"/>
      <c r="W68" s="2035">
        <v>1.99</v>
      </c>
      <c r="X68" s="2023">
        <v>4</v>
      </c>
      <c r="AM68" s="1929" t="s">
        <v>158</v>
      </c>
      <c r="AN68" s="1930">
        <v>2.4560445726575869E-2</v>
      </c>
      <c r="AO68" s="1931">
        <v>6.7353976641472101E-3</v>
      </c>
      <c r="AP68" s="1916">
        <v>6.1600000000000002E-2</v>
      </c>
      <c r="AQ68" s="1917"/>
      <c r="AR68" s="1918"/>
      <c r="AS68" s="1932"/>
    </row>
    <row r="69" spans="21:45" ht="21" x14ac:dyDescent="0.3">
      <c r="U69" s="2016" t="s">
        <v>7</v>
      </c>
      <c r="V69" s="2024">
        <v>0.42945055638130947</v>
      </c>
      <c r="W69" s="2036">
        <v>1.94</v>
      </c>
      <c r="X69" s="2018">
        <v>4</v>
      </c>
      <c r="AM69" s="1919" t="s">
        <v>60</v>
      </c>
      <c r="AN69" s="601">
        <v>0.42374126626500536</v>
      </c>
      <c r="AO69" s="597">
        <v>9.1505533902226738E-2</v>
      </c>
      <c r="AP69" s="1720">
        <v>0.9032</v>
      </c>
      <c r="AQ69" s="1683"/>
      <c r="AR69" s="1978">
        <v>5.6000000000000005</v>
      </c>
      <c r="AS69" s="1688">
        <v>9.9</v>
      </c>
    </row>
    <row r="70" spans="21:45" ht="21" x14ac:dyDescent="0.3">
      <c r="U70" s="2021" t="s">
        <v>27</v>
      </c>
      <c r="V70" s="2022">
        <v>0.39371200000000001</v>
      </c>
      <c r="W70" s="2034">
        <v>2.08</v>
      </c>
      <c r="X70" s="2023">
        <v>4</v>
      </c>
      <c r="AM70" s="1919" t="s">
        <v>58</v>
      </c>
      <c r="AN70" s="601">
        <v>0.42915924369144304</v>
      </c>
      <c r="AO70" s="581" t="s">
        <v>156</v>
      </c>
      <c r="AP70" s="1720">
        <v>1.7399999999999999E-2</v>
      </c>
      <c r="AQ70" s="1683">
        <v>0.99920000000000031</v>
      </c>
      <c r="AR70" s="1978">
        <v>320.10000000000002</v>
      </c>
      <c r="AS70" s="1688">
        <v>5.5</v>
      </c>
    </row>
    <row r="71" spans="21:45" ht="21" x14ac:dyDescent="0.3">
      <c r="U71" s="2019" t="s">
        <v>370</v>
      </c>
      <c r="V71" s="2017">
        <v>0.42483301898491882</v>
      </c>
      <c r="W71" s="2032">
        <v>2.0099999999999998</v>
      </c>
      <c r="X71" s="2018">
        <v>4</v>
      </c>
      <c r="AM71" s="1911" t="s">
        <v>394</v>
      </c>
      <c r="AN71" s="601"/>
      <c r="AO71" s="582"/>
      <c r="AP71" s="1720"/>
      <c r="AQ71" s="1683"/>
      <c r="AR71" s="1978"/>
      <c r="AS71" s="1688"/>
    </row>
    <row r="72" spans="21:45" ht="21" x14ac:dyDescent="0.3">
      <c r="U72" s="2019" t="s">
        <v>16</v>
      </c>
      <c r="V72" s="2017">
        <v>0.42577559999999998</v>
      </c>
      <c r="W72" s="2036">
        <v>1.99</v>
      </c>
      <c r="X72" s="2018">
        <v>4</v>
      </c>
      <c r="AM72" s="1919" t="s">
        <v>62</v>
      </c>
      <c r="AN72" s="601">
        <v>7.1799450714942994</v>
      </c>
      <c r="AO72" s="598">
        <v>0.87110818912642962</v>
      </c>
      <c r="AP72" s="1720">
        <v>3.0411999999999999</v>
      </c>
      <c r="AQ72" s="1683">
        <v>1.7000000000000001E-3</v>
      </c>
      <c r="AR72" s="1978">
        <v>39.5</v>
      </c>
      <c r="AS72" s="1688">
        <v>71.5</v>
      </c>
    </row>
    <row r="73" spans="21:45" ht="21" x14ac:dyDescent="0.3">
      <c r="U73" s="2016" t="s">
        <v>38</v>
      </c>
      <c r="V73" s="2017">
        <v>0.40028000000000002</v>
      </c>
      <c r="W73" s="2036">
        <v>1.92</v>
      </c>
      <c r="X73" s="2018">
        <v>4</v>
      </c>
      <c r="AM73" s="1910" t="s">
        <v>159</v>
      </c>
      <c r="AN73" s="601">
        <v>1.3111789357108501E-2</v>
      </c>
      <c r="AO73" s="581" t="s">
        <v>156</v>
      </c>
      <c r="AP73" s="1720">
        <v>2.1000000000000001E-2</v>
      </c>
      <c r="AQ73" s="1683"/>
      <c r="AR73" s="1978">
        <v>12.100000000000001</v>
      </c>
      <c r="AS73" s="1688"/>
    </row>
    <row r="74" spans="21:45" ht="21" x14ac:dyDescent="0.3">
      <c r="U74" s="2019" t="s">
        <v>39</v>
      </c>
      <c r="V74" s="2025"/>
      <c r="W74" s="2037">
        <v>1.97</v>
      </c>
      <c r="X74" s="2018">
        <v>4</v>
      </c>
      <c r="AM74" s="1919" t="s">
        <v>56</v>
      </c>
      <c r="AN74" s="601">
        <v>0.5004172681975444</v>
      </c>
      <c r="AO74" s="597">
        <v>2.050231428469711E-2</v>
      </c>
      <c r="AP74" s="1720">
        <v>0.66</v>
      </c>
      <c r="AQ74" s="1683">
        <v>1.2817000000000003</v>
      </c>
      <c r="AR74" s="1978">
        <v>84.2</v>
      </c>
      <c r="AS74" s="1688">
        <v>12</v>
      </c>
    </row>
    <row r="75" spans="21:45" ht="21" x14ac:dyDescent="0.3">
      <c r="U75" s="2019" t="s">
        <v>33</v>
      </c>
      <c r="V75" s="2025"/>
      <c r="W75" s="2037">
        <v>1.89</v>
      </c>
      <c r="X75" s="2018">
        <v>4</v>
      </c>
      <c r="AM75" s="1911" t="s">
        <v>393</v>
      </c>
      <c r="AN75" s="601">
        <v>3.1682884117618415</v>
      </c>
      <c r="AO75" s="581" t="s">
        <v>156</v>
      </c>
      <c r="AP75" s="1720"/>
      <c r="AQ75" s="1683">
        <v>6.6800000000000006</v>
      </c>
      <c r="AR75" s="1978">
        <v>226.3</v>
      </c>
      <c r="AS75" s="1688">
        <v>48.5</v>
      </c>
    </row>
    <row r="76" spans="21:45" ht="21" x14ac:dyDescent="0.3">
      <c r="U76" s="2019" t="s">
        <v>45</v>
      </c>
      <c r="V76" s="2025"/>
      <c r="W76" s="2037">
        <v>1.97</v>
      </c>
      <c r="X76" s="2018">
        <v>4</v>
      </c>
      <c r="AM76" s="1911" t="s">
        <v>392</v>
      </c>
      <c r="AN76" s="601">
        <v>1.0964907958145175E-2</v>
      </c>
      <c r="AO76" s="581" t="s">
        <v>156</v>
      </c>
      <c r="AP76" s="1720"/>
      <c r="AQ76" s="1683"/>
      <c r="AR76" s="1978">
        <v>0</v>
      </c>
      <c r="AS76" s="1688"/>
    </row>
    <row r="77" spans="21:45" ht="21" x14ac:dyDescent="0.3">
      <c r="U77" s="2021" t="s">
        <v>22</v>
      </c>
      <c r="V77" s="2026"/>
      <c r="W77" s="2035">
        <v>1.87</v>
      </c>
      <c r="X77" s="2023">
        <v>4</v>
      </c>
      <c r="AM77" s="1920" t="s">
        <v>37</v>
      </c>
      <c r="AN77" s="601">
        <v>36.163791343015269</v>
      </c>
      <c r="AO77" s="598">
        <v>0.21642005591271857</v>
      </c>
      <c r="AP77" s="1720">
        <v>7.5808</v>
      </c>
      <c r="AQ77" s="1683">
        <v>35.775175999999995</v>
      </c>
      <c r="AR77" s="1978">
        <v>143.69999999999999</v>
      </c>
      <c r="AS77" s="1688"/>
    </row>
    <row r="78" spans="21:45" ht="21.75" thickBot="1" x14ac:dyDescent="0.35">
      <c r="U78" s="2027" t="s">
        <v>34</v>
      </c>
      <c r="V78" s="2028"/>
      <c r="W78" s="2038">
        <v>1.86</v>
      </c>
      <c r="X78" s="2029">
        <v>4</v>
      </c>
      <c r="AM78" s="1911" t="s">
        <v>391</v>
      </c>
      <c r="AN78" s="601">
        <v>5.2962603827102862E-2</v>
      </c>
      <c r="AO78" s="597">
        <v>1.0481021561841391E-2</v>
      </c>
      <c r="AP78" s="1720">
        <v>0.26919999999999999</v>
      </c>
      <c r="AQ78" s="1683"/>
      <c r="AR78" s="1978">
        <v>3.8</v>
      </c>
      <c r="AS78" s="1688"/>
    </row>
    <row r="79" spans="21:45" x14ac:dyDescent="0.3">
      <c r="AM79" s="1911" t="s">
        <v>390</v>
      </c>
      <c r="AN79" s="601"/>
      <c r="AO79" s="597">
        <v>8.7772481869292183E-3</v>
      </c>
      <c r="AP79" s="1720">
        <v>7.3000000000000001E-3</v>
      </c>
      <c r="AQ79" s="1683"/>
      <c r="AR79" s="1978">
        <v>1.4</v>
      </c>
      <c r="AS79" s="1688">
        <v>2.2000000000000002</v>
      </c>
    </row>
    <row r="80" spans="21:45" x14ac:dyDescent="0.3">
      <c r="AM80" s="1910" t="s">
        <v>163</v>
      </c>
      <c r="AN80" s="601">
        <v>2.2269686763365933E-2</v>
      </c>
      <c r="AO80" s="581" t="s">
        <v>156</v>
      </c>
      <c r="AP80" s="1720">
        <v>7.2999999999999995E-2</v>
      </c>
      <c r="AQ80" s="1683"/>
      <c r="AR80" s="1978">
        <v>4.0999999999999996</v>
      </c>
      <c r="AS80" s="1688"/>
    </row>
    <row r="81" spans="27:58" x14ac:dyDescent="0.3">
      <c r="AM81" s="1910" t="s">
        <v>164</v>
      </c>
      <c r="AN81" s="601">
        <v>2.6746517886842669E-3</v>
      </c>
      <c r="AO81" s="581" t="s">
        <v>156</v>
      </c>
      <c r="AP81" s="1720">
        <v>2.5999999999999999E-2</v>
      </c>
      <c r="AQ81" s="1683"/>
      <c r="AR81" s="1978">
        <v>0.2</v>
      </c>
      <c r="AS81" s="1688">
        <v>8.5</v>
      </c>
    </row>
    <row r="82" spans="27:58" x14ac:dyDescent="0.3">
      <c r="AM82" s="1919" t="s">
        <v>65</v>
      </c>
      <c r="AN82" s="601">
        <v>5.7241812907145189</v>
      </c>
      <c r="AO82" s="598">
        <v>2.1169058359376117E-2</v>
      </c>
      <c r="AP82" s="1720">
        <v>1.7450000000000001</v>
      </c>
      <c r="AQ82" s="1683"/>
      <c r="AR82" s="1978">
        <v>158.6</v>
      </c>
      <c r="AS82" s="1688">
        <v>13.9</v>
      </c>
    </row>
    <row r="83" spans="27:58" x14ac:dyDescent="0.3">
      <c r="AM83" s="1919" t="s">
        <v>63</v>
      </c>
      <c r="AN83" s="601">
        <v>3.6178613287976695</v>
      </c>
      <c r="AO83" s="598">
        <v>0.2407479075022578</v>
      </c>
      <c r="AP83" s="1720">
        <v>2.2291999999999996</v>
      </c>
      <c r="AQ83" s="1683">
        <v>8.0000000000000002E-3</v>
      </c>
      <c r="AR83" s="1978">
        <v>111.9</v>
      </c>
      <c r="AS83" s="1688">
        <v>50</v>
      </c>
    </row>
    <row r="84" spans="27:58" x14ac:dyDescent="0.3">
      <c r="AM84" s="1919" t="s">
        <v>48</v>
      </c>
      <c r="AN84" s="601">
        <v>7.102814130269727</v>
      </c>
      <c r="AO84" s="598">
        <v>0.14940015163933207</v>
      </c>
      <c r="AP84" s="1720">
        <v>1.3240000000000001</v>
      </c>
      <c r="AQ84" s="1683">
        <v>21.601599999999991</v>
      </c>
      <c r="AR84" s="1978">
        <v>952.59999999999991</v>
      </c>
      <c r="AS84" s="1688"/>
    </row>
    <row r="85" spans="27:58" x14ac:dyDescent="0.3">
      <c r="AM85" s="1921" t="s">
        <v>68</v>
      </c>
      <c r="AN85" s="601">
        <v>18.972406275715368</v>
      </c>
      <c r="AO85" s="596">
        <v>2.7298426295993337E-3</v>
      </c>
      <c r="AP85" s="1720">
        <v>0.56299999999999994</v>
      </c>
      <c r="AQ85" s="1683"/>
      <c r="AR85" s="1978"/>
      <c r="AS85" s="1688">
        <v>59.300000000000004</v>
      </c>
    </row>
    <row r="86" spans="27:58" x14ac:dyDescent="0.3">
      <c r="AM86" s="1919" t="s">
        <v>66</v>
      </c>
      <c r="AN86" s="601">
        <v>2.5832956913428142</v>
      </c>
      <c r="AO86" s="597">
        <v>1.6149840432101097E-2</v>
      </c>
      <c r="AP86" s="1720">
        <v>2</v>
      </c>
      <c r="AQ86" s="1683"/>
      <c r="AR86" s="1978">
        <v>21.500000000000004</v>
      </c>
      <c r="AS86" s="1688">
        <v>6.5</v>
      </c>
    </row>
    <row r="87" spans="27:58" x14ac:dyDescent="0.3">
      <c r="AM87" s="1919" t="s">
        <v>67</v>
      </c>
      <c r="AN87" s="601">
        <v>17.473448088229393</v>
      </c>
      <c r="AO87" s="599">
        <v>0.27294318285342495</v>
      </c>
      <c r="AP87" s="1720">
        <v>0.69140000000000001</v>
      </c>
      <c r="AQ87" s="1683"/>
      <c r="AR87" s="1978">
        <v>42.4</v>
      </c>
      <c r="AS87" s="1688">
        <v>136.6</v>
      </c>
    </row>
    <row r="88" spans="27:58" x14ac:dyDescent="0.3">
      <c r="AM88" s="1910" t="s">
        <v>165</v>
      </c>
      <c r="AN88" s="601">
        <v>8.6600327813450659E-2</v>
      </c>
      <c r="AO88" s="597">
        <v>6.0917601176261431E-3</v>
      </c>
      <c r="AP88" s="1720"/>
      <c r="AQ88" s="1683"/>
      <c r="AR88" s="1978">
        <v>4.3</v>
      </c>
      <c r="AS88" s="1688">
        <v>3</v>
      </c>
    </row>
    <row r="89" spans="27:58" x14ac:dyDescent="0.3">
      <c r="AM89" s="1920" t="s">
        <v>40</v>
      </c>
      <c r="AN89" s="601">
        <v>1</v>
      </c>
      <c r="AO89" s="600">
        <v>1.2393360979480783</v>
      </c>
      <c r="AP89" s="1720">
        <v>3.3924000000000003</v>
      </c>
      <c r="AQ89" s="1683">
        <v>4.1004000000000005</v>
      </c>
      <c r="AR89" s="1978">
        <v>173.6</v>
      </c>
      <c r="AS89" s="1688"/>
    </row>
    <row r="90" spans="27:58" ht="19.5" thickBot="1" x14ac:dyDescent="0.35">
      <c r="AM90" s="1922" t="s">
        <v>59</v>
      </c>
      <c r="AN90" s="613">
        <v>2.7883546168920117</v>
      </c>
      <c r="AO90" s="614">
        <v>1.4425387369611502E-2</v>
      </c>
      <c r="AP90" s="1723">
        <v>5.0720000000000001</v>
      </c>
      <c r="AQ90" s="1704"/>
      <c r="AR90" s="1979">
        <v>101.99999999999999</v>
      </c>
      <c r="AS90" s="1709">
        <v>1.8</v>
      </c>
    </row>
    <row r="91" spans="27:58" ht="19.5" thickBot="1" x14ac:dyDescent="0.35"/>
    <row r="92" spans="27:58" ht="58.5" customHeight="1" thickBot="1" x14ac:dyDescent="0.35">
      <c r="AA92" s="1832" t="s">
        <v>691</v>
      </c>
      <c r="AB92" s="1862" t="s">
        <v>700</v>
      </c>
      <c r="AC92" s="1862" t="s">
        <v>373</v>
      </c>
      <c r="AD92" s="1863" t="s">
        <v>381</v>
      </c>
    </row>
    <row r="93" spans="27:58" ht="21" x14ac:dyDescent="0.35">
      <c r="AA93" s="1840" t="s">
        <v>34</v>
      </c>
      <c r="AB93" s="2040">
        <v>1.9738933641163245</v>
      </c>
      <c r="AC93" s="2041">
        <v>-10.959406092246818</v>
      </c>
      <c r="AD93" s="1864">
        <v>10</v>
      </c>
      <c r="AU93" s="2066"/>
      <c r="AV93" s="2067"/>
      <c r="AW93" s="2067"/>
      <c r="AX93" s="2067"/>
      <c r="AY93" s="2067"/>
      <c r="AZ93" s="2067"/>
      <c r="BA93" s="2067"/>
      <c r="BB93" s="2067"/>
      <c r="BC93" s="2067"/>
      <c r="BD93" s="2067"/>
      <c r="BE93" s="2068" t="s">
        <v>708</v>
      </c>
      <c r="BF93" s="2069"/>
    </row>
    <row r="94" spans="27:58" ht="21" x14ac:dyDescent="0.35">
      <c r="AA94" s="1842" t="s">
        <v>11</v>
      </c>
      <c r="AB94" s="2048">
        <v>1.068298561937276</v>
      </c>
      <c r="AC94" s="2049">
        <v>-19.054830525559339</v>
      </c>
      <c r="AD94" s="1865">
        <v>9</v>
      </c>
      <c r="AU94" s="2070"/>
      <c r="AV94" s="2050" t="s">
        <v>310</v>
      </c>
      <c r="AW94" s="2051"/>
      <c r="AX94" s="2051"/>
      <c r="AY94" s="2052"/>
      <c r="AZ94" s="2065"/>
      <c r="BA94" s="2053" t="s">
        <v>109</v>
      </c>
      <c r="BB94" s="2054"/>
      <c r="BC94" s="2055"/>
      <c r="BD94" s="2056"/>
      <c r="BE94" s="2057" t="s">
        <v>707</v>
      </c>
      <c r="BF94" s="2058"/>
    </row>
    <row r="95" spans="27:58" ht="21" x14ac:dyDescent="0.35">
      <c r="AA95" s="1844" t="s">
        <v>64</v>
      </c>
      <c r="AB95" s="2048">
        <v>1.043555202867837</v>
      </c>
      <c r="AC95" s="2049">
        <v>-1.5244321003742982</v>
      </c>
      <c r="AD95" s="1865">
        <v>9</v>
      </c>
      <c r="AU95" s="2071"/>
      <c r="AV95" s="2059" t="s">
        <v>0</v>
      </c>
      <c r="AW95" s="2060" t="s">
        <v>276</v>
      </c>
      <c r="AX95" s="2061" t="s">
        <v>100</v>
      </c>
      <c r="AY95" s="2060" t="s">
        <v>337</v>
      </c>
      <c r="AZ95" s="2093" t="s">
        <v>704</v>
      </c>
      <c r="BA95" s="2062" t="s">
        <v>101</v>
      </c>
      <c r="BB95" s="2063" t="s">
        <v>102</v>
      </c>
      <c r="BC95" s="2062" t="s">
        <v>103</v>
      </c>
      <c r="BD95" s="2097" t="s">
        <v>399</v>
      </c>
      <c r="BE95" s="2064" t="s">
        <v>104</v>
      </c>
      <c r="BF95" s="2072" t="s">
        <v>460</v>
      </c>
    </row>
    <row r="96" spans="27:58" ht="21" x14ac:dyDescent="0.35">
      <c r="AA96" s="1844" t="s">
        <v>31</v>
      </c>
      <c r="AB96" s="2046">
        <v>1.0029486240738845</v>
      </c>
      <c r="AC96" s="2047">
        <v>-3.9647184554329584E-2</v>
      </c>
      <c r="AD96" s="1865">
        <v>9</v>
      </c>
      <c r="AU96" s="2073" t="s">
        <v>108</v>
      </c>
      <c r="AV96" s="2059" t="s">
        <v>1</v>
      </c>
      <c r="AW96" s="2060" t="s">
        <v>1</v>
      </c>
      <c r="AX96" s="2060" t="s">
        <v>108</v>
      </c>
      <c r="AY96" s="2061" t="s">
        <v>336</v>
      </c>
      <c r="AZ96" s="2094" t="s">
        <v>705</v>
      </c>
      <c r="BA96" s="2062" t="s">
        <v>108</v>
      </c>
      <c r="BB96" s="2063" t="s">
        <v>109</v>
      </c>
      <c r="BC96" s="2062" t="s">
        <v>109</v>
      </c>
      <c r="BD96" s="2097" t="s">
        <v>400</v>
      </c>
      <c r="BE96" s="2064" t="s">
        <v>110</v>
      </c>
      <c r="BF96" s="2072" t="s">
        <v>461</v>
      </c>
    </row>
    <row r="97" spans="27:70" ht="21.75" thickBot="1" x14ac:dyDescent="0.4">
      <c r="AA97" s="1844" t="s">
        <v>36</v>
      </c>
      <c r="AB97" s="2046">
        <v>0.97747516391628242</v>
      </c>
      <c r="AC97" s="2047">
        <v>0.42366448371118182</v>
      </c>
      <c r="AD97" s="1865">
        <v>8</v>
      </c>
      <c r="AU97" s="2074" t="s">
        <v>702</v>
      </c>
      <c r="AV97" s="2086" t="s">
        <v>2</v>
      </c>
      <c r="AW97" s="2087" t="s">
        <v>2</v>
      </c>
      <c r="AX97" s="2087" t="s">
        <v>2</v>
      </c>
      <c r="AY97" s="2087" t="s">
        <v>108</v>
      </c>
      <c r="AZ97" s="2095" t="s">
        <v>2</v>
      </c>
      <c r="BA97" s="2088" t="s">
        <v>2</v>
      </c>
      <c r="BB97" s="2089" t="s">
        <v>2</v>
      </c>
      <c r="BC97" s="2090" t="s">
        <v>2</v>
      </c>
      <c r="BD97" s="2098" t="s">
        <v>2</v>
      </c>
      <c r="BE97" s="2091" t="s">
        <v>2</v>
      </c>
      <c r="BF97" s="2092" t="s">
        <v>2</v>
      </c>
    </row>
    <row r="98" spans="27:70" ht="21.75" thickBot="1" x14ac:dyDescent="0.4">
      <c r="AA98" s="1844" t="s">
        <v>10</v>
      </c>
      <c r="AB98" s="1857">
        <v>0.88535428656930293</v>
      </c>
      <c r="AC98" s="1858">
        <v>334.9183441688765</v>
      </c>
      <c r="AD98" s="1865">
        <v>7</v>
      </c>
      <c r="AU98" s="2074" t="s">
        <v>703</v>
      </c>
      <c r="AV98" s="2075">
        <v>0.21</v>
      </c>
      <c r="AW98" s="2076">
        <v>0.09</v>
      </c>
      <c r="AX98" s="2076">
        <v>0.05</v>
      </c>
      <c r="AY98" s="2076">
        <v>0.11</v>
      </c>
      <c r="AZ98" s="2096"/>
      <c r="BA98" s="2076">
        <v>0.1</v>
      </c>
      <c r="BB98" s="2077">
        <v>0.08</v>
      </c>
      <c r="BC98" s="2077">
        <v>0.08</v>
      </c>
      <c r="BD98" s="2078">
        <v>0.05</v>
      </c>
      <c r="BE98" s="2079">
        <v>0.05</v>
      </c>
      <c r="BF98" s="2080">
        <v>0.18</v>
      </c>
    </row>
    <row r="99" spans="27:70" ht="21.75" thickBot="1" x14ac:dyDescent="0.4">
      <c r="AA99" s="1844" t="s">
        <v>17</v>
      </c>
      <c r="AB99" s="1859">
        <v>0.87858052857083535</v>
      </c>
      <c r="AC99" s="1858">
        <v>1.5492417893037693</v>
      </c>
      <c r="AD99" s="1865">
        <v>7</v>
      </c>
      <c r="AU99" s="2074" t="s">
        <v>706</v>
      </c>
      <c r="AV99" s="2081">
        <v>0.28000000000000003</v>
      </c>
      <c r="AW99" s="2082">
        <v>0.06</v>
      </c>
      <c r="AX99" s="2082">
        <v>0.05</v>
      </c>
      <c r="AY99" s="2081">
        <v>0.12</v>
      </c>
      <c r="AZ99" s="2096">
        <v>0.01</v>
      </c>
      <c r="BA99" s="2081">
        <v>0.1</v>
      </c>
      <c r="BB99" s="2083">
        <v>0.08</v>
      </c>
      <c r="BC99" s="2083">
        <v>0.08</v>
      </c>
      <c r="BD99" s="2099"/>
      <c r="BE99" s="2084">
        <v>0.05</v>
      </c>
      <c r="BF99" s="2085">
        <v>0.17</v>
      </c>
    </row>
    <row r="100" spans="27:70" x14ac:dyDescent="0.3">
      <c r="AA100" s="1844" t="s">
        <v>183</v>
      </c>
      <c r="AB100" s="1857">
        <v>0.80767320032142798</v>
      </c>
      <c r="AC100" s="1858">
        <v>22.950998094976256</v>
      </c>
      <c r="AD100" s="1865">
        <v>7</v>
      </c>
    </row>
    <row r="101" spans="27:70" x14ac:dyDescent="0.3">
      <c r="AA101" s="1844" t="s">
        <v>699</v>
      </c>
      <c r="AB101" s="1859">
        <v>0.79684120885606669</v>
      </c>
      <c r="AC101" s="1858">
        <v>5.5968650132055231</v>
      </c>
      <c r="AD101" s="1865">
        <v>7</v>
      </c>
      <c r="BH101" s="1000"/>
      <c r="BI101" s="244"/>
      <c r="BJ101" s="999"/>
      <c r="BK101" s="290"/>
      <c r="BL101" s="1173"/>
      <c r="BM101" s="1952" t="s">
        <v>619</v>
      </c>
      <c r="BN101" s="289"/>
      <c r="BO101" s="289"/>
      <c r="BP101" s="289"/>
      <c r="BQ101" s="289"/>
      <c r="BR101" s="289"/>
    </row>
    <row r="102" spans="27:70" x14ac:dyDescent="0.3">
      <c r="AA102" s="1842" t="s">
        <v>42</v>
      </c>
      <c r="AB102" s="1857">
        <v>0.10454700002580562</v>
      </c>
      <c r="AC102" s="1860">
        <v>657.5609863143834</v>
      </c>
      <c r="AD102" s="1865">
        <v>7</v>
      </c>
      <c r="BH102" s="1000"/>
      <c r="BI102" s="244"/>
      <c r="BJ102" s="999"/>
      <c r="BK102" s="290"/>
      <c r="BL102" s="1173"/>
      <c r="BM102" s="1952" t="s">
        <v>622</v>
      </c>
      <c r="BN102" s="289"/>
      <c r="BO102" s="289"/>
      <c r="BP102" s="289"/>
      <c r="BQ102" s="289"/>
      <c r="BR102" s="289"/>
    </row>
    <row r="103" spans="27:70" x14ac:dyDescent="0.3">
      <c r="AA103" s="1845" t="s">
        <v>41</v>
      </c>
      <c r="AB103" s="1859">
        <v>0.74029107037992581</v>
      </c>
      <c r="AC103" s="1858">
        <v>42.287293109539334</v>
      </c>
      <c r="AD103" s="1865">
        <v>5</v>
      </c>
      <c r="BH103" s="1000"/>
      <c r="BI103" s="807"/>
      <c r="BJ103" s="1197" t="s">
        <v>585</v>
      </c>
      <c r="BK103" s="1195" t="s">
        <v>107</v>
      </c>
      <c r="BL103" s="1242"/>
      <c r="BM103" s="1953" t="s">
        <v>535</v>
      </c>
      <c r="BN103" s="1213"/>
      <c r="BO103" s="1025" t="s">
        <v>615</v>
      </c>
      <c r="BP103" s="1025"/>
      <c r="BQ103" s="1174"/>
      <c r="BR103" s="289"/>
    </row>
    <row r="104" spans="27:70" x14ac:dyDescent="0.3">
      <c r="AA104" s="1842" t="s">
        <v>52</v>
      </c>
      <c r="AB104" s="1859">
        <v>0.72339830433881036</v>
      </c>
      <c r="AC104" s="1858">
        <v>15.397716595168404</v>
      </c>
      <c r="AD104" s="1865">
        <v>5</v>
      </c>
      <c r="BH104" s="1000"/>
      <c r="BI104" s="807"/>
      <c r="BJ104" s="1197" t="s">
        <v>72</v>
      </c>
      <c r="BK104" s="1091" t="s">
        <v>112</v>
      </c>
      <c r="BL104" s="1243"/>
      <c r="BM104" s="1953" t="s">
        <v>620</v>
      </c>
      <c r="BN104" s="1213"/>
      <c r="BO104" s="1025" t="s">
        <v>616</v>
      </c>
      <c r="BP104" s="1025"/>
      <c r="BQ104" s="1175"/>
      <c r="BR104" s="289"/>
    </row>
    <row r="105" spans="27:70" ht="19.5" thickBot="1" x14ac:dyDescent="0.35">
      <c r="AA105" s="1845" t="s">
        <v>7</v>
      </c>
      <c r="AB105" s="1857">
        <v>0.72164877256984994</v>
      </c>
      <c r="AC105" s="1858">
        <v>445.08361266080988</v>
      </c>
      <c r="AD105" s="1865">
        <v>5</v>
      </c>
      <c r="BH105" s="2116" t="s">
        <v>4</v>
      </c>
      <c r="BI105" s="1204" t="s">
        <v>3</v>
      </c>
      <c r="BJ105" s="1198" t="s">
        <v>2</v>
      </c>
      <c r="BK105" s="1189" t="s">
        <v>490</v>
      </c>
      <c r="BL105" s="1244" t="s">
        <v>623</v>
      </c>
      <c r="BM105" s="1954" t="s">
        <v>621</v>
      </c>
      <c r="BN105" s="1206"/>
      <c r="BO105" s="1216" t="s">
        <v>340</v>
      </c>
      <c r="BP105" s="1217" t="s">
        <v>589</v>
      </c>
      <c r="BQ105" s="1218" t="s">
        <v>617</v>
      </c>
      <c r="BR105" s="1969" t="s">
        <v>635</v>
      </c>
    </row>
    <row r="106" spans="27:70" x14ac:dyDescent="0.3">
      <c r="AA106" s="1844" t="s">
        <v>16</v>
      </c>
      <c r="AB106" s="1861">
        <v>0.69026119036455491</v>
      </c>
      <c r="AC106" s="1858">
        <v>55.534710420565816</v>
      </c>
      <c r="AD106" s="1865">
        <v>5</v>
      </c>
      <c r="BH106" s="2117"/>
      <c r="BI106" s="1191"/>
      <c r="BJ106" s="1199"/>
      <c r="BK106" s="1188"/>
      <c r="BL106" s="1173"/>
      <c r="BM106" s="1955"/>
      <c r="BN106" s="1205"/>
      <c r="BO106" s="1219"/>
      <c r="BP106" s="1220"/>
      <c r="BQ106" s="1221"/>
      <c r="BR106" s="246"/>
    </row>
    <row r="107" spans="27:70" x14ac:dyDescent="0.3">
      <c r="AA107" s="1844" t="s">
        <v>178</v>
      </c>
      <c r="AB107" s="1857">
        <v>0.64617372256617267</v>
      </c>
      <c r="AC107" s="1858">
        <v>2776.4747990232427</v>
      </c>
      <c r="AD107" s="1865">
        <v>5</v>
      </c>
      <c r="BH107" s="2118" t="s">
        <v>178</v>
      </c>
      <c r="BI107" s="1192">
        <v>1</v>
      </c>
      <c r="BJ107" s="1200">
        <v>4.5731766565708307</v>
      </c>
      <c r="BK107" s="1232">
        <v>2015</v>
      </c>
      <c r="BL107" s="2115" t="s">
        <v>539</v>
      </c>
      <c r="BM107" s="1210"/>
      <c r="BN107" s="1912" t="s">
        <v>618</v>
      </c>
      <c r="BO107" s="1225"/>
      <c r="BP107" s="1233"/>
      <c r="BQ107" s="1182"/>
      <c r="BR107" s="2119" t="s">
        <v>629</v>
      </c>
    </row>
    <row r="108" spans="27:70" x14ac:dyDescent="0.3">
      <c r="AA108" s="1842" t="s">
        <v>12</v>
      </c>
      <c r="AB108" s="1859">
        <v>0.59452126680999484</v>
      </c>
      <c r="AC108" s="1858">
        <v>130.40135237580589</v>
      </c>
      <c r="AD108" s="1865">
        <v>5</v>
      </c>
      <c r="BH108" s="2120" t="s">
        <v>15</v>
      </c>
      <c r="BI108" s="1193">
        <v>2</v>
      </c>
      <c r="BJ108" s="1201">
        <v>4.1493460754993112</v>
      </c>
      <c r="BK108" s="1196">
        <v>2007</v>
      </c>
      <c r="BL108" s="1245" t="s">
        <v>538</v>
      </c>
      <c r="BM108" s="1211"/>
      <c r="BN108" s="1912" t="s">
        <v>618</v>
      </c>
      <c r="BO108" s="1227"/>
      <c r="BP108" s="1183"/>
      <c r="BQ108" s="1229"/>
      <c r="BR108" s="2121" t="s">
        <v>629</v>
      </c>
    </row>
    <row r="109" spans="27:70" x14ac:dyDescent="0.3">
      <c r="AA109" s="1844" t="s">
        <v>14</v>
      </c>
      <c r="AB109" s="1859">
        <v>0.56014314044462654</v>
      </c>
      <c r="AC109" s="1858">
        <v>113.46322650278125</v>
      </c>
      <c r="AD109" s="1865">
        <v>5</v>
      </c>
      <c r="BH109" s="2122" t="s">
        <v>13</v>
      </c>
      <c r="BI109" s="1193">
        <v>3</v>
      </c>
      <c r="BJ109" s="1201">
        <v>4.1281576238408757</v>
      </c>
      <c r="BK109" s="1196">
        <v>2005</v>
      </c>
      <c r="BL109" s="1245" t="s">
        <v>538</v>
      </c>
      <c r="BM109" s="1211"/>
      <c r="BN109" s="1912" t="s">
        <v>618</v>
      </c>
      <c r="BO109" s="1226"/>
      <c r="BP109" s="1180"/>
      <c r="BQ109" s="1179"/>
      <c r="BR109" s="2123" t="s">
        <v>626</v>
      </c>
    </row>
    <row r="110" spans="27:70" x14ac:dyDescent="0.3">
      <c r="AA110" s="1844" t="s">
        <v>28</v>
      </c>
      <c r="AB110" s="1859">
        <v>0.54088491786315784</v>
      </c>
      <c r="AC110" s="1858">
        <v>12.703051819662901</v>
      </c>
      <c r="AD110" s="1865">
        <v>5</v>
      </c>
      <c r="BH110" s="2124" t="s">
        <v>11</v>
      </c>
      <c r="BI110" s="1193">
        <v>4</v>
      </c>
      <c r="BJ110" s="1201">
        <v>4.073017734891506</v>
      </c>
      <c r="BK110" s="1196"/>
      <c r="BL110" s="1246" t="s">
        <v>625</v>
      </c>
      <c r="BM110" s="1211"/>
      <c r="BN110" s="1208"/>
      <c r="BO110" s="1225"/>
      <c r="BP110" s="1183"/>
      <c r="BQ110" s="1179"/>
      <c r="BR110" s="2121" t="s">
        <v>631</v>
      </c>
    </row>
    <row r="111" spans="27:70" ht="19.5" thickBot="1" x14ac:dyDescent="0.35">
      <c r="AA111" s="1844" t="s">
        <v>57</v>
      </c>
      <c r="AB111" s="1859">
        <v>0.53300648530094785</v>
      </c>
      <c r="AC111" s="1858">
        <v>213.88302973216591</v>
      </c>
      <c r="AD111" s="1865">
        <v>5</v>
      </c>
      <c r="BH111" s="2125" t="s">
        <v>18</v>
      </c>
      <c r="BI111" s="1194">
        <v>5</v>
      </c>
      <c r="BJ111" s="1202">
        <v>3.9439345327981847</v>
      </c>
      <c r="BK111" s="1958">
        <v>2009</v>
      </c>
      <c r="BL111" s="1959" t="s">
        <v>538</v>
      </c>
      <c r="BM111" s="1275"/>
      <c r="BN111" s="1912" t="s">
        <v>618</v>
      </c>
      <c r="BO111" s="1276"/>
      <c r="BP111" s="1277"/>
      <c r="BQ111" s="1278"/>
      <c r="BR111" s="2126" t="s">
        <v>634</v>
      </c>
    </row>
    <row r="112" spans="27:70" ht="19.5" thickBot="1" x14ac:dyDescent="0.35">
      <c r="AA112" s="2042" t="s">
        <v>18</v>
      </c>
      <c r="AB112" s="2043">
        <v>0.52695560003790942</v>
      </c>
      <c r="AC112" s="2044">
        <v>99.497005458693067</v>
      </c>
      <c r="AD112" s="2045">
        <v>5</v>
      </c>
      <c r="BH112" s="2127" t="s">
        <v>188</v>
      </c>
      <c r="BI112" s="1192">
        <v>6</v>
      </c>
      <c r="BJ112" s="1200">
        <v>3.6334854945277222</v>
      </c>
      <c r="BK112" s="1232">
        <v>2013</v>
      </c>
      <c r="BL112" s="1956" t="s">
        <v>538</v>
      </c>
      <c r="BM112" s="1273"/>
      <c r="BN112" s="1912" t="s">
        <v>618</v>
      </c>
      <c r="BO112" s="1225"/>
      <c r="BP112" s="1233"/>
      <c r="BQ112" s="1178"/>
      <c r="BR112" s="2119" t="s">
        <v>667</v>
      </c>
    </row>
    <row r="113" spans="60:70" x14ac:dyDescent="0.3">
      <c r="BH113" s="2128" t="s">
        <v>7</v>
      </c>
      <c r="BI113" s="1193">
        <v>7</v>
      </c>
      <c r="BJ113" s="1201">
        <v>3.586355622967111</v>
      </c>
      <c r="BK113" s="1196">
        <v>2015</v>
      </c>
      <c r="BL113" s="1245" t="s">
        <v>538</v>
      </c>
      <c r="BM113" s="1211"/>
      <c r="BN113" s="1208"/>
      <c r="BO113" s="1225"/>
      <c r="BP113" s="1274"/>
      <c r="BQ113" s="1179"/>
      <c r="BR113" s="2129" t="s">
        <v>627</v>
      </c>
    </row>
    <row r="114" spans="60:70" x14ac:dyDescent="0.3">
      <c r="BH114" s="2130" t="s">
        <v>189</v>
      </c>
      <c r="BI114" s="1193">
        <v>8</v>
      </c>
      <c r="BJ114" s="1201">
        <v>3.5551662340537447</v>
      </c>
      <c r="BK114" s="1196"/>
      <c r="BL114" s="1246" t="s">
        <v>625</v>
      </c>
      <c r="BM114" s="1211"/>
      <c r="BN114" s="1208"/>
      <c r="BO114" s="1226"/>
      <c r="BP114" s="1183"/>
      <c r="BQ114" s="1179"/>
      <c r="BR114" s="2121" t="s">
        <v>629</v>
      </c>
    </row>
    <row r="115" spans="60:70" x14ac:dyDescent="0.3">
      <c r="BH115" s="2124" t="s">
        <v>16</v>
      </c>
      <c r="BI115" s="1193">
        <v>9</v>
      </c>
      <c r="BJ115" s="1201">
        <v>3.522420747392212</v>
      </c>
      <c r="BK115" s="1196">
        <v>2013</v>
      </c>
      <c r="BL115" s="1248" t="s">
        <v>624</v>
      </c>
      <c r="BM115" s="1211"/>
      <c r="BN115" s="1208"/>
      <c r="BO115" s="1226"/>
      <c r="BP115" s="1180"/>
      <c r="BQ115" s="1179"/>
      <c r="BR115" s="2129" t="s">
        <v>626</v>
      </c>
    </row>
    <row r="116" spans="60:70" ht="19.5" thickBot="1" x14ac:dyDescent="0.35">
      <c r="BH116" s="2131" t="s">
        <v>14</v>
      </c>
      <c r="BI116" s="1194">
        <v>10</v>
      </c>
      <c r="BJ116" s="1202">
        <v>3.2816799504618399</v>
      </c>
      <c r="BK116" s="1958">
        <v>2013</v>
      </c>
      <c r="BL116" s="1619" t="s">
        <v>624</v>
      </c>
      <c r="BM116" s="1275"/>
      <c r="BN116" s="1209"/>
      <c r="BO116" s="1276"/>
      <c r="BP116" s="1567"/>
      <c r="BQ116" s="1278"/>
      <c r="BR116" s="2132" t="s">
        <v>633</v>
      </c>
    </row>
    <row r="117" spans="60:70" x14ac:dyDescent="0.3">
      <c r="BH117" s="2133" t="s">
        <v>10</v>
      </c>
      <c r="BI117" s="1192">
        <v>11</v>
      </c>
      <c r="BJ117" s="1200">
        <v>3.2215491973644599</v>
      </c>
      <c r="BK117" s="1232">
        <v>2015</v>
      </c>
      <c r="BL117" s="1957" t="s">
        <v>539</v>
      </c>
      <c r="BM117" s="1292" t="s">
        <v>535</v>
      </c>
      <c r="BN117" s="1205"/>
      <c r="BO117" s="1225"/>
      <c r="BP117" s="1274"/>
      <c r="BQ117" s="1293"/>
      <c r="BR117" s="2119" t="s">
        <v>629</v>
      </c>
    </row>
    <row r="118" spans="60:70" x14ac:dyDescent="0.3">
      <c r="BH118" s="2128" t="s">
        <v>8</v>
      </c>
      <c r="BI118" s="1193">
        <v>12</v>
      </c>
      <c r="BJ118" s="1201">
        <v>3.1002060618465563</v>
      </c>
      <c r="BK118" s="1196">
        <v>2011</v>
      </c>
      <c r="BL118" s="1245" t="s">
        <v>538</v>
      </c>
      <c r="BM118" s="1211"/>
      <c r="BN118" s="1214"/>
      <c r="BO118" s="1226"/>
      <c r="BP118" s="1234"/>
      <c r="BQ118" s="1259"/>
      <c r="BR118" s="2121" t="s">
        <v>629</v>
      </c>
    </row>
    <row r="119" spans="60:70" x14ac:dyDescent="0.3">
      <c r="BH119" s="2134" t="s">
        <v>57</v>
      </c>
      <c r="BI119" s="1193">
        <v>13</v>
      </c>
      <c r="BJ119" s="1201">
        <v>2.8340678645546618</v>
      </c>
      <c r="BK119" s="1196"/>
      <c r="BL119" s="1246" t="s">
        <v>625</v>
      </c>
      <c r="BM119" s="1211"/>
      <c r="BN119" s="1912" t="s">
        <v>618</v>
      </c>
      <c r="BO119" s="1227"/>
      <c r="BP119" s="1228"/>
      <c r="BQ119" s="1179"/>
      <c r="BR119" s="2119" t="s">
        <v>629</v>
      </c>
    </row>
    <row r="120" spans="60:70" x14ac:dyDescent="0.3">
      <c r="BH120" s="2134" t="s">
        <v>47</v>
      </c>
      <c r="BI120" s="1193">
        <v>14</v>
      </c>
      <c r="BJ120" s="1201">
        <v>2.8226517238581819</v>
      </c>
      <c r="BK120" s="1196"/>
      <c r="BL120" s="1246" t="s">
        <v>625</v>
      </c>
      <c r="BM120" s="1211"/>
      <c r="BN120" s="1912" t="s">
        <v>685</v>
      </c>
      <c r="BO120" s="1577"/>
      <c r="BP120" s="1258"/>
      <c r="BQ120" s="1578"/>
      <c r="BR120" s="2119" t="s">
        <v>628</v>
      </c>
    </row>
    <row r="121" spans="60:70" ht="19.5" thickBot="1" x14ac:dyDescent="0.35">
      <c r="BH121" s="2131" t="s">
        <v>17</v>
      </c>
      <c r="BI121" s="1194">
        <v>15</v>
      </c>
      <c r="BJ121" s="1202">
        <v>2.8113821109996064</v>
      </c>
      <c r="BK121" s="1958"/>
      <c r="BL121" s="1960" t="s">
        <v>625</v>
      </c>
      <c r="BM121" s="1275"/>
      <c r="BN121" s="1209"/>
      <c r="BO121" s="1294"/>
      <c r="BP121" s="1277"/>
      <c r="BQ121" s="1295"/>
      <c r="BR121" s="2126" t="s">
        <v>627</v>
      </c>
    </row>
    <row r="122" spans="60:70" x14ac:dyDescent="0.3">
      <c r="BH122" s="2135" t="s">
        <v>26</v>
      </c>
      <c r="BI122" s="1192">
        <v>16</v>
      </c>
      <c r="BJ122" s="1200">
        <v>2.7964969211067729</v>
      </c>
      <c r="BK122" s="1232"/>
      <c r="BL122" s="1618" t="s">
        <v>625</v>
      </c>
      <c r="BM122" s="1210"/>
      <c r="BN122" s="1913" t="s">
        <v>618</v>
      </c>
      <c r="BO122" s="1225"/>
      <c r="BP122" s="1176"/>
      <c r="BQ122" s="1177" t="s">
        <v>618</v>
      </c>
      <c r="BR122" s="2123" t="s">
        <v>668</v>
      </c>
    </row>
    <row r="123" spans="60:70" x14ac:dyDescent="0.3">
      <c r="BH123" s="2134" t="s">
        <v>31</v>
      </c>
      <c r="BI123" s="1193">
        <v>17</v>
      </c>
      <c r="BJ123" s="1201">
        <v>2.7412696793439193</v>
      </c>
      <c r="BK123" s="1196"/>
      <c r="BL123" s="1246" t="s">
        <v>625</v>
      </c>
      <c r="BM123" s="1211"/>
      <c r="BN123" s="1208"/>
      <c r="BO123" s="1227"/>
      <c r="BP123" s="1180"/>
      <c r="BQ123" s="1179"/>
      <c r="BR123" s="2129" t="s">
        <v>626</v>
      </c>
    </row>
    <row r="124" spans="60:70" x14ac:dyDescent="0.3">
      <c r="BH124" s="2134" t="s">
        <v>36</v>
      </c>
      <c r="BI124" s="1193">
        <v>18</v>
      </c>
      <c r="BJ124" s="1201">
        <v>2.7288320569172746</v>
      </c>
      <c r="BK124" s="1196"/>
      <c r="BL124" s="1246" t="s">
        <v>625</v>
      </c>
      <c r="BM124" s="1211"/>
      <c r="BN124" s="1208"/>
      <c r="BO124" s="1257"/>
      <c r="BP124" s="1180"/>
      <c r="BQ124" s="1181" t="s">
        <v>618</v>
      </c>
      <c r="BR124" s="2121" t="s">
        <v>632</v>
      </c>
    </row>
    <row r="125" spans="60:70" ht="19.5" thickBot="1" x14ac:dyDescent="0.35">
      <c r="BH125" s="2136" t="s">
        <v>33</v>
      </c>
      <c r="BI125" s="1194">
        <v>19</v>
      </c>
      <c r="BJ125" s="1202">
        <v>2.6855588068698943</v>
      </c>
      <c r="BK125" s="2137"/>
      <c r="BL125" s="1960" t="s">
        <v>625</v>
      </c>
      <c r="BM125" s="1275"/>
      <c r="BN125" s="1209"/>
      <c r="BO125" s="1294"/>
      <c r="BP125" s="2138"/>
      <c r="BQ125" s="2139" t="s">
        <v>618</v>
      </c>
      <c r="BR125" s="2126" t="s">
        <v>626</v>
      </c>
    </row>
  </sheetData>
  <mergeCells count="1">
    <mergeCell ref="B22:B23"/>
  </mergeCells>
  <conditionalFormatting sqref="BI107:BI125">
    <cfRule type="cellIs" dxfId="3" priority="2" stopIfTrue="1" operator="lessThanOrEqual">
      <formula>19</formula>
    </cfRule>
    <cfRule type="cellIs" dxfId="2" priority="3" stopIfTrue="1" operator="lessThanOrEqual">
      <formula>39</formula>
    </cfRule>
    <cfRule type="cellIs" dxfId="1" priority="4" operator="greaterThan">
      <formula>39</formula>
    </cfRule>
  </conditionalFormatting>
  <conditionalFormatting sqref="BK107:BK12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D77"/>
  <sheetViews>
    <sheetView zoomScale="85" zoomScaleNormal="85" workbookViewId="0">
      <pane xSplit="1" ySplit="6" topLeftCell="B7" activePane="bottomRight" state="frozen"/>
      <selection activeCell="D17" sqref="D17"/>
      <selection pane="topRight" activeCell="D17" sqref="D17"/>
      <selection pane="bottomLeft" activeCell="D17" sqref="D17"/>
      <selection pane="bottomRight" activeCell="A10" sqref="A10"/>
    </sheetView>
  </sheetViews>
  <sheetFormatPr defaultColWidth="8.85546875" defaultRowHeight="18.75" x14ac:dyDescent="0.3"/>
  <cols>
    <col min="1" max="1" width="29.5703125" style="14" customWidth="1"/>
    <col min="2" max="2" width="8.140625" style="54" customWidth="1"/>
    <col min="3" max="3" width="9.42578125" style="1" customWidth="1"/>
    <col min="4" max="4" width="13" style="1" bestFit="1" customWidth="1"/>
    <col min="5" max="5" width="13.28515625" style="1" customWidth="1"/>
    <col min="6" max="8" width="9.42578125" style="12" bestFit="1" customWidth="1"/>
    <col min="9" max="9" width="0.85546875" style="1" customWidth="1"/>
    <col min="10" max="11" width="7.28515625" style="76" customWidth="1"/>
    <col min="12" max="12" width="7.28515625" style="77" customWidth="1"/>
    <col min="13" max="13" width="0.85546875" style="1" customWidth="1"/>
    <col min="14" max="14" width="11.85546875" style="211" customWidth="1"/>
    <col min="15" max="15" width="10.5703125" style="1" customWidth="1"/>
    <col min="16" max="16" width="11.140625" style="1" customWidth="1"/>
    <col min="17" max="17" width="11.5703125" style="1" bestFit="1" customWidth="1"/>
    <col min="18" max="18" width="8.85546875" style="1"/>
    <col min="19" max="19" width="22.42578125" style="106" bestFit="1" customWidth="1"/>
    <col min="20" max="20" width="6.42578125" style="136" customWidth="1"/>
    <col min="21" max="21" width="1.28515625" style="136" customWidth="1"/>
    <col min="22" max="22" width="22.42578125" style="136" bestFit="1" customWidth="1"/>
    <col min="23" max="23" width="6.28515625" style="136" bestFit="1" customWidth="1"/>
    <col min="24" max="24" width="1.28515625" style="136" customWidth="1"/>
    <col min="25" max="25" width="26.85546875" style="136" customWidth="1"/>
    <col min="26" max="26" width="6.28515625" style="47" bestFit="1" customWidth="1"/>
    <col min="27" max="27" width="1.85546875" style="50" customWidth="1"/>
    <col min="28" max="28" width="28.28515625" style="136" customWidth="1"/>
    <col min="29" max="29" width="5.7109375" style="47" bestFit="1" customWidth="1"/>
    <col min="30" max="32" width="8.85546875" style="1"/>
    <col min="33" max="33" width="29.5703125" style="76" customWidth="1"/>
    <col min="34" max="34" width="15.42578125" style="1" bestFit="1" customWidth="1"/>
    <col min="35" max="35" width="6.85546875" style="54" bestFit="1" customWidth="1"/>
    <col min="36" max="36" width="7.7109375" style="1" bestFit="1" customWidth="1"/>
    <col min="37" max="37" width="6.85546875" style="1" bestFit="1" customWidth="1"/>
    <col min="38" max="38" width="7.7109375" style="1" bestFit="1" customWidth="1"/>
    <col min="39" max="39" width="6.85546875" style="1" bestFit="1" customWidth="1"/>
    <col min="40" max="40" width="7.7109375" style="1" bestFit="1" customWidth="1"/>
    <col min="41" max="41" width="6.85546875" style="1" bestFit="1" customWidth="1"/>
    <col min="42" max="44" width="8.85546875" style="1"/>
    <col min="47" max="16384" width="8.85546875" style="1"/>
  </cols>
  <sheetData>
    <row r="1" spans="1:56" s="112" customFormat="1" ht="21" x14ac:dyDescent="0.25">
      <c r="A1" s="174" t="s">
        <v>577</v>
      </c>
      <c r="B1" s="200"/>
      <c r="C1" s="201"/>
      <c r="D1" s="202"/>
      <c r="E1" s="202"/>
      <c r="F1" s="203"/>
      <c r="G1" s="203"/>
      <c r="H1" s="203"/>
      <c r="I1" s="202"/>
      <c r="J1" s="201"/>
      <c r="K1" s="201"/>
      <c r="L1" s="204"/>
      <c r="M1" s="202"/>
      <c r="N1" s="210"/>
      <c r="O1" s="202"/>
      <c r="P1" s="202"/>
      <c r="Q1" s="202"/>
      <c r="R1" s="202"/>
      <c r="S1" s="205" t="s">
        <v>278</v>
      </c>
      <c r="T1" s="206"/>
      <c r="U1" s="206"/>
      <c r="V1" s="206"/>
      <c r="W1" s="206"/>
      <c r="X1" s="206"/>
      <c r="Y1" s="206"/>
      <c r="Z1" s="206"/>
      <c r="AA1" s="207"/>
      <c r="AB1" s="206"/>
      <c r="AC1" s="208"/>
      <c r="AD1" s="202"/>
      <c r="AE1" s="202"/>
      <c r="AF1" s="202"/>
      <c r="AG1" s="174"/>
      <c r="AH1" s="201"/>
      <c r="AI1" s="200"/>
      <c r="AJ1" s="201"/>
      <c r="AK1" s="202"/>
      <c r="AL1" s="201"/>
      <c r="AM1" s="202"/>
      <c r="AN1" s="201"/>
      <c r="AO1" s="202"/>
      <c r="AP1" s="202"/>
      <c r="AQ1" s="202"/>
      <c r="AR1" s="202"/>
      <c r="AS1" s="202"/>
      <c r="AT1" s="202"/>
      <c r="AU1" s="202"/>
      <c r="AV1" s="202"/>
      <c r="AW1" s="202"/>
      <c r="AX1" s="202"/>
      <c r="AY1" s="202"/>
      <c r="AZ1" s="202"/>
      <c r="BA1" s="202"/>
      <c r="BB1" s="202"/>
    </row>
    <row r="2" spans="1:56" s="112" customFormat="1" ht="21" x14ac:dyDescent="0.35">
      <c r="A2" s="174"/>
      <c r="B2" s="200"/>
      <c r="C2" s="201"/>
      <c r="D2" s="202"/>
      <c r="E2" s="202"/>
      <c r="F2" s="203"/>
      <c r="G2" s="203"/>
      <c r="H2" s="203"/>
      <c r="I2" s="202"/>
      <c r="J2" s="201"/>
      <c r="K2" s="201"/>
      <c r="L2" s="204"/>
      <c r="M2" s="202"/>
      <c r="N2" s="210"/>
      <c r="O2" s="202"/>
      <c r="P2" s="202"/>
      <c r="Q2" s="202"/>
      <c r="R2" s="202"/>
      <c r="S2" s="1036" t="s">
        <v>466</v>
      </c>
      <c r="T2" s="206"/>
      <c r="U2" s="206"/>
      <c r="V2" s="206"/>
      <c r="W2" s="206"/>
      <c r="X2" s="206"/>
      <c r="Y2" s="206"/>
      <c r="Z2" s="206"/>
      <c r="AA2" s="207"/>
      <c r="AB2" s="206"/>
      <c r="AC2" s="208"/>
      <c r="AD2" s="202"/>
      <c r="AE2" s="202"/>
      <c r="AF2" s="202"/>
      <c r="AG2" s="174"/>
      <c r="AH2" s="201"/>
      <c r="AI2" s="200"/>
      <c r="AJ2" s="201"/>
      <c r="AK2" s="202"/>
      <c r="AL2" s="201"/>
      <c r="AM2" s="202"/>
      <c r="AN2" s="201"/>
      <c r="AO2" s="202"/>
      <c r="AP2" s="202"/>
      <c r="AQ2" s="202"/>
      <c r="AR2" s="202"/>
      <c r="AS2" s="202"/>
      <c r="AT2" s="202"/>
      <c r="AU2" s="202"/>
      <c r="AV2" s="202"/>
      <c r="AW2" s="202"/>
      <c r="AX2" s="202"/>
      <c r="AY2" s="202"/>
      <c r="AZ2" s="202"/>
      <c r="BA2" s="202"/>
      <c r="BB2" s="202"/>
    </row>
    <row r="3" spans="1:56" ht="21" x14ac:dyDescent="0.35">
      <c r="A3" s="96"/>
      <c r="B3" s="177"/>
      <c r="C3" s="1035"/>
      <c r="D3" s="536" t="s">
        <v>433</v>
      </c>
      <c r="E3" s="50"/>
      <c r="F3" s="176"/>
      <c r="G3" s="176"/>
      <c r="H3" s="198"/>
      <c r="I3" s="199"/>
      <c r="J3" s="168" t="s">
        <v>121</v>
      </c>
      <c r="K3" s="194"/>
      <c r="L3" s="194"/>
      <c r="M3" s="199"/>
      <c r="N3" s="304"/>
      <c r="O3" s="305"/>
      <c r="P3" s="305"/>
      <c r="Q3" s="305"/>
      <c r="R3" s="50"/>
      <c r="S3" s="195" t="s">
        <v>464</v>
      </c>
      <c r="T3" s="168"/>
      <c r="U3" s="168"/>
      <c r="V3" s="168"/>
      <c r="W3" s="168"/>
      <c r="X3" s="168"/>
      <c r="Y3" s="168"/>
      <c r="Z3" s="168"/>
      <c r="AA3" s="194"/>
      <c r="AB3" s="168"/>
      <c r="AC3" s="168"/>
      <c r="AD3" s="50"/>
      <c r="AE3" s="50"/>
      <c r="AF3" s="50"/>
      <c r="AG3" s="96"/>
      <c r="AH3" s="97"/>
      <c r="AI3" s="177"/>
      <c r="AJ3" s="97"/>
      <c r="AK3" s="96"/>
      <c r="AL3" s="97"/>
      <c r="AM3" s="96"/>
      <c r="AN3" s="97"/>
      <c r="AO3" s="96"/>
      <c r="AP3" s="96"/>
      <c r="AQ3" s="50"/>
      <c r="AR3" s="50"/>
      <c r="AS3" s="336"/>
      <c r="AT3" s="336"/>
      <c r="AU3" s="50"/>
      <c r="AV3" s="50"/>
      <c r="AW3" s="50"/>
      <c r="AX3" s="50"/>
      <c r="AY3" s="50"/>
      <c r="AZ3" s="50"/>
      <c r="BA3" s="50"/>
      <c r="BB3" s="50"/>
    </row>
    <row r="4" spans="1:56" x14ac:dyDescent="0.3">
      <c r="A4" s="96"/>
      <c r="B4" s="177"/>
      <c r="C4" s="1035"/>
      <c r="D4" s="532">
        <v>0.18</v>
      </c>
      <c r="E4" s="529" t="s">
        <v>122</v>
      </c>
      <c r="F4" s="180"/>
      <c r="G4" s="180"/>
      <c r="H4" s="194"/>
      <c r="I4" s="199"/>
      <c r="J4" s="194" t="s">
        <v>434</v>
      </c>
      <c r="K4" s="194"/>
      <c r="L4" s="194"/>
      <c r="M4" s="199"/>
      <c r="N4" s="194" t="s">
        <v>380</v>
      </c>
      <c r="O4" s="146"/>
      <c r="P4" s="146"/>
      <c r="Q4" s="147"/>
      <c r="R4" s="50"/>
      <c r="S4" s="1"/>
      <c r="T4" s="168"/>
      <c r="U4" s="168"/>
      <c r="V4" s="168"/>
      <c r="W4" s="168"/>
      <c r="X4" s="168"/>
      <c r="Y4" s="168"/>
      <c r="Z4" s="168"/>
      <c r="AA4" s="194"/>
      <c r="AB4" s="168"/>
      <c r="AC4" s="168"/>
      <c r="AD4" s="50"/>
      <c r="AE4" s="50"/>
      <c r="AF4" s="50"/>
      <c r="AG4" s="96"/>
      <c r="AH4" s="97"/>
      <c r="AI4" s="177"/>
      <c r="AJ4" s="168" t="s">
        <v>388</v>
      </c>
      <c r="AK4" s="194"/>
      <c r="AL4" s="168"/>
      <c r="AM4" s="194"/>
      <c r="AN4" s="168"/>
      <c r="AO4" s="194"/>
      <c r="AP4" s="96"/>
      <c r="AQ4" s="1327">
        <f>D4</f>
        <v>0.18</v>
      </c>
      <c r="AR4" s="1327">
        <f>D4</f>
        <v>0.18</v>
      </c>
      <c r="AS4" s="1327">
        <f>D4</f>
        <v>0.18</v>
      </c>
      <c r="AT4" s="336"/>
      <c r="AU4" s="50"/>
      <c r="AV4" s="50"/>
      <c r="AW4" s="50"/>
      <c r="AX4" s="50"/>
      <c r="AY4" s="50"/>
      <c r="AZ4" s="50"/>
      <c r="BA4" s="50"/>
      <c r="BB4" s="50"/>
    </row>
    <row r="5" spans="1:56" ht="19.5" thickBot="1" x14ac:dyDescent="0.35">
      <c r="A5" s="96"/>
      <c r="B5" s="620" t="s">
        <v>640</v>
      </c>
      <c r="C5" s="729"/>
      <c r="D5" s="533" t="s">
        <v>115</v>
      </c>
      <c r="E5" s="530" t="s">
        <v>123</v>
      </c>
      <c r="F5" s="181"/>
      <c r="G5" s="182"/>
      <c r="H5" s="183"/>
      <c r="I5" s="197"/>
      <c r="J5" s="181" t="s">
        <v>124</v>
      </c>
      <c r="K5" s="181"/>
      <c r="L5" s="181"/>
      <c r="M5" s="197"/>
      <c r="N5" s="298" t="s">
        <v>365</v>
      </c>
      <c r="O5" s="184"/>
      <c r="P5" s="184"/>
      <c r="Q5" s="185"/>
      <c r="R5" s="50"/>
      <c r="S5" s="186" t="s">
        <v>119</v>
      </c>
      <c r="T5" s="178"/>
      <c r="U5" s="212"/>
      <c r="V5" s="187" t="s">
        <v>118</v>
      </c>
      <c r="W5" s="188"/>
      <c r="X5" s="212"/>
      <c r="Y5" s="187" t="s">
        <v>117</v>
      </c>
      <c r="Z5" s="188"/>
      <c r="AA5" s="177"/>
      <c r="AB5" s="187" t="s">
        <v>284</v>
      </c>
      <c r="AC5" s="188"/>
      <c r="AD5" s="50"/>
      <c r="AE5" s="50"/>
      <c r="AF5" s="50"/>
      <c r="AG5" s="96"/>
      <c r="AH5" s="193">
        <v>0.18</v>
      </c>
      <c r="AI5" s="177"/>
      <c r="AJ5" s="193"/>
      <c r="AK5" s="50"/>
      <c r="AL5" s="193"/>
      <c r="AM5" s="50"/>
      <c r="AN5" s="193"/>
      <c r="AO5" s="50"/>
      <c r="AP5" s="50"/>
      <c r="AQ5" s="193">
        <f>MAX(AQ7:AQ64)</f>
        <v>4.6440795924792448</v>
      </c>
      <c r="AR5" s="193">
        <f t="shared" ref="AR5:AS5" si="0">MAX(AR7:AR64)</f>
        <v>4.3049608681890028</v>
      </c>
      <c r="AS5" s="193">
        <f t="shared" si="0"/>
        <v>4.1798158159309171</v>
      </c>
      <c r="AT5" s="336"/>
      <c r="AU5" s="50"/>
      <c r="AV5" s="50"/>
      <c r="AW5" s="50"/>
      <c r="AX5" s="50"/>
      <c r="AY5" s="50"/>
      <c r="AZ5" s="50"/>
      <c r="BA5" s="50"/>
      <c r="BB5" s="50"/>
    </row>
    <row r="6" spans="1:56" ht="19.5" thickBot="1" x14ac:dyDescent="0.35">
      <c r="A6" s="78" t="s">
        <v>4</v>
      </c>
      <c r="B6" s="57" t="s">
        <v>3</v>
      </c>
      <c r="C6" s="55" t="s">
        <v>638</v>
      </c>
      <c r="D6" s="534">
        <f>MAX(D7:D64)</f>
        <v>5.1176073042591437</v>
      </c>
      <c r="E6" s="531" t="s">
        <v>125</v>
      </c>
      <c r="F6" s="528" t="s">
        <v>75</v>
      </c>
      <c r="G6" s="527" t="s">
        <v>74</v>
      </c>
      <c r="H6" s="526" t="s">
        <v>73</v>
      </c>
      <c r="I6" s="63"/>
      <c r="J6" s="189" t="s">
        <v>75</v>
      </c>
      <c r="K6" s="190" t="s">
        <v>74</v>
      </c>
      <c r="L6" s="191" t="s">
        <v>73</v>
      </c>
      <c r="M6" s="63"/>
      <c r="N6" s="299" t="s">
        <v>125</v>
      </c>
      <c r="O6" s="523" t="s">
        <v>75</v>
      </c>
      <c r="P6" s="524" t="s">
        <v>74</v>
      </c>
      <c r="Q6" s="525" t="s">
        <v>73</v>
      </c>
      <c r="R6" s="50"/>
      <c r="S6" s="173" t="s">
        <v>4</v>
      </c>
      <c r="T6" s="99" t="s">
        <v>277</v>
      </c>
      <c r="U6" s="212"/>
      <c r="V6" s="173" t="s">
        <v>4</v>
      </c>
      <c r="W6" s="99" t="s">
        <v>277</v>
      </c>
      <c r="X6" s="212"/>
      <c r="Y6" s="173" t="s">
        <v>4</v>
      </c>
      <c r="Z6" s="99" t="s">
        <v>277</v>
      </c>
      <c r="AB6" s="173" t="s">
        <v>4</v>
      </c>
      <c r="AC6" s="99" t="s">
        <v>277</v>
      </c>
      <c r="AD6" s="50"/>
      <c r="AE6" s="50"/>
      <c r="AF6" s="50"/>
      <c r="AG6" s="78" t="s">
        <v>4</v>
      </c>
      <c r="AH6" s="193">
        <v>5.1176073042591437</v>
      </c>
      <c r="AI6" s="57" t="s">
        <v>3</v>
      </c>
      <c r="AJ6" s="193" t="s">
        <v>73</v>
      </c>
      <c r="AK6" s="57" t="s">
        <v>3</v>
      </c>
      <c r="AL6" s="193" t="s">
        <v>74</v>
      </c>
      <c r="AM6" s="57" t="s">
        <v>3</v>
      </c>
      <c r="AN6" s="193" t="s">
        <v>75</v>
      </c>
      <c r="AO6" s="57" t="s">
        <v>3</v>
      </c>
      <c r="AP6" s="50"/>
      <c r="AQ6" s="192" t="s">
        <v>73</v>
      </c>
      <c r="AR6" s="190" t="s">
        <v>74</v>
      </c>
      <c r="AS6" s="189" t="s">
        <v>75</v>
      </c>
      <c r="AT6" s="336"/>
      <c r="AU6" s="192" t="s">
        <v>73</v>
      </c>
      <c r="AV6" s="190" t="s">
        <v>74</v>
      </c>
      <c r="AW6" s="189" t="s">
        <v>75</v>
      </c>
      <c r="AX6" s="50"/>
      <c r="AY6" s="50"/>
      <c r="AZ6" s="50"/>
      <c r="BA6" s="50"/>
      <c r="BB6" s="50"/>
    </row>
    <row r="7" spans="1:56" ht="19.5" thickBot="1" x14ac:dyDescent="0.35">
      <c r="A7" s="1744" t="s">
        <v>7</v>
      </c>
      <c r="B7" s="453">
        <f t="shared" ref="B7:B38" si="1">RANK(C7,C$7:C$64,0)</f>
        <v>1</v>
      </c>
      <c r="C7" s="62">
        <f t="shared" ref="C7:C38" si="2">D7*10/D$6</f>
        <v>10</v>
      </c>
      <c r="D7" s="535">
        <f t="shared" ref="D7:D38" si="3">E7^D$4</f>
        <v>5.1176073042591437</v>
      </c>
      <c r="E7" s="1315">
        <f t="shared" ref="E7:E38" si="4">SUM(F7:H7)</f>
        <v>8694.8256000000001</v>
      </c>
      <c r="F7" s="1316">
        <f t="shared" ref="F7:F38" si="5">J7*O7</f>
        <v>2824.0542</v>
      </c>
      <c r="G7" s="1317">
        <f t="shared" ref="G7:G38" si="6">K7*P7</f>
        <v>3326.9874</v>
      </c>
      <c r="H7" s="1318">
        <f t="shared" ref="H7:H38" si="7">L7*Q7</f>
        <v>2543.7839999999997</v>
      </c>
      <c r="I7" s="63"/>
      <c r="J7" s="64">
        <v>1.8</v>
      </c>
      <c r="K7" s="65">
        <v>1.9</v>
      </c>
      <c r="L7" s="66">
        <v>2</v>
      </c>
      <c r="M7" s="63"/>
      <c r="N7" s="1746">
        <f t="shared" ref="N7:N38" si="8">SUM(O7:Q7)</f>
        <v>4591.857</v>
      </c>
      <c r="O7" s="1316">
        <v>1568.9189999999999</v>
      </c>
      <c r="P7" s="1317">
        <v>1751.046</v>
      </c>
      <c r="Q7" s="1747">
        <v>1271.8919999999998</v>
      </c>
      <c r="R7" s="50"/>
      <c r="S7" s="172" t="s">
        <v>181</v>
      </c>
      <c r="T7" s="138">
        <v>2</v>
      </c>
      <c r="U7" s="212"/>
      <c r="V7" s="172" t="s">
        <v>182</v>
      </c>
      <c r="W7" s="139">
        <v>2</v>
      </c>
      <c r="X7" s="214"/>
      <c r="Y7" s="172" t="s">
        <v>7</v>
      </c>
      <c r="Z7" s="139">
        <v>2</v>
      </c>
      <c r="AB7" s="137"/>
      <c r="AC7" s="97"/>
      <c r="AD7" s="50"/>
      <c r="AE7" s="50"/>
      <c r="AF7" s="50"/>
      <c r="AG7" s="1328" t="s">
        <v>19</v>
      </c>
      <c r="AH7" s="62">
        <v>1.2401928982010566</v>
      </c>
      <c r="AI7" s="514">
        <f t="shared" ref="AI7:AI38" si="9">RANK(AH7,AH$7:AH$64)</f>
        <v>43</v>
      </c>
      <c r="AJ7" s="513">
        <f>AQ7*10/AQ$5</f>
        <v>0</v>
      </c>
      <c r="AK7" s="8">
        <v>57</v>
      </c>
      <c r="AL7" s="513">
        <f t="shared" ref="AL7:AL64" si="10">AR7*10/AR$5</f>
        <v>1.4743038157264374</v>
      </c>
      <c r="AM7" s="8">
        <f>RANK(AL7,AL$7:AL$64)</f>
        <v>21</v>
      </c>
      <c r="AN7" s="513">
        <f t="shared" ref="AN7:AN64" si="11">AS7*10/AS$5</f>
        <v>0</v>
      </c>
      <c r="AO7" s="8">
        <v>57</v>
      </c>
      <c r="AP7" s="50"/>
      <c r="AQ7" s="1330">
        <f>AU7^AQ$4</f>
        <v>0</v>
      </c>
      <c r="AR7" s="1330">
        <f t="shared" ref="AR7:AR64" si="12">AV7^AR$4</f>
        <v>0.63468202345240443</v>
      </c>
      <c r="AS7" s="1330">
        <f t="shared" ref="AS7:AS64" si="13">AW7^AS$4</f>
        <v>0</v>
      </c>
      <c r="AT7" s="1330"/>
      <c r="AU7" s="1331">
        <v>0</v>
      </c>
      <c r="AV7" s="1332">
        <v>0.08</v>
      </c>
      <c r="AW7" s="1333">
        <v>0</v>
      </c>
      <c r="AX7" s="50"/>
      <c r="AY7" s="50"/>
      <c r="AZ7" s="50"/>
      <c r="BA7" s="50"/>
      <c r="BB7" s="50"/>
    </row>
    <row r="8" spans="1:56" ht="19.5" thickBot="1" x14ac:dyDescent="0.35">
      <c r="A8" s="679" t="s">
        <v>182</v>
      </c>
      <c r="B8" s="447">
        <f t="shared" si="1"/>
        <v>2</v>
      </c>
      <c r="C8" s="62">
        <f t="shared" si="2"/>
        <v>9.8932151882741763</v>
      </c>
      <c r="D8" s="1343">
        <f t="shared" si="3"/>
        <v>5.0629590310119426</v>
      </c>
      <c r="E8" s="1319">
        <f t="shared" si="4"/>
        <v>8191.3946610706626</v>
      </c>
      <c r="F8" s="1302">
        <f t="shared" si="5"/>
        <v>1351.9760000000001</v>
      </c>
      <c r="G8" s="1303">
        <f t="shared" si="6"/>
        <v>1769.5340000000001</v>
      </c>
      <c r="H8" s="1320">
        <f t="shared" si="7"/>
        <v>5069.8846610706623</v>
      </c>
      <c r="I8" s="67"/>
      <c r="J8" s="71">
        <v>2</v>
      </c>
      <c r="K8" s="72">
        <v>2</v>
      </c>
      <c r="L8" s="73">
        <v>1.9669477982954542</v>
      </c>
      <c r="M8" s="67"/>
      <c r="N8" s="1301">
        <f t="shared" si="8"/>
        <v>4138.2939999999981</v>
      </c>
      <c r="O8" s="1302">
        <v>675.98800000000006</v>
      </c>
      <c r="P8" s="1303">
        <v>884.76700000000005</v>
      </c>
      <c r="Q8" s="1304">
        <v>2577.5389999999979</v>
      </c>
      <c r="R8" s="50"/>
      <c r="S8" s="170" t="s">
        <v>20</v>
      </c>
      <c r="T8" s="140">
        <v>2</v>
      </c>
      <c r="U8" s="212"/>
      <c r="V8" s="170" t="s">
        <v>7</v>
      </c>
      <c r="W8" s="141">
        <v>1.9</v>
      </c>
      <c r="X8" s="214"/>
      <c r="Y8" s="170" t="s">
        <v>183</v>
      </c>
      <c r="Z8" s="141">
        <v>2</v>
      </c>
      <c r="AB8" s="170" t="s">
        <v>50</v>
      </c>
      <c r="AC8" s="143">
        <v>1</v>
      </c>
      <c r="AD8" s="50"/>
      <c r="AE8" s="50"/>
      <c r="AF8" s="50"/>
      <c r="AG8" s="1329" t="s">
        <v>55</v>
      </c>
      <c r="AH8" s="62">
        <v>0</v>
      </c>
      <c r="AI8" s="514">
        <f t="shared" si="9"/>
        <v>47</v>
      </c>
      <c r="AJ8" s="513">
        <f t="shared" ref="AJ8:AJ64" si="14">AQ8*10/AQ$5</f>
        <v>0</v>
      </c>
      <c r="AK8" s="8">
        <v>57</v>
      </c>
      <c r="AL8" s="513">
        <f t="shared" si="10"/>
        <v>0</v>
      </c>
      <c r="AM8" s="8">
        <v>57</v>
      </c>
      <c r="AN8" s="513">
        <f t="shared" si="11"/>
        <v>0</v>
      </c>
      <c r="AO8" s="8">
        <v>57</v>
      </c>
      <c r="AP8" s="50"/>
      <c r="AQ8" s="1330">
        <f t="shared" ref="AQ8:AQ64" si="15">AU8^AQ$4</f>
        <v>0</v>
      </c>
      <c r="AR8" s="1330">
        <f t="shared" si="12"/>
        <v>0</v>
      </c>
      <c r="AS8" s="1330">
        <f t="shared" si="13"/>
        <v>0</v>
      </c>
      <c r="AT8" s="1330"/>
      <c r="AU8" s="1334">
        <v>0</v>
      </c>
      <c r="AV8" s="1335">
        <v>0</v>
      </c>
      <c r="AW8" s="1335">
        <v>0</v>
      </c>
      <c r="AX8" s="50"/>
      <c r="AY8" s="50"/>
      <c r="AZ8" s="50"/>
      <c r="BA8" s="50"/>
      <c r="BB8" s="50"/>
    </row>
    <row r="9" spans="1:56" ht="19.5" thickBot="1" x14ac:dyDescent="0.35">
      <c r="A9" s="679" t="s">
        <v>11</v>
      </c>
      <c r="B9" s="447">
        <f t="shared" si="1"/>
        <v>3</v>
      </c>
      <c r="C9" s="1342">
        <f t="shared" si="2"/>
        <v>7.8485164084018431</v>
      </c>
      <c r="D9" s="1343">
        <f t="shared" si="3"/>
        <v>4.0165624899235013</v>
      </c>
      <c r="E9" s="1319">
        <f t="shared" si="4"/>
        <v>2263.3273867389057</v>
      </c>
      <c r="F9" s="1302">
        <f t="shared" si="5"/>
        <v>5.1956999999999995</v>
      </c>
      <c r="G9" s="1303">
        <f t="shared" si="6"/>
        <v>7.9637499999999974</v>
      </c>
      <c r="H9" s="1320">
        <f t="shared" si="7"/>
        <v>2250.1679367389056</v>
      </c>
      <c r="I9" s="67"/>
      <c r="J9" s="71">
        <v>1.1499999999999999</v>
      </c>
      <c r="K9" s="72">
        <v>1.1499999999999999</v>
      </c>
      <c r="L9" s="73">
        <v>1.8972652218782251</v>
      </c>
      <c r="M9" s="67"/>
      <c r="N9" s="1301">
        <f t="shared" si="8"/>
        <v>1197.4489999999996</v>
      </c>
      <c r="O9" s="1298">
        <v>4.5179999999999998</v>
      </c>
      <c r="P9" s="1303">
        <v>6.924999999999998</v>
      </c>
      <c r="Q9" s="1304">
        <v>1186.0059999999996</v>
      </c>
      <c r="R9" s="50"/>
      <c r="S9" s="170" t="s">
        <v>42</v>
      </c>
      <c r="T9" s="140">
        <v>1.9</v>
      </c>
      <c r="U9" s="212"/>
      <c r="V9" s="170" t="s">
        <v>12</v>
      </c>
      <c r="W9" s="141">
        <v>1.9</v>
      </c>
      <c r="X9" s="214"/>
      <c r="Y9" s="170" t="s">
        <v>181</v>
      </c>
      <c r="Z9" s="141">
        <v>1.9669477982954542</v>
      </c>
      <c r="AB9" s="170" t="s">
        <v>33</v>
      </c>
      <c r="AC9" s="141">
        <v>0.90936170212765954</v>
      </c>
      <c r="AD9" s="50"/>
      <c r="AE9" s="50"/>
      <c r="AF9" s="50"/>
      <c r="AG9" s="1329" t="s">
        <v>47</v>
      </c>
      <c r="AH9" s="62">
        <v>2.6756513300821205</v>
      </c>
      <c r="AI9" s="514">
        <f t="shared" si="9"/>
        <v>30</v>
      </c>
      <c r="AJ9" s="513">
        <f t="shared" si="14"/>
        <v>2.9484707395311824</v>
      </c>
      <c r="AK9" s="8">
        <f>RANK(AJ9,AJ$7:AJ$64)</f>
        <v>30</v>
      </c>
      <c r="AL9" s="513">
        <f t="shared" si="10"/>
        <v>0</v>
      </c>
      <c r="AM9" s="8">
        <v>57</v>
      </c>
      <c r="AN9" s="513">
        <f t="shared" si="11"/>
        <v>0</v>
      </c>
      <c r="AO9" s="8">
        <v>57</v>
      </c>
      <c r="AP9" s="50"/>
      <c r="AQ9" s="1330">
        <f t="shared" si="15"/>
        <v>1.3692932790478953</v>
      </c>
      <c r="AR9" s="1330">
        <f t="shared" si="12"/>
        <v>0</v>
      </c>
      <c r="AS9" s="1330">
        <f t="shared" si="13"/>
        <v>0</v>
      </c>
      <c r="AT9" s="1330"/>
      <c r="AU9" s="1334">
        <v>5.7321</v>
      </c>
      <c r="AV9" s="1335">
        <v>0</v>
      </c>
      <c r="AW9" s="1335">
        <v>0</v>
      </c>
      <c r="AX9" s="50"/>
      <c r="AY9" s="50"/>
      <c r="AZ9" s="50"/>
      <c r="BA9" s="50"/>
      <c r="BB9" s="50"/>
      <c r="BD9" s="1" t="s">
        <v>83</v>
      </c>
    </row>
    <row r="10" spans="1:56" ht="19.5" thickBot="1" x14ac:dyDescent="0.35">
      <c r="A10" s="679" t="s">
        <v>12</v>
      </c>
      <c r="B10" s="447">
        <f t="shared" si="1"/>
        <v>4</v>
      </c>
      <c r="C10" s="1342">
        <f t="shared" si="2"/>
        <v>7.1033085730594383</v>
      </c>
      <c r="D10" s="1343">
        <f t="shared" si="3"/>
        <v>3.6351943837895573</v>
      </c>
      <c r="E10" s="1319">
        <f t="shared" si="4"/>
        <v>1300.296631222385</v>
      </c>
      <c r="F10" s="1302">
        <f t="shared" si="5"/>
        <v>12.072599999999998</v>
      </c>
      <c r="G10" s="1303">
        <f t="shared" si="6"/>
        <v>214.7</v>
      </c>
      <c r="H10" s="1320">
        <f t="shared" si="7"/>
        <v>1073.524031222385</v>
      </c>
      <c r="I10" s="67"/>
      <c r="J10" s="71">
        <v>1.8</v>
      </c>
      <c r="K10" s="72">
        <v>1.9</v>
      </c>
      <c r="L10" s="73">
        <v>1.8181516936671573</v>
      </c>
      <c r="M10" s="67"/>
      <c r="N10" s="1301">
        <f t="shared" si="8"/>
        <v>710.15499999999963</v>
      </c>
      <c r="O10" s="1302">
        <v>6.706999999999999</v>
      </c>
      <c r="P10" s="1303">
        <v>113</v>
      </c>
      <c r="Q10" s="1304">
        <v>590.44799999999964</v>
      </c>
      <c r="R10" s="50"/>
      <c r="S10" s="170" t="s">
        <v>12</v>
      </c>
      <c r="T10" s="140">
        <v>1.8</v>
      </c>
      <c r="U10" s="213"/>
      <c r="V10" s="170" t="s">
        <v>20</v>
      </c>
      <c r="W10" s="141">
        <v>1.8</v>
      </c>
      <c r="X10" s="215"/>
      <c r="Y10" s="170" t="s">
        <v>20</v>
      </c>
      <c r="Z10" s="141">
        <v>1.9</v>
      </c>
      <c r="AB10" s="170" t="s">
        <v>47</v>
      </c>
      <c r="AC10" s="143">
        <v>0.9</v>
      </c>
      <c r="AD10" s="50"/>
      <c r="AE10" s="50"/>
      <c r="AF10" s="50"/>
      <c r="AG10" s="1329" t="s">
        <v>57</v>
      </c>
      <c r="AH10" s="62">
        <v>2.4207892893149925</v>
      </c>
      <c r="AI10" s="514">
        <f t="shared" si="9"/>
        <v>35</v>
      </c>
      <c r="AJ10" s="513">
        <f t="shared" si="14"/>
        <v>2.667622012579896</v>
      </c>
      <c r="AK10" s="8">
        <f>RANK(AJ10,AJ$7:AJ$64)</f>
        <v>32</v>
      </c>
      <c r="AL10" s="513">
        <f t="shared" si="10"/>
        <v>0</v>
      </c>
      <c r="AM10" s="8">
        <v>57</v>
      </c>
      <c r="AN10" s="513">
        <f t="shared" si="11"/>
        <v>0</v>
      </c>
      <c r="AO10" s="8">
        <v>57</v>
      </c>
      <c r="AP10" s="50"/>
      <c r="AQ10" s="1330">
        <f t="shared" si="15"/>
        <v>1.2388648949070706</v>
      </c>
      <c r="AR10" s="1330">
        <f t="shared" si="12"/>
        <v>0</v>
      </c>
      <c r="AS10" s="1330">
        <f t="shared" si="13"/>
        <v>0</v>
      </c>
      <c r="AT10" s="1330"/>
      <c r="AU10" s="1334">
        <v>3.2870000000000004</v>
      </c>
      <c r="AV10" s="1335">
        <v>0</v>
      </c>
      <c r="AW10" s="1335">
        <v>0</v>
      </c>
      <c r="AX10" s="50"/>
      <c r="AY10" s="50"/>
      <c r="AZ10" s="50"/>
      <c r="BA10" s="50"/>
      <c r="BB10" s="50"/>
    </row>
    <row r="11" spans="1:56" ht="19.5" thickBot="1" x14ac:dyDescent="0.35">
      <c r="A11" s="679" t="s">
        <v>183</v>
      </c>
      <c r="B11" s="447">
        <f t="shared" si="1"/>
        <v>5</v>
      </c>
      <c r="C11" s="1342">
        <f t="shared" si="2"/>
        <v>6.7397872692236787</v>
      </c>
      <c r="D11" s="1343">
        <f t="shared" si="3"/>
        <v>3.4491584558131883</v>
      </c>
      <c r="E11" s="1319">
        <f t="shared" si="4"/>
        <v>971.17000000000007</v>
      </c>
      <c r="F11" s="1302">
        <f t="shared" si="5"/>
        <v>0</v>
      </c>
      <c r="G11" s="1303">
        <f t="shared" si="6"/>
        <v>0</v>
      </c>
      <c r="H11" s="1320">
        <f t="shared" si="7"/>
        <v>971.17000000000007</v>
      </c>
      <c r="I11" s="67"/>
      <c r="J11" s="68"/>
      <c r="K11" s="69"/>
      <c r="L11" s="73">
        <v>2</v>
      </c>
      <c r="M11" s="67"/>
      <c r="N11" s="1301">
        <f t="shared" si="8"/>
        <v>485.58500000000004</v>
      </c>
      <c r="O11" s="1302"/>
      <c r="P11" s="1303"/>
      <c r="Q11" s="1304">
        <v>485.58500000000004</v>
      </c>
      <c r="R11" s="50"/>
      <c r="S11" s="170" t="s">
        <v>7</v>
      </c>
      <c r="T11" s="140">
        <v>1.8</v>
      </c>
      <c r="U11" s="212"/>
      <c r="V11" s="170" t="s">
        <v>42</v>
      </c>
      <c r="W11" s="141">
        <v>1.8</v>
      </c>
      <c r="X11" s="214"/>
      <c r="Y11" s="170" t="s">
        <v>188</v>
      </c>
      <c r="Z11" s="143">
        <v>1.9</v>
      </c>
      <c r="AB11" s="170" t="s">
        <v>17</v>
      </c>
      <c r="AC11" s="141">
        <v>0.82000000000000006</v>
      </c>
      <c r="AD11" s="50"/>
      <c r="AE11" s="50"/>
      <c r="AF11" s="50"/>
      <c r="AG11" s="1329" t="s">
        <v>26</v>
      </c>
      <c r="AH11" s="62">
        <v>3.7991012371140371</v>
      </c>
      <c r="AI11" s="514">
        <f t="shared" si="9"/>
        <v>28</v>
      </c>
      <c r="AJ11" s="513">
        <f t="shared" si="14"/>
        <v>4.1864717978047095</v>
      </c>
      <c r="AK11" s="8">
        <f>RANK(AJ11,AJ$7:AJ$64)</f>
        <v>26</v>
      </c>
      <c r="AL11" s="513">
        <f t="shared" si="10"/>
        <v>0</v>
      </c>
      <c r="AM11" s="8">
        <v>57</v>
      </c>
      <c r="AN11" s="513">
        <f t="shared" si="11"/>
        <v>0</v>
      </c>
      <c r="AO11" s="8">
        <v>57</v>
      </c>
      <c r="AP11" s="50"/>
      <c r="AQ11" s="1330">
        <f t="shared" si="15"/>
        <v>1.9442308240674746</v>
      </c>
      <c r="AR11" s="1330">
        <f t="shared" si="12"/>
        <v>0</v>
      </c>
      <c r="AS11" s="1330">
        <f t="shared" si="13"/>
        <v>0</v>
      </c>
      <c r="AT11" s="1330"/>
      <c r="AU11" s="1334">
        <v>40.193384615384609</v>
      </c>
      <c r="AV11" s="1335">
        <v>0</v>
      </c>
      <c r="AW11" s="1335">
        <v>0</v>
      </c>
      <c r="AX11" s="50"/>
      <c r="AY11" s="50"/>
      <c r="AZ11" s="50"/>
      <c r="BA11" s="50"/>
      <c r="BB11" s="50"/>
    </row>
    <row r="12" spans="1:56" ht="19.5" thickBot="1" x14ac:dyDescent="0.35">
      <c r="A12" s="679" t="s">
        <v>14</v>
      </c>
      <c r="B12" s="447">
        <f t="shared" si="1"/>
        <v>6</v>
      </c>
      <c r="C12" s="1342">
        <f t="shared" si="2"/>
        <v>6.7294073927556628</v>
      </c>
      <c r="D12" s="1343">
        <f t="shared" si="3"/>
        <v>3.443846442650186</v>
      </c>
      <c r="E12" s="1319">
        <f t="shared" si="4"/>
        <v>962.88971354354339</v>
      </c>
      <c r="F12" s="1302">
        <f t="shared" si="5"/>
        <v>6.2169999999999996</v>
      </c>
      <c r="G12" s="1303">
        <f t="shared" si="6"/>
        <v>13.971000000000002</v>
      </c>
      <c r="H12" s="1320">
        <f t="shared" si="7"/>
        <v>942.70171354354341</v>
      </c>
      <c r="I12" s="67"/>
      <c r="J12" s="71">
        <v>1</v>
      </c>
      <c r="K12" s="72">
        <v>1</v>
      </c>
      <c r="L12" s="73">
        <v>1.6546696696696699</v>
      </c>
      <c r="M12" s="67"/>
      <c r="N12" s="1301">
        <f t="shared" si="8"/>
        <v>589.90999999999985</v>
      </c>
      <c r="O12" s="1302">
        <v>6.2169999999999996</v>
      </c>
      <c r="P12" s="1303">
        <v>13.971000000000002</v>
      </c>
      <c r="Q12" s="1304">
        <v>569.72199999999987</v>
      </c>
      <c r="R12" s="50"/>
      <c r="S12" s="170" t="s">
        <v>157</v>
      </c>
      <c r="T12" s="140">
        <v>1.5</v>
      </c>
      <c r="U12" s="212"/>
      <c r="V12" s="170" t="s">
        <v>18</v>
      </c>
      <c r="W12" s="141">
        <v>1.5</v>
      </c>
      <c r="X12" s="214"/>
      <c r="Y12" s="170" t="s">
        <v>11</v>
      </c>
      <c r="Z12" s="141">
        <v>1.8972652218782251</v>
      </c>
      <c r="AB12" s="170" t="s">
        <v>21</v>
      </c>
      <c r="AC12" s="141">
        <v>0.8171940298507463</v>
      </c>
      <c r="AD12" s="50"/>
      <c r="AE12" s="50"/>
      <c r="AF12" s="50"/>
      <c r="AG12" s="1329" t="s">
        <v>7</v>
      </c>
      <c r="AH12" s="62">
        <v>10</v>
      </c>
      <c r="AI12" s="514">
        <f t="shared" si="9"/>
        <v>1</v>
      </c>
      <c r="AJ12" s="513">
        <f t="shared" si="14"/>
        <v>8.8325638858134248</v>
      </c>
      <c r="AK12" s="8">
        <f>RANK(AJ12,AJ$7:AJ$64)</f>
        <v>2</v>
      </c>
      <c r="AL12" s="513">
        <f t="shared" si="10"/>
        <v>10</v>
      </c>
      <c r="AM12" s="8">
        <f>RANK(AL12,AL$7:AL$64)</f>
        <v>1</v>
      </c>
      <c r="AN12" s="513">
        <f t="shared" si="11"/>
        <v>10</v>
      </c>
      <c r="AO12" s="8">
        <f>RANK(AN12,AN$7:AN$64)</f>
        <v>1</v>
      </c>
      <c r="AP12" s="50"/>
      <c r="AQ12" s="1330">
        <f t="shared" si="15"/>
        <v>4.1019129691375307</v>
      </c>
      <c r="AR12" s="1330">
        <f t="shared" si="12"/>
        <v>4.3049608681890028</v>
      </c>
      <c r="AS12" s="1330">
        <f t="shared" si="13"/>
        <v>4.1798158159309171</v>
      </c>
      <c r="AT12" s="1330"/>
      <c r="AU12" s="1334">
        <v>2543.7839999999997</v>
      </c>
      <c r="AV12" s="1335">
        <v>3326.9874</v>
      </c>
      <c r="AW12" s="1335">
        <v>2824.0542</v>
      </c>
      <c r="AX12" s="50"/>
      <c r="AY12" s="50"/>
      <c r="AZ12" s="50"/>
      <c r="BA12" s="50"/>
      <c r="BB12" s="50"/>
    </row>
    <row r="13" spans="1:56" ht="19.5" thickBot="1" x14ac:dyDescent="0.35">
      <c r="A13" s="679" t="s">
        <v>190</v>
      </c>
      <c r="B13" s="447">
        <f t="shared" si="1"/>
        <v>7</v>
      </c>
      <c r="C13" s="1342">
        <f t="shared" si="2"/>
        <v>6.6796288219303941</v>
      </c>
      <c r="D13" s="1343">
        <f t="shared" si="3"/>
        <v>3.4183717248850884</v>
      </c>
      <c r="E13" s="1319">
        <f t="shared" si="4"/>
        <v>923.98029319371722</v>
      </c>
      <c r="F13" s="1302">
        <f t="shared" si="5"/>
        <v>7.4412000000000003</v>
      </c>
      <c r="G13" s="1303">
        <f t="shared" si="6"/>
        <v>0.28439999999999999</v>
      </c>
      <c r="H13" s="1320">
        <f t="shared" si="7"/>
        <v>916.25469319371723</v>
      </c>
      <c r="I13" s="67"/>
      <c r="J13" s="71">
        <v>1.3</v>
      </c>
      <c r="K13" s="72">
        <v>0.6</v>
      </c>
      <c r="L13" s="73">
        <v>1.8607329842931937</v>
      </c>
      <c r="M13" s="67"/>
      <c r="N13" s="1301">
        <f t="shared" si="8"/>
        <v>498.61399999999998</v>
      </c>
      <c r="O13" s="1302">
        <v>5.7240000000000002</v>
      </c>
      <c r="P13" s="1303">
        <v>0.47399999999999998</v>
      </c>
      <c r="Q13" s="1304">
        <v>492.416</v>
      </c>
      <c r="R13" s="50"/>
      <c r="S13" s="170" t="s">
        <v>190</v>
      </c>
      <c r="T13" s="140">
        <v>1.3</v>
      </c>
      <c r="U13" s="213"/>
      <c r="V13" s="170" t="s">
        <v>157</v>
      </c>
      <c r="W13" s="141">
        <v>1.3</v>
      </c>
      <c r="X13" s="215"/>
      <c r="Y13" s="170" t="s">
        <v>190</v>
      </c>
      <c r="Z13" s="141">
        <v>1.8607329842931937</v>
      </c>
      <c r="AB13" s="170" t="s">
        <v>48</v>
      </c>
      <c r="AC13" s="141">
        <v>0.8</v>
      </c>
      <c r="AD13" s="50"/>
      <c r="AE13" s="50"/>
      <c r="AF13" s="50"/>
      <c r="AG13" s="1329" t="s">
        <v>27</v>
      </c>
      <c r="AH13" s="62">
        <v>0</v>
      </c>
      <c r="AI13" s="514">
        <f t="shared" si="9"/>
        <v>47</v>
      </c>
      <c r="AJ13" s="513">
        <f t="shared" si="14"/>
        <v>0</v>
      </c>
      <c r="AK13" s="8">
        <v>57</v>
      </c>
      <c r="AL13" s="513">
        <f t="shared" si="10"/>
        <v>0</v>
      </c>
      <c r="AM13" s="8">
        <v>57</v>
      </c>
      <c r="AN13" s="513">
        <f t="shared" si="11"/>
        <v>0</v>
      </c>
      <c r="AO13" s="8">
        <v>57</v>
      </c>
      <c r="AP13" s="50"/>
      <c r="AQ13" s="1330">
        <f t="shared" si="15"/>
        <v>0</v>
      </c>
      <c r="AR13" s="1330">
        <f t="shared" si="12"/>
        <v>0</v>
      </c>
      <c r="AS13" s="1330">
        <f t="shared" si="13"/>
        <v>0</v>
      </c>
      <c r="AT13" s="1330"/>
      <c r="AU13" s="1334">
        <v>0</v>
      </c>
      <c r="AV13" s="1335">
        <v>0</v>
      </c>
      <c r="AW13" s="1335">
        <v>0</v>
      </c>
      <c r="AX13" s="50"/>
      <c r="AY13" s="50"/>
      <c r="AZ13" s="50"/>
      <c r="BA13" s="50"/>
      <c r="BB13" s="50"/>
    </row>
    <row r="14" spans="1:56" ht="19.5" thickBot="1" x14ac:dyDescent="0.35">
      <c r="A14" s="679" t="s">
        <v>16</v>
      </c>
      <c r="B14" s="447">
        <f t="shared" si="1"/>
        <v>8</v>
      </c>
      <c r="C14" s="1342">
        <f t="shared" si="2"/>
        <v>6.230575476424927</v>
      </c>
      <c r="D14" s="1343">
        <f t="shared" si="3"/>
        <v>3.1885638567890102</v>
      </c>
      <c r="E14" s="1319">
        <f t="shared" si="4"/>
        <v>627.69787849547083</v>
      </c>
      <c r="F14" s="1302">
        <f t="shared" si="5"/>
        <v>0</v>
      </c>
      <c r="G14" s="1303">
        <f t="shared" si="6"/>
        <v>7.4499999999999997E-2</v>
      </c>
      <c r="H14" s="1320">
        <f t="shared" si="7"/>
        <v>627.62337849547089</v>
      </c>
      <c r="I14" s="67"/>
      <c r="J14" s="68"/>
      <c r="K14" s="72">
        <v>0.5</v>
      </c>
      <c r="L14" s="73">
        <v>1.4514375738479715</v>
      </c>
      <c r="M14" s="67"/>
      <c r="N14" s="1301">
        <f t="shared" si="8"/>
        <v>432.56400000000019</v>
      </c>
      <c r="O14" s="1302"/>
      <c r="P14" s="1303">
        <v>0.14899999999999999</v>
      </c>
      <c r="Q14" s="1304">
        <v>432.41500000000019</v>
      </c>
      <c r="R14" s="50"/>
      <c r="S14" s="170" t="s">
        <v>11</v>
      </c>
      <c r="T14" s="140">
        <v>1.1499999999999999</v>
      </c>
      <c r="U14" s="213"/>
      <c r="V14" s="170" t="s">
        <v>11</v>
      </c>
      <c r="W14" s="141">
        <v>1.1499999999999999</v>
      </c>
      <c r="X14" s="215"/>
      <c r="Y14" s="170" t="s">
        <v>12</v>
      </c>
      <c r="Z14" s="141">
        <v>1.8181516936671573</v>
      </c>
      <c r="AB14" s="170" t="s">
        <v>58</v>
      </c>
      <c r="AC14" s="143">
        <v>0.8</v>
      </c>
      <c r="AD14" s="50"/>
      <c r="AE14" s="50"/>
      <c r="AF14" s="50"/>
      <c r="AG14" s="1329" t="s">
        <v>12</v>
      </c>
      <c r="AH14" s="62">
        <v>7.1033085730594383</v>
      </c>
      <c r="AI14" s="514">
        <f t="shared" si="9"/>
        <v>4</v>
      </c>
      <c r="AJ14" s="513">
        <f t="shared" si="14"/>
        <v>7.5621704916518881</v>
      </c>
      <c r="AK14" s="8">
        <f t="shared" ref="AK14:AK23" si="16">RANK(AJ14,AJ$7:AJ$64)</f>
        <v>4</v>
      </c>
      <c r="AL14" s="513">
        <f t="shared" si="10"/>
        <v>6.1060528633744449</v>
      </c>
      <c r="AM14" s="8">
        <f>RANK(AL14,AL$7:AL$64)</f>
        <v>3</v>
      </c>
      <c r="AN14" s="513">
        <f t="shared" si="11"/>
        <v>3.7459933416567353</v>
      </c>
      <c r="AO14" s="8">
        <f>RANK(AN14,AN$7:AN$64)</f>
        <v>5</v>
      </c>
      <c r="AP14" s="50"/>
      <c r="AQ14" s="1330">
        <f t="shared" si="15"/>
        <v>3.5119321655129272</v>
      </c>
      <c r="AR14" s="1330">
        <f t="shared" si="12"/>
        <v>2.6286318635920396</v>
      </c>
      <c r="AS14" s="1330">
        <f t="shared" si="13"/>
        <v>1.5657562215828729</v>
      </c>
      <c r="AT14" s="1330"/>
      <c r="AU14" s="1334">
        <v>1073.524031222385</v>
      </c>
      <c r="AV14" s="1335">
        <v>214.7</v>
      </c>
      <c r="AW14" s="1335">
        <v>12.072599999999998</v>
      </c>
      <c r="AX14" s="50"/>
      <c r="AY14" s="50"/>
      <c r="AZ14" s="50"/>
      <c r="BA14" s="50"/>
      <c r="BB14" s="50"/>
    </row>
    <row r="15" spans="1:56" ht="19.5" thickBot="1" x14ac:dyDescent="0.35">
      <c r="A15" s="679" t="s">
        <v>157</v>
      </c>
      <c r="B15" s="447">
        <f t="shared" si="1"/>
        <v>9</v>
      </c>
      <c r="C15" s="1342">
        <f t="shared" si="2"/>
        <v>6.1756964486109345</v>
      </c>
      <c r="D15" s="1343">
        <f t="shared" si="3"/>
        <v>3.1604789254298575</v>
      </c>
      <c r="E15" s="1319">
        <f t="shared" si="4"/>
        <v>597.59230000000002</v>
      </c>
      <c r="F15" s="1302">
        <f t="shared" si="5"/>
        <v>213.64350000000002</v>
      </c>
      <c r="G15" s="1303">
        <f t="shared" si="6"/>
        <v>90.17580000000001</v>
      </c>
      <c r="H15" s="1320">
        <f t="shared" si="7"/>
        <v>293.77300000000008</v>
      </c>
      <c r="I15" s="67"/>
      <c r="J15" s="71">
        <v>1.5</v>
      </c>
      <c r="K15" s="72">
        <v>1.3</v>
      </c>
      <c r="L15" s="73">
        <v>1</v>
      </c>
      <c r="M15" s="67"/>
      <c r="N15" s="1301">
        <f t="shared" si="8"/>
        <v>505.5680000000001</v>
      </c>
      <c r="O15" s="1302">
        <v>142.429</v>
      </c>
      <c r="P15" s="1303">
        <v>69.366</v>
      </c>
      <c r="Q15" s="1304">
        <v>293.77300000000008</v>
      </c>
      <c r="R15" s="50"/>
      <c r="S15" s="170" t="s">
        <v>14</v>
      </c>
      <c r="T15" s="140">
        <v>1</v>
      </c>
      <c r="U15" s="212"/>
      <c r="V15" s="170" t="s">
        <v>14</v>
      </c>
      <c r="W15" s="141">
        <v>1</v>
      </c>
      <c r="X15" s="214"/>
      <c r="Y15" s="170" t="s">
        <v>34</v>
      </c>
      <c r="Z15" s="141">
        <v>1.8</v>
      </c>
      <c r="AB15" s="170" t="s">
        <v>37</v>
      </c>
      <c r="AC15" s="141">
        <v>0.746</v>
      </c>
      <c r="AD15" s="50"/>
      <c r="AE15" s="50"/>
      <c r="AF15" s="50"/>
      <c r="AG15" s="1329" t="s">
        <v>190</v>
      </c>
      <c r="AH15" s="62">
        <v>6.6796288219303941</v>
      </c>
      <c r="AI15" s="514">
        <f t="shared" si="9"/>
        <v>7</v>
      </c>
      <c r="AJ15" s="513">
        <f t="shared" si="14"/>
        <v>7.3495925630821342</v>
      </c>
      <c r="AK15" s="8">
        <f t="shared" si="16"/>
        <v>7</v>
      </c>
      <c r="AL15" s="513">
        <f t="shared" si="10"/>
        <v>1.8524142724139487</v>
      </c>
      <c r="AM15" s="8">
        <f>RANK(AL15,AL$7:AL$64)</f>
        <v>16</v>
      </c>
      <c r="AN15" s="513">
        <f t="shared" si="11"/>
        <v>3.4335121691459953</v>
      </c>
      <c r="AO15" s="8">
        <f>RANK(AN15,AN$7:AN$64)</f>
        <v>8</v>
      </c>
      <c r="AP15" s="50"/>
      <c r="AQ15" s="1330">
        <f t="shared" si="15"/>
        <v>3.4132092835246963</v>
      </c>
      <c r="AR15" s="1330">
        <f t="shared" si="12"/>
        <v>0.7974570954416853</v>
      </c>
      <c r="AS15" s="1330">
        <f t="shared" si="13"/>
        <v>1.4351448468787702</v>
      </c>
      <c r="AT15" s="1330"/>
      <c r="AU15" s="1334">
        <v>916.25469319371723</v>
      </c>
      <c r="AV15" s="1335">
        <v>0.28439999999999999</v>
      </c>
      <c r="AW15" s="1335">
        <v>7.4412000000000003</v>
      </c>
      <c r="AX15" s="50"/>
      <c r="AY15" s="50"/>
      <c r="AZ15" s="50"/>
      <c r="BA15" s="50"/>
      <c r="BB15" s="50"/>
    </row>
    <row r="16" spans="1:56" ht="19.5" thickBot="1" x14ac:dyDescent="0.35">
      <c r="A16" s="679" t="s">
        <v>18</v>
      </c>
      <c r="B16" s="447">
        <f t="shared" si="1"/>
        <v>10</v>
      </c>
      <c r="C16" s="1342">
        <f t="shared" si="2"/>
        <v>5.6350718006808416</v>
      </c>
      <c r="D16" s="1343">
        <f t="shared" si="3"/>
        <v>2.8838084607189001</v>
      </c>
      <c r="E16" s="1319">
        <f t="shared" si="4"/>
        <v>359.22698533007349</v>
      </c>
      <c r="F16" s="1302">
        <f t="shared" si="5"/>
        <v>20.149500000000003</v>
      </c>
      <c r="G16" s="1303">
        <f t="shared" si="6"/>
        <v>82.854000000000013</v>
      </c>
      <c r="H16" s="1320">
        <f t="shared" si="7"/>
        <v>256.22348533007346</v>
      </c>
      <c r="I16" s="67"/>
      <c r="J16" s="71">
        <v>0.75</v>
      </c>
      <c r="K16" s="65">
        <v>1.5</v>
      </c>
      <c r="L16" s="73">
        <v>1.1414343928280359</v>
      </c>
      <c r="M16" s="67"/>
      <c r="N16" s="1301">
        <f t="shared" si="8"/>
        <v>306.57700000000011</v>
      </c>
      <c r="O16" s="1302">
        <v>26.866000000000003</v>
      </c>
      <c r="P16" s="1303">
        <v>55.236000000000011</v>
      </c>
      <c r="Q16" s="1304">
        <v>224.47500000000008</v>
      </c>
      <c r="R16" s="50"/>
      <c r="S16" s="170" t="s">
        <v>17</v>
      </c>
      <c r="T16" s="140">
        <v>1</v>
      </c>
      <c r="U16" s="212"/>
      <c r="V16" s="170" t="s">
        <v>17</v>
      </c>
      <c r="W16" s="141">
        <v>1</v>
      </c>
      <c r="X16" s="214"/>
      <c r="Y16" s="170" t="s">
        <v>42</v>
      </c>
      <c r="Z16" s="141">
        <v>1.78</v>
      </c>
      <c r="AB16" s="170" t="s">
        <v>31</v>
      </c>
      <c r="AC16" s="141">
        <v>0.7</v>
      </c>
      <c r="AD16" s="50"/>
      <c r="AE16" s="50"/>
      <c r="AF16" s="50"/>
      <c r="AG16" s="1329" t="s">
        <v>16</v>
      </c>
      <c r="AH16" s="62">
        <v>6.230575476424927</v>
      </c>
      <c r="AI16" s="514">
        <f t="shared" si="9"/>
        <v>8</v>
      </c>
      <c r="AJ16" s="513">
        <f t="shared" si="14"/>
        <v>6.8657215497718491</v>
      </c>
      <c r="AK16" s="8">
        <f t="shared" si="16"/>
        <v>8</v>
      </c>
      <c r="AL16" s="513">
        <f t="shared" si="10"/>
        <v>1.4555224922427805</v>
      </c>
      <c r="AM16" s="8">
        <f>RANK(AL16,AL$7:AL$64)</f>
        <v>23</v>
      </c>
      <c r="AN16" s="513">
        <f t="shared" si="11"/>
        <v>0</v>
      </c>
      <c r="AO16" s="8">
        <v>57</v>
      </c>
      <c r="AP16" s="50"/>
      <c r="AQ16" s="1330">
        <f t="shared" si="15"/>
        <v>3.188495733694042</v>
      </c>
      <c r="AR16" s="1330">
        <f t="shared" si="12"/>
        <v>0.62659673718741016</v>
      </c>
      <c r="AS16" s="1330">
        <f t="shared" si="13"/>
        <v>0</v>
      </c>
      <c r="AT16" s="1330"/>
      <c r="AU16" s="1334">
        <v>627.62337849547089</v>
      </c>
      <c r="AV16" s="1335">
        <v>7.4499999999999997E-2</v>
      </c>
      <c r="AW16" s="1335">
        <v>0</v>
      </c>
      <c r="AX16" s="50"/>
      <c r="AY16" s="50"/>
      <c r="AZ16" s="50"/>
      <c r="BA16" s="50"/>
      <c r="BB16" s="50"/>
    </row>
    <row r="17" spans="1:54" ht="19.5" thickBot="1" x14ac:dyDescent="0.35">
      <c r="A17" s="680" t="s">
        <v>13</v>
      </c>
      <c r="B17" s="447">
        <f t="shared" si="1"/>
        <v>11</v>
      </c>
      <c r="C17" s="1342">
        <f t="shared" si="2"/>
        <v>5.4057485941970951</v>
      </c>
      <c r="D17" s="1343">
        <f t="shared" si="3"/>
        <v>2.7664498490651654</v>
      </c>
      <c r="E17" s="1321">
        <f t="shared" si="4"/>
        <v>285.18499779483619</v>
      </c>
      <c r="F17" s="1306">
        <f t="shared" si="5"/>
        <v>0</v>
      </c>
      <c r="G17" s="1307">
        <f t="shared" si="6"/>
        <v>0</v>
      </c>
      <c r="H17" s="1322">
        <f t="shared" si="7"/>
        <v>285.18499779483619</v>
      </c>
      <c r="I17" s="199"/>
      <c r="J17" s="1339"/>
      <c r="K17" s="1340"/>
      <c r="L17" s="1338">
        <v>1.0864480111653874</v>
      </c>
      <c r="M17" s="199"/>
      <c r="N17" s="1305">
        <f t="shared" si="8"/>
        <v>262.54500000000019</v>
      </c>
      <c r="O17" s="1306"/>
      <c r="P17" s="1307">
        <v>5.2000000000000011E-2</v>
      </c>
      <c r="Q17" s="1308">
        <v>262.49300000000017</v>
      </c>
      <c r="R17" s="50"/>
      <c r="S17" s="170" t="s">
        <v>29</v>
      </c>
      <c r="T17" s="140">
        <v>1</v>
      </c>
      <c r="U17" s="213"/>
      <c r="V17" s="170" t="s">
        <v>29</v>
      </c>
      <c r="W17" s="141">
        <v>1</v>
      </c>
      <c r="X17" s="215"/>
      <c r="Y17" s="170" t="s">
        <v>14</v>
      </c>
      <c r="Z17" s="141">
        <v>1.6546696696696699</v>
      </c>
      <c r="AB17" s="170" t="s">
        <v>56</v>
      </c>
      <c r="AC17" s="143">
        <v>0.7</v>
      </c>
      <c r="AD17" s="50"/>
      <c r="AE17" s="50"/>
      <c r="AF17" s="50"/>
      <c r="AG17" s="96" t="s">
        <v>18</v>
      </c>
      <c r="AH17" s="62">
        <v>5.6350718006808416</v>
      </c>
      <c r="AI17" s="514">
        <f t="shared" si="9"/>
        <v>10</v>
      </c>
      <c r="AJ17" s="513">
        <f t="shared" si="14"/>
        <v>5.843213486874979</v>
      </c>
      <c r="AK17" s="8">
        <f t="shared" si="16"/>
        <v>12</v>
      </c>
      <c r="AL17" s="513">
        <f t="shared" si="10"/>
        <v>5.1443110267718417</v>
      </c>
      <c r="AM17" s="8">
        <f>RANK(AL17,AL$7:AL$64)</f>
        <v>5</v>
      </c>
      <c r="AN17" s="513">
        <f t="shared" si="11"/>
        <v>4.1078107237020589</v>
      </c>
      <c r="AO17" s="8">
        <f>RANK(AN17,AN$7:AN$64)</f>
        <v>4</v>
      </c>
      <c r="AP17" s="50"/>
      <c r="AQ17" s="1330">
        <f t="shared" si="15"/>
        <v>2.7136348508895578</v>
      </c>
      <c r="AR17" s="1330">
        <f t="shared" si="12"/>
        <v>2.2146057664045968</v>
      </c>
      <c r="AS17" s="1330">
        <f t="shared" si="13"/>
        <v>1.7169892231780495</v>
      </c>
      <c r="AT17" s="1330"/>
      <c r="AU17" s="198">
        <v>256.22348533007346</v>
      </c>
      <c r="AV17" s="198">
        <v>82.854000000000013</v>
      </c>
      <c r="AW17" s="198">
        <v>20.149500000000003</v>
      </c>
      <c r="AX17" s="50"/>
      <c r="AY17" s="50"/>
      <c r="AZ17" s="50"/>
      <c r="BA17" s="50"/>
      <c r="BB17" s="50"/>
    </row>
    <row r="18" spans="1:54" ht="19.5" thickBot="1" x14ac:dyDescent="0.35">
      <c r="A18" s="679" t="s">
        <v>21</v>
      </c>
      <c r="B18" s="447">
        <f t="shared" si="1"/>
        <v>12</v>
      </c>
      <c r="C18" s="1342">
        <f t="shared" si="2"/>
        <v>5.3135804687264034</v>
      </c>
      <c r="D18" s="1343">
        <f t="shared" si="3"/>
        <v>2.7192818218522965</v>
      </c>
      <c r="E18" s="1319">
        <f t="shared" si="4"/>
        <v>259.19973468656718</v>
      </c>
      <c r="F18" s="1302">
        <f t="shared" si="5"/>
        <v>0</v>
      </c>
      <c r="G18" s="1303">
        <f t="shared" si="6"/>
        <v>0.26200000000000001</v>
      </c>
      <c r="H18" s="1320">
        <f t="shared" si="7"/>
        <v>258.93773468656718</v>
      </c>
      <c r="I18" s="67"/>
      <c r="J18" s="68"/>
      <c r="K18" s="72">
        <v>0.5</v>
      </c>
      <c r="L18" s="73">
        <v>0.8171940298507463</v>
      </c>
      <c r="M18" s="67"/>
      <c r="N18" s="1301">
        <f t="shared" si="8"/>
        <v>317.38600000000002</v>
      </c>
      <c r="O18" s="1302"/>
      <c r="P18" s="1303">
        <v>0.52400000000000002</v>
      </c>
      <c r="Q18" s="1304">
        <v>316.86200000000002</v>
      </c>
      <c r="R18" s="50"/>
      <c r="S18" s="170" t="s">
        <v>40</v>
      </c>
      <c r="T18" s="140">
        <v>0.9</v>
      </c>
      <c r="U18" s="213"/>
      <c r="V18" s="170" t="s">
        <v>23</v>
      </c>
      <c r="W18" s="141">
        <v>0.8</v>
      </c>
      <c r="X18" s="215"/>
      <c r="Y18" s="170" t="s">
        <v>35</v>
      </c>
      <c r="Z18" s="141">
        <v>1.6</v>
      </c>
      <c r="AB18" s="170" t="s">
        <v>43</v>
      </c>
      <c r="AC18" s="141">
        <v>0.65</v>
      </c>
      <c r="AD18" s="50"/>
      <c r="AE18" s="50"/>
      <c r="AF18" s="50"/>
      <c r="AG18" s="1329" t="s">
        <v>183</v>
      </c>
      <c r="AH18" s="62">
        <v>6.7397872692236787</v>
      </c>
      <c r="AI18" s="514">
        <f t="shared" si="9"/>
        <v>5</v>
      </c>
      <c r="AJ18" s="513">
        <f t="shared" si="14"/>
        <v>7.4270011681084318</v>
      </c>
      <c r="AK18" s="8">
        <f t="shared" si="16"/>
        <v>5</v>
      </c>
      <c r="AL18" s="513">
        <f t="shared" si="10"/>
        <v>0</v>
      </c>
      <c r="AM18" s="8">
        <v>57</v>
      </c>
      <c r="AN18" s="513">
        <f t="shared" si="11"/>
        <v>0</v>
      </c>
      <c r="AO18" s="8">
        <v>57</v>
      </c>
      <c r="AP18" s="50"/>
      <c r="AQ18" s="1330">
        <f t="shared" si="15"/>
        <v>3.4491584558131883</v>
      </c>
      <c r="AR18" s="1330">
        <f t="shared" si="12"/>
        <v>0</v>
      </c>
      <c r="AS18" s="1330">
        <f t="shared" si="13"/>
        <v>0</v>
      </c>
      <c r="AT18" s="1330"/>
      <c r="AU18" s="1334">
        <v>971.17000000000007</v>
      </c>
      <c r="AV18" s="1335">
        <v>0</v>
      </c>
      <c r="AW18" s="1335">
        <v>0</v>
      </c>
      <c r="AX18" s="50"/>
      <c r="AY18" s="50"/>
      <c r="AZ18" s="50"/>
      <c r="BA18" s="50"/>
      <c r="BB18" s="50"/>
    </row>
    <row r="19" spans="1:54" ht="19.5" thickBot="1" x14ac:dyDescent="0.35">
      <c r="A19" s="680" t="s">
        <v>22</v>
      </c>
      <c r="B19" s="447">
        <f t="shared" si="1"/>
        <v>13</v>
      </c>
      <c r="C19" s="1342">
        <f t="shared" si="2"/>
        <v>5.1055100592434419</v>
      </c>
      <c r="D19" s="1343">
        <f t="shared" si="3"/>
        <v>2.6127995571152769</v>
      </c>
      <c r="E19" s="1321">
        <f t="shared" si="4"/>
        <v>207.61373261261264</v>
      </c>
      <c r="F19" s="1306">
        <f t="shared" si="5"/>
        <v>0</v>
      </c>
      <c r="G19" s="1307">
        <f t="shared" si="6"/>
        <v>7.5200000000000003E-2</v>
      </c>
      <c r="H19" s="1322">
        <f t="shared" si="7"/>
        <v>207.53853261261264</v>
      </c>
      <c r="I19" s="199"/>
      <c r="J19" s="1339"/>
      <c r="K19" s="1340">
        <v>0.8</v>
      </c>
      <c r="L19" s="1338">
        <v>1.1553153153153153</v>
      </c>
      <c r="M19" s="199"/>
      <c r="N19" s="1305">
        <f t="shared" si="8"/>
        <v>179.73200000000003</v>
      </c>
      <c r="O19" s="1306"/>
      <c r="P19" s="1307">
        <v>9.4E-2</v>
      </c>
      <c r="Q19" s="1308">
        <v>179.63800000000003</v>
      </c>
      <c r="R19" s="50"/>
      <c r="S19" s="170" t="s">
        <v>23</v>
      </c>
      <c r="T19" s="140">
        <v>0.8</v>
      </c>
      <c r="U19" s="213"/>
      <c r="V19" s="170" t="s">
        <v>30</v>
      </c>
      <c r="W19" s="143">
        <v>0.7</v>
      </c>
      <c r="X19" s="215"/>
      <c r="Y19" s="170" t="s">
        <v>45</v>
      </c>
      <c r="Z19" s="141">
        <v>1.6</v>
      </c>
      <c r="AB19" s="170" t="s">
        <v>51</v>
      </c>
      <c r="AC19" s="141">
        <v>0.65</v>
      </c>
      <c r="AD19" s="50"/>
      <c r="AE19" s="50"/>
      <c r="AF19" s="50"/>
      <c r="AG19" s="96" t="s">
        <v>42</v>
      </c>
      <c r="AH19" s="62">
        <v>3.8796794753753248</v>
      </c>
      <c r="AI19" s="514">
        <f t="shared" si="9"/>
        <v>26</v>
      </c>
      <c r="AJ19" s="513">
        <f t="shared" si="14"/>
        <v>3.1903185152743356</v>
      </c>
      <c r="AK19" s="8">
        <f t="shared" si="16"/>
        <v>29</v>
      </c>
      <c r="AL19" s="513">
        <f t="shared" si="10"/>
        <v>4.4089407300505554</v>
      </c>
      <c r="AM19" s="8">
        <f>RANK(AL19,AL$7:AL$64)</f>
        <v>6</v>
      </c>
      <c r="AN19" s="513">
        <f t="shared" si="11"/>
        <v>2.4399074968658594</v>
      </c>
      <c r="AO19" s="8">
        <f>RANK(AN19,AN$7:AN$64)</f>
        <v>13</v>
      </c>
      <c r="AP19" s="50"/>
      <c r="AQ19" s="1330">
        <f t="shared" si="15"/>
        <v>1.4816093110294226</v>
      </c>
      <c r="AR19" s="1330">
        <f t="shared" si="12"/>
        <v>1.8980317313032293</v>
      </c>
      <c r="AS19" s="1330">
        <f t="shared" si="13"/>
        <v>1.0198363944808333</v>
      </c>
      <c r="AT19" s="1330"/>
      <c r="AU19" s="198">
        <v>8.882200000000001</v>
      </c>
      <c r="AV19" s="198">
        <v>35.166600000000003</v>
      </c>
      <c r="AW19" s="198">
        <v>1.1153</v>
      </c>
      <c r="AX19" s="50"/>
      <c r="AY19" s="50"/>
      <c r="AZ19" s="50"/>
      <c r="BA19" s="50"/>
      <c r="BB19" s="50"/>
    </row>
    <row r="20" spans="1:54" ht="19.5" thickBot="1" x14ac:dyDescent="0.35">
      <c r="A20" s="679" t="s">
        <v>34</v>
      </c>
      <c r="B20" s="447">
        <f t="shared" si="1"/>
        <v>14</v>
      </c>
      <c r="C20" s="1342">
        <f t="shared" si="2"/>
        <v>4.8223516795929644</v>
      </c>
      <c r="D20" s="1343">
        <f t="shared" si="3"/>
        <v>2.4678902179191304</v>
      </c>
      <c r="E20" s="1319">
        <f t="shared" si="4"/>
        <v>151.21259999999998</v>
      </c>
      <c r="F20" s="1302">
        <f t="shared" si="5"/>
        <v>0</v>
      </c>
      <c r="G20" s="1303">
        <f t="shared" si="6"/>
        <v>0</v>
      </c>
      <c r="H20" s="1320">
        <f t="shared" si="7"/>
        <v>151.21259999999998</v>
      </c>
      <c r="I20" s="67"/>
      <c r="J20" s="68"/>
      <c r="K20" s="69"/>
      <c r="L20" s="73">
        <v>1.8</v>
      </c>
      <c r="M20" s="67"/>
      <c r="N20" s="1301">
        <f t="shared" si="8"/>
        <v>84.006999999999991</v>
      </c>
      <c r="O20" s="1302"/>
      <c r="P20" s="1303"/>
      <c r="Q20" s="1304">
        <v>84.006999999999991</v>
      </c>
      <c r="R20" s="50"/>
      <c r="S20" s="170" t="s">
        <v>18</v>
      </c>
      <c r="T20" s="140">
        <v>0.75</v>
      </c>
      <c r="U20" s="213"/>
      <c r="V20" s="170" t="s">
        <v>10</v>
      </c>
      <c r="W20" s="141">
        <v>0.7</v>
      </c>
      <c r="X20" s="215"/>
      <c r="Y20" s="170" t="s">
        <v>197</v>
      </c>
      <c r="Z20" s="141">
        <v>1.6</v>
      </c>
      <c r="AB20" s="170" t="s">
        <v>54</v>
      </c>
      <c r="AC20" s="141">
        <v>0.64799999999999991</v>
      </c>
      <c r="AD20" s="50"/>
      <c r="AE20" s="50"/>
      <c r="AF20" s="50"/>
      <c r="AG20" s="1329" t="s">
        <v>197</v>
      </c>
      <c r="AH20" s="62">
        <v>4.0318265607885255</v>
      </c>
      <c r="AI20" s="514">
        <f t="shared" si="9"/>
        <v>22</v>
      </c>
      <c r="AJ20" s="513">
        <f t="shared" si="14"/>
        <v>4.442926665256028</v>
      </c>
      <c r="AK20" s="8">
        <f t="shared" si="16"/>
        <v>22</v>
      </c>
      <c r="AL20" s="513">
        <f t="shared" si="10"/>
        <v>0</v>
      </c>
      <c r="AM20" s="8">
        <v>57</v>
      </c>
      <c r="AN20" s="513">
        <f t="shared" si="11"/>
        <v>0</v>
      </c>
      <c r="AO20" s="8">
        <v>57</v>
      </c>
      <c r="AP20" s="50"/>
      <c r="AQ20" s="1330">
        <f t="shared" si="15"/>
        <v>2.0633305056997382</v>
      </c>
      <c r="AR20" s="1330">
        <f t="shared" si="12"/>
        <v>0</v>
      </c>
      <c r="AS20" s="1330">
        <f t="shared" si="13"/>
        <v>0</v>
      </c>
      <c r="AT20" s="1330"/>
      <c r="AU20" s="1334">
        <v>55.924799999999983</v>
      </c>
      <c r="AV20" s="1335">
        <v>0</v>
      </c>
      <c r="AW20" s="1335">
        <v>0</v>
      </c>
      <c r="AX20" s="50"/>
      <c r="AY20" s="50"/>
      <c r="AZ20" s="50"/>
      <c r="BA20" s="50"/>
      <c r="BB20" s="50"/>
    </row>
    <row r="21" spans="1:54" ht="19.5" thickBot="1" x14ac:dyDescent="0.35">
      <c r="A21" s="679" t="s">
        <v>25</v>
      </c>
      <c r="B21" s="447">
        <f t="shared" si="1"/>
        <v>15</v>
      </c>
      <c r="C21" s="1342">
        <f t="shared" si="2"/>
        <v>4.5817186153137941</v>
      </c>
      <c r="D21" s="1343">
        <f t="shared" si="3"/>
        <v>2.3447436651789961</v>
      </c>
      <c r="E21" s="1319">
        <f t="shared" si="4"/>
        <v>113.78510000000001</v>
      </c>
      <c r="F21" s="1302">
        <f t="shared" si="5"/>
        <v>0</v>
      </c>
      <c r="G21" s="1303">
        <f t="shared" si="6"/>
        <v>0</v>
      </c>
      <c r="H21" s="1320">
        <f t="shared" si="7"/>
        <v>113.78510000000001</v>
      </c>
      <c r="I21" s="67"/>
      <c r="J21" s="68"/>
      <c r="K21" s="69"/>
      <c r="L21" s="70">
        <v>1.1000000000000001</v>
      </c>
      <c r="M21" s="67"/>
      <c r="N21" s="1301">
        <f t="shared" si="8"/>
        <v>103.441</v>
      </c>
      <c r="O21" s="1302"/>
      <c r="P21" s="1303"/>
      <c r="Q21" s="1304">
        <v>103.441</v>
      </c>
      <c r="R21" s="50"/>
      <c r="S21" s="170" t="s">
        <v>28</v>
      </c>
      <c r="T21" s="142">
        <v>0.75</v>
      </c>
      <c r="U21" s="213"/>
      <c r="V21" s="170" t="s">
        <v>51</v>
      </c>
      <c r="W21" s="141">
        <v>0.7</v>
      </c>
      <c r="X21" s="215"/>
      <c r="Y21" s="170" t="s">
        <v>39</v>
      </c>
      <c r="Z21" s="141">
        <v>1.476923076923077</v>
      </c>
      <c r="AB21" s="170" t="s">
        <v>10</v>
      </c>
      <c r="AC21" s="141">
        <v>0.62444444444444458</v>
      </c>
      <c r="AD21" s="50"/>
      <c r="AE21" s="50"/>
      <c r="AF21" s="50"/>
      <c r="AG21" s="1329" t="s">
        <v>29</v>
      </c>
      <c r="AH21" s="62">
        <v>4.3581322497154638</v>
      </c>
      <c r="AI21" s="514">
        <f t="shared" si="9"/>
        <v>19</v>
      </c>
      <c r="AJ21" s="513">
        <f t="shared" si="14"/>
        <v>4.5852475688475396</v>
      </c>
      <c r="AK21" s="8">
        <f t="shared" si="16"/>
        <v>21</v>
      </c>
      <c r="AL21" s="513">
        <f t="shared" si="10"/>
        <v>3.432425936603209</v>
      </c>
      <c r="AM21" s="8">
        <f>RANK(AL21,AL$7:AL$64)</f>
        <v>10</v>
      </c>
      <c r="AN21" s="513">
        <f t="shared" si="11"/>
        <v>3.6710809379864733</v>
      </c>
      <c r="AO21" s="8">
        <f>RANK(AN21,AN$7:AN$64)</f>
        <v>6</v>
      </c>
      <c r="AP21" s="50"/>
      <c r="AQ21" s="1330">
        <f t="shared" si="15"/>
        <v>2.1294254660949932</v>
      </c>
      <c r="AR21" s="1330">
        <f t="shared" si="12"/>
        <v>1.4776459340033801</v>
      </c>
      <c r="AS21" s="1330">
        <f t="shared" si="13"/>
        <v>1.5344442166158367</v>
      </c>
      <c r="AT21" s="1330"/>
      <c r="AU21" s="1334">
        <v>66.631599999999978</v>
      </c>
      <c r="AV21" s="1335">
        <v>8.7509999999999977</v>
      </c>
      <c r="AW21" s="1335">
        <v>10.791</v>
      </c>
      <c r="AX21" s="50"/>
      <c r="AY21" s="50"/>
      <c r="AZ21" s="50"/>
      <c r="BA21" s="50"/>
      <c r="BB21" s="50"/>
    </row>
    <row r="22" spans="1:54" ht="19.5" thickBot="1" x14ac:dyDescent="0.35">
      <c r="A22" s="679" t="s">
        <v>35</v>
      </c>
      <c r="B22" s="447">
        <f t="shared" si="1"/>
        <v>16</v>
      </c>
      <c r="C22" s="1342">
        <f t="shared" si="2"/>
        <v>4.5773873434474357</v>
      </c>
      <c r="D22" s="1343">
        <f t="shared" si="3"/>
        <v>2.3425270903249955</v>
      </c>
      <c r="E22" s="1319">
        <f t="shared" si="4"/>
        <v>113.1888</v>
      </c>
      <c r="F22" s="1302">
        <f t="shared" si="5"/>
        <v>0</v>
      </c>
      <c r="G22" s="1303">
        <f t="shared" si="6"/>
        <v>0</v>
      </c>
      <c r="H22" s="1320">
        <f t="shared" si="7"/>
        <v>113.1888</v>
      </c>
      <c r="I22" s="67"/>
      <c r="J22" s="68"/>
      <c r="K22" s="69"/>
      <c r="L22" s="73">
        <v>1.6</v>
      </c>
      <c r="M22" s="67"/>
      <c r="N22" s="1301">
        <f t="shared" si="8"/>
        <v>70.742999999999995</v>
      </c>
      <c r="O22" s="1302"/>
      <c r="P22" s="1303"/>
      <c r="Q22" s="1304">
        <v>70.742999999999995</v>
      </c>
      <c r="R22" s="50"/>
      <c r="S22" s="170" t="s">
        <v>178</v>
      </c>
      <c r="T22" s="142">
        <v>0.7</v>
      </c>
      <c r="U22" s="212"/>
      <c r="V22" s="170" t="s">
        <v>24</v>
      </c>
      <c r="W22" s="141">
        <v>0.7</v>
      </c>
      <c r="X22" s="214"/>
      <c r="Y22" s="170" t="s">
        <v>16</v>
      </c>
      <c r="Z22" s="141">
        <v>1.4514375738479715</v>
      </c>
      <c r="AB22" s="170" t="s">
        <v>40</v>
      </c>
      <c r="AC22" s="141">
        <v>0.6</v>
      </c>
      <c r="AD22" s="50"/>
      <c r="AE22" s="50"/>
      <c r="AF22" s="50"/>
      <c r="AG22" s="1329" t="s">
        <v>14</v>
      </c>
      <c r="AH22" s="62">
        <v>6.7294073927556628</v>
      </c>
      <c r="AI22" s="514">
        <f t="shared" si="9"/>
        <v>6</v>
      </c>
      <c r="AJ22" s="513">
        <f t="shared" si="14"/>
        <v>7.3873337291477155</v>
      </c>
      <c r="AK22" s="8">
        <f t="shared" si="16"/>
        <v>6</v>
      </c>
      <c r="AL22" s="513">
        <f t="shared" si="10"/>
        <v>3.7339778774896608</v>
      </c>
      <c r="AM22" s="8">
        <f>RANK(AL22,AL$7:AL$64)</f>
        <v>9</v>
      </c>
      <c r="AN22" s="513">
        <f t="shared" si="11"/>
        <v>3.3242020360712488</v>
      </c>
      <c r="AO22" s="8">
        <f>RANK(AN22,AN$7:AN$64)</f>
        <v>10</v>
      </c>
      <c r="AP22" s="50"/>
      <c r="AQ22" s="1330">
        <f t="shared" si="15"/>
        <v>3.4307365814368502</v>
      </c>
      <c r="AR22" s="1330">
        <f t="shared" si="12"/>
        <v>1.6074628645276419</v>
      </c>
      <c r="AS22" s="1330">
        <f t="shared" si="13"/>
        <v>1.3894552245720362</v>
      </c>
      <c r="AT22" s="1330"/>
      <c r="AU22" s="1334">
        <v>942.70171354354341</v>
      </c>
      <c r="AV22" s="1335">
        <v>13.971000000000002</v>
      </c>
      <c r="AW22" s="1335">
        <v>6.2169999999999996</v>
      </c>
      <c r="AX22" s="50"/>
      <c r="AY22" s="50"/>
      <c r="AZ22" s="50"/>
      <c r="BA22" s="50"/>
      <c r="BB22" s="50"/>
    </row>
    <row r="23" spans="1:54" ht="19.5" thickBot="1" x14ac:dyDescent="0.35">
      <c r="A23" s="679" t="s">
        <v>23</v>
      </c>
      <c r="B23" s="447">
        <f t="shared" si="1"/>
        <v>17</v>
      </c>
      <c r="C23" s="1342">
        <f t="shared" si="2"/>
        <v>4.5055668215697793</v>
      </c>
      <c r="D23" s="1343">
        <f t="shared" si="3"/>
        <v>2.3057721675893155</v>
      </c>
      <c r="E23" s="1319">
        <f t="shared" si="4"/>
        <v>103.66845487603305</v>
      </c>
      <c r="F23" s="1302">
        <f t="shared" si="5"/>
        <v>7.6199999999999992</v>
      </c>
      <c r="G23" s="1303">
        <f t="shared" si="6"/>
        <v>20.049599999999998</v>
      </c>
      <c r="H23" s="1320">
        <f t="shared" si="7"/>
        <v>75.99885487603305</v>
      </c>
      <c r="I23" s="67"/>
      <c r="J23" s="71">
        <v>0.8</v>
      </c>
      <c r="K23" s="72">
        <v>0.8</v>
      </c>
      <c r="L23" s="73">
        <v>1.1916528925619834</v>
      </c>
      <c r="M23" s="67"/>
      <c r="N23" s="1301">
        <f t="shared" si="8"/>
        <v>98.363</v>
      </c>
      <c r="O23" s="1302">
        <v>9.5249999999999986</v>
      </c>
      <c r="P23" s="1303">
        <v>25.061999999999998</v>
      </c>
      <c r="Q23" s="1304">
        <v>63.775999999999996</v>
      </c>
      <c r="R23" s="50"/>
      <c r="S23" s="170" t="s">
        <v>189</v>
      </c>
      <c r="T23" s="140">
        <v>0.6</v>
      </c>
      <c r="U23" s="212"/>
      <c r="V23" s="170" t="s">
        <v>8</v>
      </c>
      <c r="W23" s="141">
        <v>0.7</v>
      </c>
      <c r="X23" s="214"/>
      <c r="Y23" s="170" t="s">
        <v>32</v>
      </c>
      <c r="Z23" s="141">
        <v>1.3667590027700829</v>
      </c>
      <c r="AB23" s="170" t="s">
        <v>24</v>
      </c>
      <c r="AC23" s="141">
        <v>0.5</v>
      </c>
      <c r="AD23" s="50"/>
      <c r="AE23" s="50"/>
      <c r="AF23" s="50"/>
      <c r="AG23" s="1329" t="s">
        <v>188</v>
      </c>
      <c r="AH23" s="62">
        <v>1.6701088337189616</v>
      </c>
      <c r="AI23" s="514">
        <f t="shared" si="9"/>
        <v>41</v>
      </c>
      <c r="AJ23" s="513">
        <f t="shared" si="14"/>
        <v>1.8403993721789502</v>
      </c>
      <c r="AK23" s="8">
        <f t="shared" si="16"/>
        <v>39</v>
      </c>
      <c r="AL23" s="513">
        <f t="shared" si="10"/>
        <v>0</v>
      </c>
      <c r="AM23" s="8">
        <v>57</v>
      </c>
      <c r="AN23" s="513">
        <f t="shared" si="11"/>
        <v>0</v>
      </c>
      <c r="AO23" s="8">
        <v>57</v>
      </c>
      <c r="AP23" s="50"/>
      <c r="AQ23" s="1330">
        <f t="shared" si="15"/>
        <v>0.85469611663478773</v>
      </c>
      <c r="AR23" s="1330">
        <f t="shared" si="12"/>
        <v>0</v>
      </c>
      <c r="AS23" s="1330">
        <f t="shared" si="13"/>
        <v>0</v>
      </c>
      <c r="AT23" s="1330"/>
      <c r="AU23" s="1334">
        <v>0.41799999999999998</v>
      </c>
      <c r="AV23" s="1335">
        <v>0</v>
      </c>
      <c r="AW23" s="1335">
        <v>0</v>
      </c>
      <c r="AX23" s="50"/>
      <c r="AY23" s="50"/>
      <c r="AZ23" s="50"/>
      <c r="BA23" s="50"/>
      <c r="BB23" s="50"/>
    </row>
    <row r="24" spans="1:54" ht="19.5" thickBot="1" x14ac:dyDescent="0.35">
      <c r="A24" s="679" t="s">
        <v>28</v>
      </c>
      <c r="B24" s="447">
        <f t="shared" si="1"/>
        <v>18</v>
      </c>
      <c r="C24" s="1342">
        <f t="shared" si="2"/>
        <v>4.3867023249575414</v>
      </c>
      <c r="D24" s="1343">
        <f t="shared" si="3"/>
        <v>2.2449419859813284</v>
      </c>
      <c r="E24" s="1319">
        <f t="shared" si="4"/>
        <v>89.359261080074489</v>
      </c>
      <c r="F24" s="1302">
        <f t="shared" si="5"/>
        <v>0</v>
      </c>
      <c r="G24" s="1303">
        <f t="shared" si="6"/>
        <v>0</v>
      </c>
      <c r="H24" s="1320">
        <f t="shared" si="7"/>
        <v>89.359261080074489</v>
      </c>
      <c r="I24" s="67"/>
      <c r="J24" s="74">
        <v>0.75</v>
      </c>
      <c r="K24" s="69"/>
      <c r="L24" s="73">
        <v>1.138175046554935</v>
      </c>
      <c r="M24" s="67"/>
      <c r="N24" s="1301">
        <f t="shared" si="8"/>
        <v>78.510999999999996</v>
      </c>
      <c r="O24" s="1302"/>
      <c r="P24" s="1303"/>
      <c r="Q24" s="1304">
        <v>78.510999999999996</v>
      </c>
      <c r="R24" s="50"/>
      <c r="S24" s="170" t="s">
        <v>24</v>
      </c>
      <c r="T24" s="140">
        <v>0.5</v>
      </c>
      <c r="U24" s="213"/>
      <c r="V24" s="170" t="s">
        <v>64</v>
      </c>
      <c r="W24" s="141">
        <v>0.7</v>
      </c>
      <c r="X24" s="215"/>
      <c r="Y24" s="170" t="s">
        <v>23</v>
      </c>
      <c r="Z24" s="141">
        <v>1.1916528925619834</v>
      </c>
      <c r="AB24" s="170" t="s">
        <v>63</v>
      </c>
      <c r="AC24" s="143">
        <v>0.5</v>
      </c>
      <c r="AD24" s="50"/>
      <c r="AE24" s="50"/>
      <c r="AF24" s="50"/>
      <c r="AG24" s="1329" t="s">
        <v>38</v>
      </c>
      <c r="AH24" s="62">
        <v>0</v>
      </c>
      <c r="AI24" s="514">
        <f t="shared" si="9"/>
        <v>47</v>
      </c>
      <c r="AJ24" s="513">
        <f t="shared" si="14"/>
        <v>0</v>
      </c>
      <c r="AK24" s="8">
        <v>57</v>
      </c>
      <c r="AL24" s="513">
        <f t="shared" si="10"/>
        <v>0</v>
      </c>
      <c r="AM24" s="8">
        <v>57</v>
      </c>
      <c r="AN24" s="513">
        <f t="shared" si="11"/>
        <v>0</v>
      </c>
      <c r="AO24" s="8">
        <v>57</v>
      </c>
      <c r="AP24" s="50"/>
      <c r="AQ24" s="1330">
        <f t="shared" si="15"/>
        <v>0</v>
      </c>
      <c r="AR24" s="1330">
        <f t="shared" si="12"/>
        <v>0</v>
      </c>
      <c r="AS24" s="1330">
        <f t="shared" si="13"/>
        <v>0</v>
      </c>
      <c r="AT24" s="1330"/>
      <c r="AU24" s="1334">
        <v>0</v>
      </c>
      <c r="AV24" s="1335">
        <v>0</v>
      </c>
      <c r="AW24" s="1335">
        <v>0</v>
      </c>
      <c r="AX24" s="50"/>
      <c r="AY24" s="50"/>
      <c r="AZ24" s="50"/>
      <c r="BA24" s="50"/>
      <c r="BB24" s="50"/>
    </row>
    <row r="25" spans="1:54" ht="19.5" thickBot="1" x14ac:dyDescent="0.35">
      <c r="A25" s="679" t="s">
        <v>29</v>
      </c>
      <c r="B25" s="447">
        <f t="shared" si="1"/>
        <v>19</v>
      </c>
      <c r="C25" s="1342">
        <f t="shared" si="2"/>
        <v>4.3581322497154638</v>
      </c>
      <c r="D25" s="1343">
        <f t="shared" si="3"/>
        <v>2.2303209434071194</v>
      </c>
      <c r="E25" s="1319">
        <f t="shared" si="4"/>
        <v>86.173599999999979</v>
      </c>
      <c r="F25" s="1302">
        <f t="shared" si="5"/>
        <v>10.791</v>
      </c>
      <c r="G25" s="1303">
        <f t="shared" si="6"/>
        <v>8.7509999999999977</v>
      </c>
      <c r="H25" s="1320">
        <f t="shared" si="7"/>
        <v>66.631599999999978</v>
      </c>
      <c r="I25" s="67"/>
      <c r="J25" s="71">
        <v>1</v>
      </c>
      <c r="K25" s="72">
        <v>1</v>
      </c>
      <c r="L25" s="73">
        <v>1.06</v>
      </c>
      <c r="M25" s="67"/>
      <c r="N25" s="1301">
        <f t="shared" si="8"/>
        <v>82.401999999999973</v>
      </c>
      <c r="O25" s="1302">
        <v>10.791</v>
      </c>
      <c r="P25" s="1303">
        <v>8.7509999999999977</v>
      </c>
      <c r="Q25" s="1304">
        <v>62.859999999999978</v>
      </c>
      <c r="R25" s="50"/>
      <c r="S25" s="170" t="s">
        <v>43</v>
      </c>
      <c r="T25" s="140">
        <v>0.5</v>
      </c>
      <c r="U25" s="213"/>
      <c r="V25" s="170" t="s">
        <v>43</v>
      </c>
      <c r="W25" s="141">
        <v>0.7</v>
      </c>
      <c r="X25" s="215"/>
      <c r="Y25" s="170" t="s">
        <v>286</v>
      </c>
      <c r="Z25" s="141">
        <v>1.1794871794871795</v>
      </c>
      <c r="AB25" s="170" t="s">
        <v>62</v>
      </c>
      <c r="AC25" s="141">
        <v>0.5</v>
      </c>
      <c r="AD25" s="50"/>
      <c r="AE25" s="50"/>
      <c r="AF25" s="50"/>
      <c r="AG25" s="1329" t="s">
        <v>8</v>
      </c>
      <c r="AH25" s="62">
        <v>0.96280676979614366</v>
      </c>
      <c r="AI25" s="514">
        <f t="shared" si="9"/>
        <v>46</v>
      </c>
      <c r="AJ25" s="513">
        <f t="shared" si="14"/>
        <v>0.94823158991851109</v>
      </c>
      <c r="AK25" s="8">
        <f>RANK(AJ25,AJ$7:AJ$64)</f>
        <v>43</v>
      </c>
      <c r="AL25" s="513">
        <f t="shared" si="10"/>
        <v>0.99691525685182525</v>
      </c>
      <c r="AM25" s="8">
        <f>RANK(AL25,AL$7:AL$64)</f>
        <v>26</v>
      </c>
      <c r="AN25" s="513">
        <f t="shared" si="11"/>
        <v>0</v>
      </c>
      <c r="AO25" s="8">
        <v>57</v>
      </c>
      <c r="AP25" s="50"/>
      <c r="AQ25" s="1330">
        <f t="shared" si="15"/>
        <v>0.44036629756847057</v>
      </c>
      <c r="AR25" s="1330">
        <f t="shared" si="12"/>
        <v>0.42916811696476964</v>
      </c>
      <c r="AS25" s="1330">
        <f t="shared" si="13"/>
        <v>0</v>
      </c>
      <c r="AT25" s="1330"/>
      <c r="AU25" s="1334">
        <v>1.0499999999999999E-2</v>
      </c>
      <c r="AV25" s="1335">
        <v>9.1000000000000004E-3</v>
      </c>
      <c r="AW25" s="1335">
        <v>0</v>
      </c>
      <c r="AX25" s="50"/>
      <c r="AY25" s="50"/>
      <c r="AZ25" s="50"/>
      <c r="BA25" s="50"/>
      <c r="BB25" s="50"/>
    </row>
    <row r="26" spans="1:54" ht="19.5" thickBot="1" x14ac:dyDescent="0.35">
      <c r="A26" s="680" t="s">
        <v>39</v>
      </c>
      <c r="B26" s="447">
        <f t="shared" si="1"/>
        <v>20</v>
      </c>
      <c r="C26" s="1342">
        <f t="shared" si="2"/>
        <v>4.3148297232780815</v>
      </c>
      <c r="D26" s="1343">
        <f t="shared" si="3"/>
        <v>2.2081604108482371</v>
      </c>
      <c r="E26" s="1321">
        <f t="shared" si="4"/>
        <v>81.523199999999989</v>
      </c>
      <c r="F26" s="1306">
        <f t="shared" si="5"/>
        <v>0</v>
      </c>
      <c r="G26" s="1307">
        <f t="shared" si="6"/>
        <v>0</v>
      </c>
      <c r="H26" s="1322">
        <f t="shared" si="7"/>
        <v>81.523199999999989</v>
      </c>
      <c r="I26" s="199"/>
      <c r="J26" s="1339"/>
      <c r="K26" s="1340"/>
      <c r="L26" s="1338">
        <v>1.476923076923077</v>
      </c>
      <c r="M26" s="199"/>
      <c r="N26" s="1305">
        <f t="shared" si="8"/>
        <v>55.200999999999993</v>
      </c>
      <c r="O26" s="1306"/>
      <c r="P26" s="1307">
        <v>3.0000000000000001E-3</v>
      </c>
      <c r="Q26" s="1308">
        <v>55.197999999999993</v>
      </c>
      <c r="R26" s="50"/>
      <c r="S26" s="170" t="s">
        <v>10</v>
      </c>
      <c r="T26" s="140">
        <v>0.5</v>
      </c>
      <c r="U26" s="212"/>
      <c r="V26" s="170" t="s">
        <v>62</v>
      </c>
      <c r="W26" s="141">
        <v>0.7</v>
      </c>
      <c r="X26" s="214"/>
      <c r="Y26" s="170" t="s">
        <v>22</v>
      </c>
      <c r="Z26" s="141">
        <v>1.1553153153153153</v>
      </c>
      <c r="AB26" s="170" t="s">
        <v>6</v>
      </c>
      <c r="AC26" s="143">
        <v>0.5</v>
      </c>
      <c r="AD26" s="50"/>
      <c r="AE26" s="50"/>
      <c r="AF26" s="50"/>
      <c r="AG26" s="96" t="s">
        <v>44</v>
      </c>
      <c r="AH26" s="62">
        <v>1.0239922676159376</v>
      </c>
      <c r="AI26" s="514">
        <f t="shared" si="9"/>
        <v>45</v>
      </c>
      <c r="AJ26" s="513">
        <f t="shared" si="14"/>
        <v>1.0111061974501876</v>
      </c>
      <c r="AK26" s="8">
        <f>RANK(AJ26,AJ$7:AJ$64)</f>
        <v>42</v>
      </c>
      <c r="AL26" s="513">
        <f t="shared" si="10"/>
        <v>1.0570547692552277</v>
      </c>
      <c r="AM26" s="8">
        <f>RANK(AL26,AL$7:AL$64)</f>
        <v>25</v>
      </c>
      <c r="AN26" s="513">
        <f t="shared" si="11"/>
        <v>0</v>
      </c>
      <c r="AO26" s="8">
        <v>57</v>
      </c>
      <c r="AP26" s="50"/>
      <c r="AQ26" s="1330">
        <f t="shared" si="15"/>
        <v>0.46956576574077058</v>
      </c>
      <c r="AR26" s="1330">
        <f t="shared" si="12"/>
        <v>0.45505794171763109</v>
      </c>
      <c r="AS26" s="1330">
        <f t="shared" si="13"/>
        <v>0</v>
      </c>
      <c r="AT26" s="1330"/>
      <c r="AU26" s="198">
        <v>1.4999999999999999E-2</v>
      </c>
      <c r="AV26" s="198">
        <v>1.26E-2</v>
      </c>
      <c r="AW26" s="198">
        <v>0</v>
      </c>
      <c r="AX26" s="50"/>
      <c r="AY26" s="50"/>
      <c r="AZ26" s="50"/>
      <c r="BA26" s="50"/>
      <c r="BB26" s="50"/>
    </row>
    <row r="27" spans="1:54" ht="19.5" thickBot="1" x14ac:dyDescent="0.35">
      <c r="A27" s="679" t="s">
        <v>32</v>
      </c>
      <c r="B27" s="447">
        <f t="shared" si="1"/>
        <v>21</v>
      </c>
      <c r="C27" s="1342">
        <f t="shared" si="2"/>
        <v>4.2557349619099876</v>
      </c>
      <c r="D27" s="1343">
        <f t="shared" si="3"/>
        <v>2.177918032606156</v>
      </c>
      <c r="E27" s="1319">
        <f t="shared" si="4"/>
        <v>75.510701385041514</v>
      </c>
      <c r="F27" s="1302">
        <f t="shared" si="5"/>
        <v>0</v>
      </c>
      <c r="G27" s="1303">
        <f t="shared" si="6"/>
        <v>0</v>
      </c>
      <c r="H27" s="1320">
        <f t="shared" si="7"/>
        <v>75.510701385041514</v>
      </c>
      <c r="I27" s="67"/>
      <c r="J27" s="68"/>
      <c r="K27" s="69"/>
      <c r="L27" s="73">
        <v>1.3667590027700829</v>
      </c>
      <c r="M27" s="67"/>
      <c r="N27" s="1301">
        <f t="shared" si="8"/>
        <v>55.267999999999986</v>
      </c>
      <c r="O27" s="1302"/>
      <c r="P27" s="1303">
        <v>0.02</v>
      </c>
      <c r="Q27" s="1304">
        <v>55.247999999999983</v>
      </c>
      <c r="R27" s="50"/>
      <c r="S27" s="170" t="s">
        <v>54</v>
      </c>
      <c r="T27" s="140">
        <v>0.5</v>
      </c>
      <c r="U27" s="212"/>
      <c r="V27" s="170" t="s">
        <v>178</v>
      </c>
      <c r="W27" s="143">
        <v>0.7</v>
      </c>
      <c r="X27" s="214"/>
      <c r="Y27" s="170" t="s">
        <v>30</v>
      </c>
      <c r="Z27" s="143">
        <v>1.1527894736842106</v>
      </c>
      <c r="AB27" s="170" t="s">
        <v>8</v>
      </c>
      <c r="AC27" s="141">
        <v>0.5</v>
      </c>
      <c r="AD27" s="50"/>
      <c r="AE27" s="50"/>
      <c r="AF27" s="50"/>
      <c r="AG27" s="1329" t="s">
        <v>39</v>
      </c>
      <c r="AH27" s="62">
        <v>4.3148297232780815</v>
      </c>
      <c r="AI27" s="514">
        <f t="shared" si="9"/>
        <v>20</v>
      </c>
      <c r="AJ27" s="513">
        <f t="shared" si="14"/>
        <v>4.75478588787366</v>
      </c>
      <c r="AK27" s="8">
        <f>RANK(AJ27,AJ$7:AJ$64)</f>
        <v>18</v>
      </c>
      <c r="AL27" s="513">
        <f t="shared" si="10"/>
        <v>0</v>
      </c>
      <c r="AM27" s="8">
        <v>57</v>
      </c>
      <c r="AN27" s="513">
        <f t="shared" si="11"/>
        <v>0</v>
      </c>
      <c r="AO27" s="8">
        <v>57</v>
      </c>
      <c r="AP27" s="50"/>
      <c r="AQ27" s="1330">
        <f t="shared" si="15"/>
        <v>2.2081604108482371</v>
      </c>
      <c r="AR27" s="1330">
        <f t="shared" si="12"/>
        <v>0</v>
      </c>
      <c r="AS27" s="1330">
        <f t="shared" si="13"/>
        <v>0</v>
      </c>
      <c r="AT27" s="1330"/>
      <c r="AU27" s="1334">
        <v>81.523199999999989</v>
      </c>
      <c r="AV27" s="1335">
        <v>0</v>
      </c>
      <c r="AW27" s="1335">
        <v>0</v>
      </c>
      <c r="AX27" s="50"/>
      <c r="AY27" s="50"/>
      <c r="AZ27" s="50"/>
      <c r="BA27" s="50"/>
      <c r="BB27" s="50"/>
    </row>
    <row r="28" spans="1:54" ht="19.5" thickBot="1" x14ac:dyDescent="0.35">
      <c r="A28" s="679" t="s">
        <v>197</v>
      </c>
      <c r="B28" s="447">
        <f t="shared" si="1"/>
        <v>22</v>
      </c>
      <c r="C28" s="1342">
        <f t="shared" si="2"/>
        <v>4.0318265607885255</v>
      </c>
      <c r="D28" s="1343">
        <f t="shared" si="3"/>
        <v>2.0633305056997382</v>
      </c>
      <c r="E28" s="1319">
        <f t="shared" si="4"/>
        <v>55.924799999999983</v>
      </c>
      <c r="F28" s="1302">
        <f t="shared" si="5"/>
        <v>0</v>
      </c>
      <c r="G28" s="1303">
        <f t="shared" si="6"/>
        <v>0</v>
      </c>
      <c r="H28" s="1320">
        <f t="shared" si="7"/>
        <v>55.924799999999983</v>
      </c>
      <c r="I28" s="67"/>
      <c r="J28" s="68"/>
      <c r="K28" s="69"/>
      <c r="L28" s="73">
        <v>1.6</v>
      </c>
      <c r="M28" s="67"/>
      <c r="N28" s="1301">
        <f t="shared" si="8"/>
        <v>34.959999999999987</v>
      </c>
      <c r="O28" s="1302"/>
      <c r="P28" s="1303">
        <v>7.0000000000000001E-3</v>
      </c>
      <c r="Q28" s="1304">
        <v>34.952999999999989</v>
      </c>
      <c r="R28" s="50"/>
      <c r="S28" s="170" t="s">
        <v>62</v>
      </c>
      <c r="T28" s="140">
        <v>0.5</v>
      </c>
      <c r="U28" s="213"/>
      <c r="V28" s="170" t="s">
        <v>54</v>
      </c>
      <c r="W28" s="141">
        <v>0.7</v>
      </c>
      <c r="X28" s="215"/>
      <c r="Y28" s="170" t="s">
        <v>18</v>
      </c>
      <c r="Z28" s="141">
        <v>1.1414343928280359</v>
      </c>
      <c r="AB28" s="170" t="s">
        <v>44</v>
      </c>
      <c r="AC28" s="141">
        <v>0.5</v>
      </c>
      <c r="AD28" s="50"/>
      <c r="AE28" s="50"/>
      <c r="AF28" s="50"/>
      <c r="AG28" s="1329" t="s">
        <v>64</v>
      </c>
      <c r="AH28" s="62">
        <v>0</v>
      </c>
      <c r="AI28" s="514">
        <f t="shared" si="9"/>
        <v>47</v>
      </c>
      <c r="AJ28" s="513">
        <f t="shared" si="14"/>
        <v>0</v>
      </c>
      <c r="AK28" s="8">
        <v>57</v>
      </c>
      <c r="AL28" s="513">
        <f t="shared" si="10"/>
        <v>0</v>
      </c>
      <c r="AM28" s="8">
        <v>57</v>
      </c>
      <c r="AN28" s="513">
        <f t="shared" si="11"/>
        <v>0</v>
      </c>
      <c r="AO28" s="8">
        <v>57</v>
      </c>
      <c r="AP28" s="50"/>
      <c r="AQ28" s="1330">
        <f t="shared" si="15"/>
        <v>0</v>
      </c>
      <c r="AR28" s="1330">
        <f t="shared" si="12"/>
        <v>0</v>
      </c>
      <c r="AS28" s="1330">
        <f t="shared" si="13"/>
        <v>0</v>
      </c>
      <c r="AT28" s="1330"/>
      <c r="AU28" s="1334">
        <v>0</v>
      </c>
      <c r="AV28" s="1335">
        <v>0</v>
      </c>
      <c r="AW28" s="1335">
        <v>0</v>
      </c>
      <c r="AX28" s="50"/>
      <c r="AY28" s="50"/>
      <c r="AZ28" s="50"/>
      <c r="BA28" s="50"/>
      <c r="BB28" s="50"/>
    </row>
    <row r="29" spans="1:54" ht="19.5" thickBot="1" x14ac:dyDescent="0.35">
      <c r="A29" s="679" t="s">
        <v>30</v>
      </c>
      <c r="B29" s="447">
        <f t="shared" si="1"/>
        <v>23</v>
      </c>
      <c r="C29" s="1342">
        <f t="shared" si="2"/>
        <v>3.9977667753871766</v>
      </c>
      <c r="D29" s="1343">
        <f t="shared" si="3"/>
        <v>2.0459000450445939</v>
      </c>
      <c r="E29" s="1319">
        <f t="shared" si="4"/>
        <v>53.350147157894753</v>
      </c>
      <c r="F29" s="1302">
        <f t="shared" si="5"/>
        <v>0.127</v>
      </c>
      <c r="G29" s="1303">
        <f t="shared" si="6"/>
        <v>0.38850000000000007</v>
      </c>
      <c r="H29" s="1320">
        <f t="shared" si="7"/>
        <v>52.83464715789475</v>
      </c>
      <c r="I29" s="67"/>
      <c r="J29" s="71">
        <v>0.5</v>
      </c>
      <c r="K29" s="75">
        <v>0.7</v>
      </c>
      <c r="L29" s="70">
        <v>1.1527894736842106</v>
      </c>
      <c r="M29" s="67"/>
      <c r="N29" s="1301">
        <f t="shared" si="8"/>
        <v>46.641000000000005</v>
      </c>
      <c r="O29" s="1302">
        <v>0.254</v>
      </c>
      <c r="P29" s="1303">
        <v>0.55500000000000016</v>
      </c>
      <c r="Q29" s="1304">
        <v>45.832000000000008</v>
      </c>
      <c r="R29" s="50"/>
      <c r="S29" s="170" t="s">
        <v>64</v>
      </c>
      <c r="T29" s="140">
        <v>0.5</v>
      </c>
      <c r="U29" s="213"/>
      <c r="V29" s="170" t="s">
        <v>44</v>
      </c>
      <c r="W29" s="141">
        <v>0.7</v>
      </c>
      <c r="X29" s="215"/>
      <c r="Y29" s="170" t="s">
        <v>28</v>
      </c>
      <c r="Z29" s="141">
        <v>1.138175046554935</v>
      </c>
      <c r="AB29" s="170" t="s">
        <v>49</v>
      </c>
      <c r="AC29" s="141">
        <v>0.3</v>
      </c>
      <c r="AD29" s="50"/>
      <c r="AE29" s="50"/>
      <c r="AF29" s="50"/>
      <c r="AG29" s="1329" t="s">
        <v>13</v>
      </c>
      <c r="AH29" s="62">
        <v>5.4057485941970951</v>
      </c>
      <c r="AI29" s="514">
        <f t="shared" si="9"/>
        <v>11</v>
      </c>
      <c r="AJ29" s="513">
        <f t="shared" si="14"/>
        <v>5.9569389240124853</v>
      </c>
      <c r="AK29" s="8">
        <f t="shared" ref="AK29:AK36" si="17">RANK(AJ29,AJ$7:AJ$64)</f>
        <v>10</v>
      </c>
      <c r="AL29" s="513">
        <f t="shared" si="10"/>
        <v>0</v>
      </c>
      <c r="AM29" s="8">
        <v>57</v>
      </c>
      <c r="AN29" s="513">
        <f t="shared" si="11"/>
        <v>0</v>
      </c>
      <c r="AO29" s="8">
        <v>57</v>
      </c>
      <c r="AP29" s="50"/>
      <c r="AQ29" s="1330">
        <f t="shared" si="15"/>
        <v>2.7664498490651654</v>
      </c>
      <c r="AR29" s="1330">
        <f t="shared" si="12"/>
        <v>0</v>
      </c>
      <c r="AS29" s="1330">
        <f t="shared" si="13"/>
        <v>0</v>
      </c>
      <c r="AT29" s="1330"/>
      <c r="AU29" s="1334">
        <v>285.18499779483619</v>
      </c>
      <c r="AV29" s="1335">
        <v>0</v>
      </c>
      <c r="AW29" s="1335">
        <v>0</v>
      </c>
      <c r="AX29" s="50"/>
      <c r="AY29" s="50"/>
      <c r="AZ29" s="50"/>
      <c r="BA29" s="50"/>
      <c r="BB29" s="50"/>
    </row>
    <row r="30" spans="1:54" ht="19.5" thickBot="1" x14ac:dyDescent="0.35">
      <c r="A30" s="679" t="s">
        <v>17</v>
      </c>
      <c r="B30" s="447">
        <f t="shared" si="1"/>
        <v>24</v>
      </c>
      <c r="C30" s="1342">
        <f t="shared" si="2"/>
        <v>3.9180433334945937</v>
      </c>
      <c r="D30" s="1343">
        <f t="shared" si="3"/>
        <v>2.0051007181895777</v>
      </c>
      <c r="E30" s="1319">
        <f t="shared" si="4"/>
        <v>47.701759999999993</v>
      </c>
      <c r="F30" s="1302">
        <f t="shared" si="5"/>
        <v>7.1159999999999997</v>
      </c>
      <c r="G30" s="1303">
        <f t="shared" si="6"/>
        <v>17.529</v>
      </c>
      <c r="H30" s="1320">
        <f t="shared" si="7"/>
        <v>23.05675999999999</v>
      </c>
      <c r="I30" s="67"/>
      <c r="J30" s="71">
        <v>1</v>
      </c>
      <c r="K30" s="72">
        <v>1</v>
      </c>
      <c r="L30" s="73">
        <v>0.82000000000000006</v>
      </c>
      <c r="M30" s="67"/>
      <c r="N30" s="1301">
        <f t="shared" si="8"/>
        <v>52.762999999999984</v>
      </c>
      <c r="O30" s="1302">
        <v>7.1159999999999997</v>
      </c>
      <c r="P30" s="1303">
        <v>17.529</v>
      </c>
      <c r="Q30" s="1304">
        <v>28.117999999999984</v>
      </c>
      <c r="R30" s="50"/>
      <c r="S30" s="170" t="s">
        <v>51</v>
      </c>
      <c r="T30" s="140">
        <v>0.5</v>
      </c>
      <c r="U30" s="212"/>
      <c r="V30" s="170" t="s">
        <v>40</v>
      </c>
      <c r="W30" s="141">
        <v>0.6</v>
      </c>
      <c r="X30" s="214"/>
      <c r="Y30" s="170" t="s">
        <v>25</v>
      </c>
      <c r="Z30" s="143">
        <v>1.1000000000000001</v>
      </c>
      <c r="AB30" s="137"/>
      <c r="AC30" s="193"/>
      <c r="AD30" s="50"/>
      <c r="AE30" s="50"/>
      <c r="AF30" s="50"/>
      <c r="AG30" s="1329" t="s">
        <v>33</v>
      </c>
      <c r="AH30" s="62">
        <v>3.8955915862022361</v>
      </c>
      <c r="AI30" s="514">
        <f t="shared" si="9"/>
        <v>25</v>
      </c>
      <c r="AJ30" s="513">
        <f t="shared" si="14"/>
        <v>4.2928006635037281</v>
      </c>
      <c r="AK30" s="8">
        <f t="shared" si="17"/>
        <v>24</v>
      </c>
      <c r="AL30" s="513">
        <f t="shared" si="10"/>
        <v>0</v>
      </c>
      <c r="AM30" s="8">
        <v>57</v>
      </c>
      <c r="AN30" s="513">
        <f t="shared" si="11"/>
        <v>0</v>
      </c>
      <c r="AO30" s="8">
        <v>57</v>
      </c>
      <c r="AP30" s="50"/>
      <c r="AQ30" s="1330">
        <f t="shared" si="15"/>
        <v>1.9936107955959028</v>
      </c>
      <c r="AR30" s="1330">
        <f t="shared" si="12"/>
        <v>0</v>
      </c>
      <c r="AS30" s="1330">
        <f t="shared" si="13"/>
        <v>0</v>
      </c>
      <c r="AT30" s="1330"/>
      <c r="AU30" s="1334">
        <v>46.202849361702135</v>
      </c>
      <c r="AV30" s="1335">
        <v>0</v>
      </c>
      <c r="AW30" s="1335">
        <v>0</v>
      </c>
      <c r="AX30" s="50"/>
      <c r="AY30" s="50"/>
      <c r="AZ30" s="50"/>
      <c r="BA30" s="50"/>
      <c r="BB30" s="50"/>
    </row>
    <row r="31" spans="1:54" ht="19.5" thickBot="1" x14ac:dyDescent="0.35">
      <c r="A31" s="680" t="s">
        <v>33</v>
      </c>
      <c r="B31" s="447">
        <f t="shared" si="1"/>
        <v>25</v>
      </c>
      <c r="C31" s="1342">
        <f t="shared" si="2"/>
        <v>3.8955915862022361</v>
      </c>
      <c r="D31" s="1343">
        <f t="shared" si="3"/>
        <v>1.9936107955959028</v>
      </c>
      <c r="E31" s="1321">
        <f t="shared" si="4"/>
        <v>46.202849361702135</v>
      </c>
      <c r="F31" s="1306">
        <f t="shared" si="5"/>
        <v>0</v>
      </c>
      <c r="G31" s="1307">
        <f t="shared" si="6"/>
        <v>0</v>
      </c>
      <c r="H31" s="1322">
        <f t="shared" si="7"/>
        <v>46.202849361702135</v>
      </c>
      <c r="I31" s="199"/>
      <c r="J31" s="1339"/>
      <c r="K31" s="1340"/>
      <c r="L31" s="1338">
        <v>0.90936170212765954</v>
      </c>
      <c r="M31" s="199"/>
      <c r="N31" s="1305">
        <f t="shared" si="8"/>
        <v>50.881000000000007</v>
      </c>
      <c r="O31" s="1306"/>
      <c r="P31" s="1307">
        <v>7.2999999999999995E-2</v>
      </c>
      <c r="Q31" s="1308">
        <v>50.808000000000007</v>
      </c>
      <c r="R31" s="50"/>
      <c r="S31" s="170" t="s">
        <v>44</v>
      </c>
      <c r="T31" s="140">
        <v>0.5</v>
      </c>
      <c r="U31" s="213"/>
      <c r="V31" s="170" t="s">
        <v>190</v>
      </c>
      <c r="W31" s="141">
        <v>0.6</v>
      </c>
      <c r="X31" s="215"/>
      <c r="Y31" s="170" t="s">
        <v>13</v>
      </c>
      <c r="Z31" s="141">
        <v>1.0864480111653874</v>
      </c>
      <c r="AB31" s="137"/>
      <c r="AC31" s="193"/>
      <c r="AD31" s="50"/>
      <c r="AE31" s="50"/>
      <c r="AF31" s="50"/>
      <c r="AG31" s="96" t="s">
        <v>32</v>
      </c>
      <c r="AH31" s="62">
        <v>4.2557349619099876</v>
      </c>
      <c r="AI31" s="514">
        <f t="shared" si="9"/>
        <v>21</v>
      </c>
      <c r="AJ31" s="513">
        <f t="shared" si="14"/>
        <v>4.6896656037789244</v>
      </c>
      <c r="AK31" s="8">
        <f t="shared" si="17"/>
        <v>20</v>
      </c>
      <c r="AL31" s="513">
        <f t="shared" si="10"/>
        <v>0</v>
      </c>
      <c r="AM31" s="8">
        <v>57</v>
      </c>
      <c r="AN31" s="513">
        <f t="shared" si="11"/>
        <v>0</v>
      </c>
      <c r="AO31" s="8">
        <v>57</v>
      </c>
      <c r="AP31" s="50"/>
      <c r="AQ31" s="1330">
        <f t="shared" si="15"/>
        <v>2.177918032606156</v>
      </c>
      <c r="AR31" s="1330">
        <f t="shared" si="12"/>
        <v>0</v>
      </c>
      <c r="AS31" s="1330">
        <f t="shared" si="13"/>
        <v>0</v>
      </c>
      <c r="AT31" s="1330"/>
      <c r="AU31" s="198">
        <v>75.510701385041514</v>
      </c>
      <c r="AV31" s="198">
        <v>0</v>
      </c>
      <c r="AW31" s="198">
        <v>0</v>
      </c>
      <c r="AX31" s="50"/>
      <c r="AY31" s="50"/>
      <c r="AZ31" s="50"/>
      <c r="BA31" s="50"/>
      <c r="BB31" s="50"/>
    </row>
    <row r="32" spans="1:54" ht="19.5" thickBot="1" x14ac:dyDescent="0.35">
      <c r="A32" s="679" t="s">
        <v>42</v>
      </c>
      <c r="B32" s="447">
        <f t="shared" si="1"/>
        <v>26</v>
      </c>
      <c r="C32" s="1342">
        <f t="shared" si="2"/>
        <v>3.8796794753753248</v>
      </c>
      <c r="D32" s="1343">
        <f t="shared" si="3"/>
        <v>1.9854676021365043</v>
      </c>
      <c r="E32" s="1319">
        <f t="shared" si="4"/>
        <v>45.164100000000005</v>
      </c>
      <c r="F32" s="1302">
        <f t="shared" si="5"/>
        <v>1.1153</v>
      </c>
      <c r="G32" s="1303">
        <f t="shared" si="6"/>
        <v>35.166600000000003</v>
      </c>
      <c r="H32" s="1320">
        <f t="shared" si="7"/>
        <v>8.882200000000001</v>
      </c>
      <c r="I32" s="67"/>
      <c r="J32" s="71">
        <v>1.9</v>
      </c>
      <c r="K32" s="72">
        <v>1.8</v>
      </c>
      <c r="L32" s="73">
        <v>1.78</v>
      </c>
      <c r="M32" s="67"/>
      <c r="N32" s="1301">
        <f t="shared" si="8"/>
        <v>25.113999999999997</v>
      </c>
      <c r="O32" s="1302">
        <v>0.58699999999999997</v>
      </c>
      <c r="P32" s="1303">
        <v>19.536999999999999</v>
      </c>
      <c r="Q32" s="1304">
        <v>4.99</v>
      </c>
      <c r="R32" s="50"/>
      <c r="S32" s="170" t="s">
        <v>8</v>
      </c>
      <c r="T32" s="140">
        <v>0.5</v>
      </c>
      <c r="U32" s="213"/>
      <c r="V32" s="170" t="s">
        <v>285</v>
      </c>
      <c r="W32" s="141">
        <v>0.5</v>
      </c>
      <c r="X32" s="215"/>
      <c r="Y32" s="170" t="s">
        <v>29</v>
      </c>
      <c r="Z32" s="171">
        <v>1.06</v>
      </c>
      <c r="AB32" s="137"/>
      <c r="AC32" s="193"/>
      <c r="AD32" s="50"/>
      <c r="AE32" s="50"/>
      <c r="AF32" s="50"/>
      <c r="AG32" s="1329" t="s">
        <v>50</v>
      </c>
      <c r="AH32" s="62">
        <v>2.6019315196478385</v>
      </c>
      <c r="AI32" s="514">
        <f t="shared" si="9"/>
        <v>32</v>
      </c>
      <c r="AJ32" s="513">
        <f t="shared" si="14"/>
        <v>2.8672341817086076</v>
      </c>
      <c r="AK32" s="8">
        <f t="shared" si="17"/>
        <v>31</v>
      </c>
      <c r="AL32" s="513">
        <f t="shared" si="10"/>
        <v>0</v>
      </c>
      <c r="AM32" s="8">
        <v>57</v>
      </c>
      <c r="AN32" s="513">
        <f t="shared" si="11"/>
        <v>0</v>
      </c>
      <c r="AO32" s="8">
        <v>57</v>
      </c>
      <c r="AP32" s="50"/>
      <c r="AQ32" s="1330">
        <f t="shared" si="15"/>
        <v>1.3315663750131872</v>
      </c>
      <c r="AR32" s="1330">
        <f t="shared" si="12"/>
        <v>0</v>
      </c>
      <c r="AS32" s="1330">
        <f t="shared" si="13"/>
        <v>0</v>
      </c>
      <c r="AT32" s="1330"/>
      <c r="AU32" s="1334">
        <v>4.9080000000000013</v>
      </c>
      <c r="AV32" s="1335">
        <v>0</v>
      </c>
      <c r="AW32" s="1335">
        <v>0</v>
      </c>
      <c r="AX32" s="50"/>
      <c r="AY32" s="50"/>
      <c r="AZ32" s="50"/>
      <c r="BA32" s="50"/>
      <c r="BB32" s="50"/>
    </row>
    <row r="33" spans="1:54" ht="19.5" thickBot="1" x14ac:dyDescent="0.35">
      <c r="A33" s="679" t="s">
        <v>45</v>
      </c>
      <c r="B33" s="447">
        <f t="shared" si="1"/>
        <v>27</v>
      </c>
      <c r="C33" s="1342">
        <f t="shared" si="2"/>
        <v>3.8759215784260697</v>
      </c>
      <c r="D33" s="1343">
        <f t="shared" si="3"/>
        <v>1.9835444580488883</v>
      </c>
      <c r="E33" s="1319">
        <f t="shared" si="4"/>
        <v>44.921599999999984</v>
      </c>
      <c r="F33" s="1302">
        <f t="shared" si="5"/>
        <v>0</v>
      </c>
      <c r="G33" s="1303">
        <f t="shared" si="6"/>
        <v>0</v>
      </c>
      <c r="H33" s="1320">
        <f t="shared" si="7"/>
        <v>44.921599999999984</v>
      </c>
      <c r="I33" s="67"/>
      <c r="J33" s="68"/>
      <c r="K33" s="69"/>
      <c r="L33" s="73">
        <v>1.6</v>
      </c>
      <c r="M33" s="67"/>
      <c r="N33" s="1301">
        <f t="shared" si="8"/>
        <v>28.075999999999986</v>
      </c>
      <c r="O33" s="1302"/>
      <c r="P33" s="1303"/>
      <c r="Q33" s="1304">
        <v>28.075999999999986</v>
      </c>
      <c r="R33" s="50"/>
      <c r="S33" s="137"/>
      <c r="T33" s="137"/>
      <c r="U33" s="213"/>
      <c r="V33" s="170" t="s">
        <v>189</v>
      </c>
      <c r="W33" s="141">
        <v>0.5</v>
      </c>
      <c r="X33" s="215"/>
      <c r="Y33" s="170" t="s">
        <v>157</v>
      </c>
      <c r="Z33" s="141">
        <v>1</v>
      </c>
      <c r="AB33" s="137"/>
      <c r="AC33" s="193"/>
      <c r="AD33" s="50"/>
      <c r="AE33" s="50"/>
      <c r="AF33" s="50"/>
      <c r="AG33" s="1329" t="s">
        <v>45</v>
      </c>
      <c r="AH33" s="62">
        <v>3.8759215784260697</v>
      </c>
      <c r="AI33" s="514">
        <f t="shared" si="9"/>
        <v>27</v>
      </c>
      <c r="AJ33" s="513">
        <f t="shared" si="14"/>
        <v>4.2711250282210855</v>
      </c>
      <c r="AK33" s="8">
        <f t="shared" si="17"/>
        <v>25</v>
      </c>
      <c r="AL33" s="513">
        <f t="shared" si="10"/>
        <v>0</v>
      </c>
      <c r="AM33" s="8">
        <v>57</v>
      </c>
      <c r="AN33" s="513">
        <f t="shared" si="11"/>
        <v>0</v>
      </c>
      <c r="AO33" s="8">
        <v>57</v>
      </c>
      <c r="AP33" s="50"/>
      <c r="AQ33" s="1330">
        <f t="shared" si="15"/>
        <v>1.9835444580488883</v>
      </c>
      <c r="AR33" s="1330">
        <f t="shared" si="12"/>
        <v>0</v>
      </c>
      <c r="AS33" s="1330">
        <f t="shared" si="13"/>
        <v>0</v>
      </c>
      <c r="AT33" s="1330"/>
      <c r="AU33" s="1334">
        <v>44.921599999999984</v>
      </c>
      <c r="AV33" s="1335">
        <v>0</v>
      </c>
      <c r="AW33" s="1335">
        <v>0</v>
      </c>
      <c r="AX33" s="50"/>
      <c r="AY33" s="50"/>
      <c r="AZ33" s="50"/>
      <c r="BA33" s="50"/>
      <c r="BB33" s="50"/>
    </row>
    <row r="34" spans="1:54" ht="19.5" thickBot="1" x14ac:dyDescent="0.35">
      <c r="A34" s="680" t="s">
        <v>26</v>
      </c>
      <c r="B34" s="447">
        <f t="shared" si="1"/>
        <v>28</v>
      </c>
      <c r="C34" s="1342">
        <f t="shared" si="2"/>
        <v>3.7991012371140371</v>
      </c>
      <c r="D34" s="1343">
        <f t="shared" si="3"/>
        <v>1.9442308240674746</v>
      </c>
      <c r="E34" s="1321">
        <f t="shared" si="4"/>
        <v>40.193384615384609</v>
      </c>
      <c r="F34" s="1306">
        <f t="shared" si="5"/>
        <v>0</v>
      </c>
      <c r="G34" s="1307">
        <f t="shared" si="6"/>
        <v>0</v>
      </c>
      <c r="H34" s="1322">
        <f t="shared" si="7"/>
        <v>40.193384615384609</v>
      </c>
      <c r="I34" s="199"/>
      <c r="J34" s="1339"/>
      <c r="K34" s="1340"/>
      <c r="L34" s="1338">
        <v>1.1794871794871795</v>
      </c>
      <c r="M34" s="199"/>
      <c r="N34" s="1305">
        <f t="shared" si="8"/>
        <v>34.09899999999999</v>
      </c>
      <c r="O34" s="1306"/>
      <c r="P34" s="1307">
        <v>2.1999999999999999E-2</v>
      </c>
      <c r="Q34" s="1308">
        <v>34.076999999999991</v>
      </c>
      <c r="R34" s="50"/>
      <c r="S34" s="137"/>
      <c r="T34" s="137"/>
      <c r="U34" s="97"/>
      <c r="V34" s="137"/>
      <c r="W34" s="169"/>
      <c r="X34" s="193"/>
      <c r="AC34" s="167"/>
      <c r="AD34" s="50"/>
      <c r="AE34" s="50"/>
      <c r="AF34" s="50"/>
      <c r="AG34" s="96" t="s">
        <v>23</v>
      </c>
      <c r="AH34" s="62">
        <v>4.5055668215697793</v>
      </c>
      <c r="AI34" s="514">
        <f t="shared" si="9"/>
        <v>17</v>
      </c>
      <c r="AJ34" s="513">
        <f t="shared" si="14"/>
        <v>4.6951083006435725</v>
      </c>
      <c r="AK34" s="8">
        <f t="shared" si="17"/>
        <v>19</v>
      </c>
      <c r="AL34" s="513">
        <f t="shared" si="10"/>
        <v>3.9848302003059364</v>
      </c>
      <c r="AM34" s="8">
        <f>RANK(AL34,AL$7:AL$64)</f>
        <v>7</v>
      </c>
      <c r="AN34" s="513">
        <f t="shared" si="11"/>
        <v>3.448218280297104</v>
      </c>
      <c r="AO34" s="8">
        <f>RANK(AN34,AN$7:AN$64)</f>
        <v>7</v>
      </c>
      <c r="AP34" s="50"/>
      <c r="AQ34" s="1330">
        <f t="shared" si="15"/>
        <v>2.1804456643498722</v>
      </c>
      <c r="AR34" s="1330">
        <f t="shared" si="12"/>
        <v>1.7154538078694803</v>
      </c>
      <c r="AS34" s="1330">
        <f t="shared" si="13"/>
        <v>1.4412917304767945</v>
      </c>
      <c r="AT34" s="1330"/>
      <c r="AU34" s="198">
        <v>75.99885487603305</v>
      </c>
      <c r="AV34" s="198">
        <v>20.049599999999998</v>
      </c>
      <c r="AW34" s="198">
        <v>7.6199999999999992</v>
      </c>
      <c r="AX34" s="50"/>
      <c r="AY34" s="50"/>
      <c r="AZ34" s="50"/>
      <c r="BA34" s="50"/>
      <c r="BB34" s="50"/>
    </row>
    <row r="35" spans="1:54" ht="19.5" thickBot="1" x14ac:dyDescent="0.35">
      <c r="A35" s="679" t="s">
        <v>31</v>
      </c>
      <c r="B35" s="447">
        <f t="shared" si="1"/>
        <v>29</v>
      </c>
      <c r="C35" s="1342">
        <f t="shared" si="2"/>
        <v>3.769890749500898</v>
      </c>
      <c r="D35" s="1343">
        <f t="shared" si="3"/>
        <v>1.9292820435904774</v>
      </c>
      <c r="E35" s="1319">
        <f t="shared" si="4"/>
        <v>38.506299999999996</v>
      </c>
      <c r="F35" s="1302">
        <f t="shared" si="5"/>
        <v>0</v>
      </c>
      <c r="G35" s="1303">
        <f t="shared" si="6"/>
        <v>0</v>
      </c>
      <c r="H35" s="1320">
        <f t="shared" si="7"/>
        <v>38.506299999999996</v>
      </c>
      <c r="I35" s="67"/>
      <c r="J35" s="68"/>
      <c r="K35" s="69"/>
      <c r="L35" s="73">
        <v>0.7</v>
      </c>
      <c r="M35" s="67"/>
      <c r="N35" s="1297">
        <f t="shared" si="8"/>
        <v>85.782999999999987</v>
      </c>
      <c r="O35" s="1298">
        <v>4.5179999999999998</v>
      </c>
      <c r="P35" s="1299">
        <v>26.256</v>
      </c>
      <c r="Q35" s="1300">
        <v>55.008999999999993</v>
      </c>
      <c r="R35" s="50"/>
      <c r="S35" s="137"/>
      <c r="T35" s="137"/>
      <c r="U35" s="97"/>
      <c r="V35" s="137"/>
      <c r="W35" s="169"/>
      <c r="X35" s="193"/>
      <c r="AC35" s="167"/>
      <c r="AD35" s="50"/>
      <c r="AE35" s="50"/>
      <c r="AF35" s="50"/>
      <c r="AG35" s="1329" t="s">
        <v>28</v>
      </c>
      <c r="AH35" s="62">
        <v>4.3867023249575414</v>
      </c>
      <c r="AI35" s="514">
        <f t="shared" si="9"/>
        <v>18</v>
      </c>
      <c r="AJ35" s="513">
        <f t="shared" si="14"/>
        <v>4.8339868886331132</v>
      </c>
      <c r="AK35" s="8">
        <f t="shared" si="17"/>
        <v>17</v>
      </c>
      <c r="AL35" s="513">
        <f t="shared" si="10"/>
        <v>0</v>
      </c>
      <c r="AM35" s="8">
        <v>57</v>
      </c>
      <c r="AN35" s="513">
        <f t="shared" si="11"/>
        <v>0</v>
      </c>
      <c r="AO35" s="8">
        <v>57</v>
      </c>
      <c r="AP35" s="50"/>
      <c r="AQ35" s="1330">
        <f t="shared" si="15"/>
        <v>2.2449419859813284</v>
      </c>
      <c r="AR35" s="1330">
        <f t="shared" si="12"/>
        <v>0</v>
      </c>
      <c r="AS35" s="1330">
        <f t="shared" si="13"/>
        <v>0</v>
      </c>
      <c r="AT35" s="1330"/>
      <c r="AU35" s="1334">
        <v>89.359261080074489</v>
      </c>
      <c r="AV35" s="1335">
        <v>0</v>
      </c>
      <c r="AW35" s="1335">
        <v>0</v>
      </c>
      <c r="AX35" s="50"/>
      <c r="AY35" s="50"/>
      <c r="AZ35" s="50"/>
      <c r="BA35" s="50"/>
      <c r="BB35" s="50"/>
    </row>
    <row r="36" spans="1:54" ht="19.5" thickBot="1" x14ac:dyDescent="0.35">
      <c r="A36" s="679" t="s">
        <v>47</v>
      </c>
      <c r="B36" s="447">
        <f t="shared" si="1"/>
        <v>30</v>
      </c>
      <c r="C36" s="1342">
        <f t="shared" si="2"/>
        <v>2.6756513300821205</v>
      </c>
      <c r="D36" s="1343">
        <f t="shared" si="3"/>
        <v>1.3692932790478953</v>
      </c>
      <c r="E36" s="1319">
        <f t="shared" si="4"/>
        <v>5.7321</v>
      </c>
      <c r="F36" s="1302">
        <f t="shared" si="5"/>
        <v>0</v>
      </c>
      <c r="G36" s="1303">
        <f t="shared" si="6"/>
        <v>0</v>
      </c>
      <c r="H36" s="1320">
        <f t="shared" si="7"/>
        <v>5.7321</v>
      </c>
      <c r="I36" s="67"/>
      <c r="J36" s="68"/>
      <c r="K36" s="69"/>
      <c r="L36" s="70">
        <v>0.9</v>
      </c>
      <c r="M36" s="67"/>
      <c r="N36" s="1297">
        <f t="shared" si="8"/>
        <v>6.3689999999999998</v>
      </c>
      <c r="O36" s="1298"/>
      <c r="P36" s="1299"/>
      <c r="Q36" s="1300">
        <v>6.3689999999999998</v>
      </c>
      <c r="R36" s="50"/>
      <c r="S36" s="137"/>
      <c r="T36" s="137"/>
      <c r="U36" s="97"/>
      <c r="V36" s="137"/>
      <c r="W36" s="169"/>
      <c r="X36" s="193"/>
      <c r="AC36" s="167"/>
      <c r="AD36" s="50"/>
      <c r="AE36" s="50"/>
      <c r="AF36" s="50"/>
      <c r="AG36" s="1329" t="s">
        <v>182</v>
      </c>
      <c r="AH36" s="62">
        <v>9.8932151882741763</v>
      </c>
      <c r="AI36" s="514">
        <f t="shared" si="9"/>
        <v>2</v>
      </c>
      <c r="AJ36" s="513">
        <f t="shared" si="14"/>
        <v>10</v>
      </c>
      <c r="AK36" s="8">
        <f t="shared" si="17"/>
        <v>1</v>
      </c>
      <c r="AL36" s="513">
        <f t="shared" si="10"/>
        <v>8.9257639223153866</v>
      </c>
      <c r="AM36" s="8">
        <f>RANK(AL36,AL$7:AL$64)</f>
        <v>2</v>
      </c>
      <c r="AN36" s="513">
        <f t="shared" si="11"/>
        <v>8.7582486704515343</v>
      </c>
      <c r="AO36" s="8">
        <f>RANK(AN36,AN$7:AN$64)</f>
        <v>2</v>
      </c>
      <c r="AP36" s="50"/>
      <c r="AQ36" s="1330">
        <f t="shared" si="15"/>
        <v>4.6440795924792448</v>
      </c>
      <c r="AR36" s="1330">
        <f t="shared" si="12"/>
        <v>3.8425064404260931</v>
      </c>
      <c r="AS36" s="1330">
        <f t="shared" si="13"/>
        <v>3.6607866312609247</v>
      </c>
      <c r="AT36" s="1330"/>
      <c r="AU36" s="1334">
        <v>5069.8846610706623</v>
      </c>
      <c r="AV36" s="1335">
        <v>1769.5340000000001</v>
      </c>
      <c r="AW36" s="1335">
        <v>1351.9760000000001</v>
      </c>
      <c r="AX36" s="50"/>
      <c r="AY36" s="50"/>
      <c r="AZ36" s="50"/>
      <c r="BA36" s="50"/>
      <c r="BB36" s="50"/>
    </row>
    <row r="37" spans="1:54" ht="19.5" thickBot="1" x14ac:dyDescent="0.35">
      <c r="A37" s="679" t="s">
        <v>10</v>
      </c>
      <c r="B37" s="447">
        <f t="shared" si="1"/>
        <v>31</v>
      </c>
      <c r="C37" s="1342">
        <f t="shared" si="2"/>
        <v>2.6743834846824659</v>
      </c>
      <c r="D37" s="1343">
        <f t="shared" si="3"/>
        <v>1.368644445560101</v>
      </c>
      <c r="E37" s="1319">
        <f t="shared" si="4"/>
        <v>5.7170266666666683</v>
      </c>
      <c r="F37" s="1302">
        <f t="shared" si="5"/>
        <v>0</v>
      </c>
      <c r="G37" s="1303">
        <f t="shared" si="6"/>
        <v>2.7965</v>
      </c>
      <c r="H37" s="1320">
        <f t="shared" si="7"/>
        <v>2.9205266666666683</v>
      </c>
      <c r="I37" s="67"/>
      <c r="J37" s="71">
        <v>0.5</v>
      </c>
      <c r="K37" s="72">
        <v>0.7</v>
      </c>
      <c r="L37" s="73">
        <v>0.62444444444444458</v>
      </c>
      <c r="M37" s="67"/>
      <c r="N37" s="1297">
        <f t="shared" si="8"/>
        <v>8.6720000000000006</v>
      </c>
      <c r="O37" s="1298"/>
      <c r="P37" s="1299">
        <v>3.9950000000000001</v>
      </c>
      <c r="Q37" s="1300">
        <v>4.6770000000000014</v>
      </c>
      <c r="R37" s="50"/>
      <c r="S37" s="137"/>
      <c r="T37" s="137"/>
      <c r="U37" s="137"/>
      <c r="V37" s="137"/>
      <c r="W37" s="169"/>
      <c r="X37" s="169"/>
      <c r="AC37" s="167"/>
      <c r="AD37" s="50"/>
      <c r="AE37" s="50"/>
      <c r="AF37" s="50"/>
      <c r="AG37" s="1329" t="s">
        <v>15</v>
      </c>
      <c r="AH37" s="62">
        <v>1.5102354649003336</v>
      </c>
      <c r="AI37" s="514">
        <f t="shared" si="9"/>
        <v>42</v>
      </c>
      <c r="AJ37" s="513">
        <f t="shared" si="14"/>
        <v>0</v>
      </c>
      <c r="AK37" s="8">
        <v>57</v>
      </c>
      <c r="AL37" s="513">
        <f t="shared" si="10"/>
        <v>1.7953222533185242</v>
      </c>
      <c r="AM37" s="8">
        <f>RANK(AL37,AL$7:AL$64)</f>
        <v>18</v>
      </c>
      <c r="AN37" s="513">
        <f t="shared" si="11"/>
        <v>0</v>
      </c>
      <c r="AO37" s="8">
        <v>57</v>
      </c>
      <c r="AP37" s="50"/>
      <c r="AQ37" s="1330">
        <f t="shared" si="15"/>
        <v>0</v>
      </c>
      <c r="AR37" s="1330">
        <f t="shared" si="12"/>
        <v>0.77287920463251514</v>
      </c>
      <c r="AS37" s="1330">
        <f t="shared" si="13"/>
        <v>0</v>
      </c>
      <c r="AT37" s="1330"/>
      <c r="AU37" s="1334">
        <v>0</v>
      </c>
      <c r="AV37" s="1335">
        <v>0.23900000000000002</v>
      </c>
      <c r="AW37" s="1335">
        <v>0</v>
      </c>
      <c r="AX37" s="50"/>
      <c r="AY37" s="50"/>
      <c r="AZ37" s="50"/>
      <c r="BA37" s="50"/>
      <c r="BB37" s="50"/>
    </row>
    <row r="38" spans="1:54" ht="19.5" thickBot="1" x14ac:dyDescent="0.35">
      <c r="A38" s="679" t="s">
        <v>50</v>
      </c>
      <c r="B38" s="447">
        <f t="shared" si="1"/>
        <v>32</v>
      </c>
      <c r="C38" s="1342">
        <f t="shared" si="2"/>
        <v>2.6019315196478385</v>
      </c>
      <c r="D38" s="1343">
        <f t="shared" si="3"/>
        <v>1.3315663750131872</v>
      </c>
      <c r="E38" s="1319">
        <f t="shared" si="4"/>
        <v>4.9080000000000013</v>
      </c>
      <c r="F38" s="1302">
        <f t="shared" si="5"/>
        <v>0</v>
      </c>
      <c r="G38" s="1303">
        <f t="shared" si="6"/>
        <v>0</v>
      </c>
      <c r="H38" s="1320">
        <f t="shared" si="7"/>
        <v>4.9080000000000013</v>
      </c>
      <c r="I38" s="67"/>
      <c r="J38" s="68"/>
      <c r="K38" s="69"/>
      <c r="L38" s="70">
        <v>1</v>
      </c>
      <c r="M38" s="67"/>
      <c r="N38" s="1297">
        <f t="shared" si="8"/>
        <v>5.003000000000001</v>
      </c>
      <c r="O38" s="1298"/>
      <c r="P38" s="1299">
        <v>9.5000000000000001E-2</v>
      </c>
      <c r="Q38" s="1300">
        <v>4.9080000000000013</v>
      </c>
      <c r="R38" s="50"/>
      <c r="S38" s="137"/>
      <c r="T38" s="137"/>
      <c r="U38" s="137"/>
      <c r="V38" s="137"/>
      <c r="W38" s="169"/>
      <c r="X38" s="169"/>
      <c r="AC38" s="167"/>
      <c r="AD38" s="50"/>
      <c r="AE38" s="50"/>
      <c r="AF38" s="50"/>
      <c r="AG38" s="1329" t="s">
        <v>179</v>
      </c>
      <c r="AH38" s="62">
        <v>0</v>
      </c>
      <c r="AI38" s="514">
        <f t="shared" si="9"/>
        <v>47</v>
      </c>
      <c r="AJ38" s="513">
        <f t="shared" si="14"/>
        <v>0</v>
      </c>
      <c r="AK38" s="8">
        <v>57</v>
      </c>
      <c r="AL38" s="513">
        <f t="shared" si="10"/>
        <v>0</v>
      </c>
      <c r="AM38" s="8">
        <v>57</v>
      </c>
      <c r="AN38" s="513">
        <f t="shared" si="11"/>
        <v>0</v>
      </c>
      <c r="AO38" s="8">
        <v>57</v>
      </c>
      <c r="AP38" s="50"/>
      <c r="AQ38" s="1330">
        <f t="shared" si="15"/>
        <v>0</v>
      </c>
      <c r="AR38" s="1330">
        <f t="shared" si="12"/>
        <v>0</v>
      </c>
      <c r="AS38" s="1330">
        <f t="shared" si="13"/>
        <v>0</v>
      </c>
      <c r="AT38" s="1330"/>
      <c r="AU38" s="1334">
        <v>0</v>
      </c>
      <c r="AV38" s="1335">
        <v>0</v>
      </c>
      <c r="AW38" s="1335">
        <v>0</v>
      </c>
      <c r="AX38" s="50"/>
      <c r="AY38" s="50"/>
      <c r="AZ38" s="50"/>
      <c r="BA38" s="50"/>
      <c r="BB38" s="50"/>
    </row>
    <row r="39" spans="1:54" ht="19.5" thickBot="1" x14ac:dyDescent="0.35">
      <c r="A39" s="679" t="s">
        <v>43</v>
      </c>
      <c r="B39" s="447">
        <f t="shared" ref="B39:B64" si="18">RANK(C39,C$7:C$64,0)</f>
        <v>33</v>
      </c>
      <c r="C39" s="1342">
        <f t="shared" ref="C39:C64" si="19">D39*10/D$6</f>
        <v>2.5015524516984287</v>
      </c>
      <c r="D39" s="1343">
        <f t="shared" ref="D39:D64" si="20">E39^D$4</f>
        <v>1.2801963098799247</v>
      </c>
      <c r="E39" s="1319">
        <f t="shared" ref="E39:E64" si="21">SUM(F39:H39)</f>
        <v>3.9443999999999999</v>
      </c>
      <c r="F39" s="1302">
        <f t="shared" ref="F39:F64" si="22">J39*O39</f>
        <v>0</v>
      </c>
      <c r="G39" s="1303">
        <f t="shared" ref="G39:G64" si="23">K39*P39</f>
        <v>0.90369999999999984</v>
      </c>
      <c r="H39" s="1320">
        <f t="shared" ref="H39:H64" si="24">L39*Q39</f>
        <v>3.0407000000000002</v>
      </c>
      <c r="I39" s="67"/>
      <c r="J39" s="71">
        <v>0.5</v>
      </c>
      <c r="K39" s="72">
        <v>0.7</v>
      </c>
      <c r="L39" s="73">
        <v>0.65</v>
      </c>
      <c r="M39" s="67"/>
      <c r="N39" s="1297">
        <f t="shared" ref="N39:N64" si="25">SUM(O39:Q39)</f>
        <v>5.9689999999999994</v>
      </c>
      <c r="O39" s="1298"/>
      <c r="P39" s="1299">
        <v>1.2909999999999999</v>
      </c>
      <c r="Q39" s="1300">
        <v>4.6779999999999999</v>
      </c>
      <c r="R39" s="50"/>
      <c r="S39" s="137"/>
      <c r="T39" s="137"/>
      <c r="U39" s="137"/>
      <c r="V39" s="137"/>
      <c r="W39" s="169"/>
      <c r="X39" s="169"/>
      <c r="AC39" s="167"/>
      <c r="AD39" s="50"/>
      <c r="AE39" s="50"/>
      <c r="AF39" s="50"/>
      <c r="AG39" s="1329" t="s">
        <v>22</v>
      </c>
      <c r="AH39" s="62">
        <v>5.1055100592434419</v>
      </c>
      <c r="AI39" s="514">
        <f t="shared" ref="AI39:AI64" si="26">RANK(AH39,AH$7:AH$64)</f>
        <v>13</v>
      </c>
      <c r="AJ39" s="513">
        <f t="shared" si="14"/>
        <v>5.6257200818412283</v>
      </c>
      <c r="AK39" s="8">
        <f>RANK(AJ39,AJ$7:AJ$64)</f>
        <v>13</v>
      </c>
      <c r="AL39" s="513">
        <f t="shared" si="10"/>
        <v>1.4579747517060584</v>
      </c>
      <c r="AM39" s="8">
        <f>RANK(AL39,AL$7:AL$64)</f>
        <v>22</v>
      </c>
      <c r="AN39" s="513">
        <f t="shared" si="11"/>
        <v>0</v>
      </c>
      <c r="AO39" s="8">
        <v>57</v>
      </c>
      <c r="AP39" s="50"/>
      <c r="AQ39" s="1330">
        <f t="shared" si="15"/>
        <v>2.6126291825079515</v>
      </c>
      <c r="AR39" s="1330">
        <f t="shared" si="12"/>
        <v>0.62765242529021592</v>
      </c>
      <c r="AS39" s="1330">
        <f t="shared" si="13"/>
        <v>0</v>
      </c>
      <c r="AT39" s="1330"/>
      <c r="AU39" s="1334">
        <v>207.53853261261264</v>
      </c>
      <c r="AV39" s="1335">
        <v>7.5200000000000003E-2</v>
      </c>
      <c r="AW39" s="1335">
        <v>0</v>
      </c>
      <c r="AX39" s="50"/>
      <c r="AY39" s="50"/>
      <c r="AZ39" s="50"/>
      <c r="BA39" s="50"/>
      <c r="BB39" s="50"/>
    </row>
    <row r="40" spans="1:54" ht="19.5" thickBot="1" x14ac:dyDescent="0.35">
      <c r="A40" s="680" t="s">
        <v>178</v>
      </c>
      <c r="B40" s="447">
        <f t="shared" si="18"/>
        <v>34</v>
      </c>
      <c r="C40" s="1342">
        <f t="shared" si="19"/>
        <v>2.4860378972741306</v>
      </c>
      <c r="D40" s="1343">
        <f t="shared" si="20"/>
        <v>1.2722565701755133</v>
      </c>
      <c r="E40" s="1321">
        <f t="shared" si="21"/>
        <v>3.8104</v>
      </c>
      <c r="F40" s="1306">
        <f t="shared" si="22"/>
        <v>0</v>
      </c>
      <c r="G40" s="1307">
        <f t="shared" si="23"/>
        <v>3.6029</v>
      </c>
      <c r="H40" s="1322">
        <f t="shared" si="24"/>
        <v>0.20750000000000002</v>
      </c>
      <c r="I40" s="199"/>
      <c r="J40" s="1749">
        <v>0.7</v>
      </c>
      <c r="K40" s="1751">
        <v>0.7</v>
      </c>
      <c r="L40" s="1341">
        <v>0.5</v>
      </c>
      <c r="M40" s="199"/>
      <c r="N40" s="1309">
        <f t="shared" si="25"/>
        <v>5.5620000000000003</v>
      </c>
      <c r="O40" s="1310"/>
      <c r="P40" s="1311">
        <v>5.1470000000000002</v>
      </c>
      <c r="Q40" s="1312">
        <v>0.41500000000000004</v>
      </c>
      <c r="R40" s="50"/>
      <c r="S40" s="137"/>
      <c r="T40" s="137"/>
      <c r="U40" s="137"/>
      <c r="V40" s="137"/>
      <c r="W40" s="169"/>
      <c r="X40" s="169"/>
      <c r="AC40" s="167"/>
      <c r="AD40" s="50"/>
      <c r="AE40" s="50"/>
      <c r="AF40" s="50"/>
      <c r="AG40" s="96" t="s">
        <v>189</v>
      </c>
      <c r="AH40" s="62">
        <v>2.1796966389869858</v>
      </c>
      <c r="AI40" s="514">
        <f t="shared" si="26"/>
        <v>40</v>
      </c>
      <c r="AJ40" s="513">
        <f t="shared" si="14"/>
        <v>0</v>
      </c>
      <c r="AK40" s="8">
        <v>57</v>
      </c>
      <c r="AL40" s="513">
        <f t="shared" si="10"/>
        <v>1.5429131921675971</v>
      </c>
      <c r="AM40" s="8">
        <f>RANK(AL40,AL$7:AL$64)</f>
        <v>20</v>
      </c>
      <c r="AN40" s="513">
        <f t="shared" si="11"/>
        <v>2.6411343963358522</v>
      </c>
      <c r="AO40" s="8">
        <f>RANK(AN40,AN$7:AN$64)</f>
        <v>12</v>
      </c>
      <c r="AP40" s="50"/>
      <c r="AQ40" s="1330">
        <f t="shared" si="15"/>
        <v>0</v>
      </c>
      <c r="AR40" s="1330">
        <f t="shared" si="12"/>
        <v>0.66421809152940847</v>
      </c>
      <c r="AS40" s="1330">
        <f t="shared" si="13"/>
        <v>1.1039455321803751</v>
      </c>
      <c r="AT40" s="1330"/>
      <c r="AU40" s="198">
        <v>0</v>
      </c>
      <c r="AV40" s="198">
        <v>0.10299999999999999</v>
      </c>
      <c r="AW40" s="198">
        <v>1.7322000000000002</v>
      </c>
      <c r="AX40" s="50"/>
      <c r="AY40" s="50"/>
      <c r="AZ40" s="50"/>
      <c r="BA40" s="50"/>
      <c r="BB40" s="50"/>
    </row>
    <row r="41" spans="1:54" ht="19.5" thickBot="1" x14ac:dyDescent="0.35">
      <c r="A41" s="679" t="s">
        <v>57</v>
      </c>
      <c r="B41" s="447">
        <f t="shared" si="18"/>
        <v>35</v>
      </c>
      <c r="C41" s="1342">
        <f t="shared" si="19"/>
        <v>2.4207892893149925</v>
      </c>
      <c r="D41" s="1343">
        <f t="shared" si="20"/>
        <v>1.2388648949070706</v>
      </c>
      <c r="E41" s="1319">
        <f t="shared" si="21"/>
        <v>3.2870000000000004</v>
      </c>
      <c r="F41" s="1302">
        <f t="shared" si="22"/>
        <v>0</v>
      </c>
      <c r="G41" s="1303">
        <f t="shared" si="23"/>
        <v>0</v>
      </c>
      <c r="H41" s="1320">
        <f t="shared" si="24"/>
        <v>3.2870000000000004</v>
      </c>
      <c r="I41" s="67"/>
      <c r="J41" s="71">
        <v>0.5</v>
      </c>
      <c r="K41" s="72"/>
      <c r="L41" s="73">
        <v>0.5</v>
      </c>
      <c r="M41" s="67"/>
      <c r="N41" s="1297">
        <f t="shared" si="25"/>
        <v>7.0160000000000009</v>
      </c>
      <c r="O41" s="1298"/>
      <c r="P41" s="1299">
        <v>0.44199999999999995</v>
      </c>
      <c r="Q41" s="1300">
        <v>6.5740000000000007</v>
      </c>
      <c r="R41" s="50"/>
      <c r="S41" s="137"/>
      <c r="T41" s="137"/>
      <c r="U41" s="137"/>
      <c r="V41" s="137"/>
      <c r="W41" s="169"/>
      <c r="X41" s="169"/>
      <c r="AC41" s="167"/>
      <c r="AD41" s="50"/>
      <c r="AE41" s="50"/>
      <c r="AF41" s="50"/>
      <c r="AG41" s="1329" t="s">
        <v>46</v>
      </c>
      <c r="AH41" s="62">
        <v>0</v>
      </c>
      <c r="AI41" s="514">
        <f t="shared" si="26"/>
        <v>47</v>
      </c>
      <c r="AJ41" s="513">
        <f t="shared" si="14"/>
        <v>0</v>
      </c>
      <c r="AK41" s="8">
        <v>57</v>
      </c>
      <c r="AL41" s="513">
        <f t="shared" si="10"/>
        <v>0</v>
      </c>
      <c r="AM41" s="8">
        <v>57</v>
      </c>
      <c r="AN41" s="513">
        <f t="shared" si="11"/>
        <v>0</v>
      </c>
      <c r="AO41" s="8">
        <v>57</v>
      </c>
      <c r="AP41" s="50"/>
      <c r="AQ41" s="1330">
        <f t="shared" si="15"/>
        <v>0</v>
      </c>
      <c r="AR41" s="1330">
        <f t="shared" si="12"/>
        <v>0</v>
      </c>
      <c r="AS41" s="1330">
        <f t="shared" si="13"/>
        <v>0</v>
      </c>
      <c r="AT41" s="1330"/>
      <c r="AU41" s="1334">
        <v>0</v>
      </c>
      <c r="AV41" s="1335">
        <v>0</v>
      </c>
      <c r="AW41" s="1335">
        <v>0</v>
      </c>
      <c r="AX41" s="50"/>
      <c r="AY41" s="50"/>
      <c r="AZ41" s="50"/>
      <c r="BA41" s="50"/>
      <c r="BB41" s="50"/>
    </row>
    <row r="42" spans="1:54" ht="19.5" thickBot="1" x14ac:dyDescent="0.35">
      <c r="A42" s="679" t="s">
        <v>49</v>
      </c>
      <c r="B42" s="447">
        <f t="shared" si="18"/>
        <v>36</v>
      </c>
      <c r="C42" s="1342">
        <f t="shared" si="19"/>
        <v>2.4206434474962291</v>
      </c>
      <c r="D42" s="1343">
        <f t="shared" si="20"/>
        <v>1.2387902587913737</v>
      </c>
      <c r="E42" s="1319">
        <f t="shared" si="21"/>
        <v>3.2859000000000003</v>
      </c>
      <c r="F42" s="1302">
        <f t="shared" si="22"/>
        <v>0</v>
      </c>
      <c r="G42" s="1303">
        <f t="shared" si="23"/>
        <v>0</v>
      </c>
      <c r="H42" s="1320">
        <f t="shared" si="24"/>
        <v>3.2859000000000003</v>
      </c>
      <c r="I42" s="67"/>
      <c r="J42" s="68"/>
      <c r="K42" s="1745"/>
      <c r="L42" s="73">
        <v>0.3</v>
      </c>
      <c r="M42" s="67"/>
      <c r="N42" s="1297">
        <f t="shared" si="25"/>
        <v>11.07</v>
      </c>
      <c r="O42" s="1298"/>
      <c r="P42" s="1299">
        <v>0.11699999999999999</v>
      </c>
      <c r="Q42" s="1300">
        <v>10.953000000000001</v>
      </c>
      <c r="R42" s="50"/>
      <c r="S42" s="137"/>
      <c r="T42" s="137"/>
      <c r="U42" s="137"/>
      <c r="V42" s="137"/>
      <c r="W42" s="169"/>
      <c r="X42" s="169"/>
      <c r="AC42" s="167"/>
      <c r="AD42" s="50"/>
      <c r="AE42" s="50"/>
      <c r="AF42" s="50"/>
      <c r="AG42" s="1329" t="s">
        <v>21</v>
      </c>
      <c r="AH42" s="62">
        <v>5.3135804687264034</v>
      </c>
      <c r="AI42" s="514">
        <f t="shared" si="26"/>
        <v>12</v>
      </c>
      <c r="AJ42" s="513">
        <f t="shared" si="14"/>
        <v>5.8543071965432683</v>
      </c>
      <c r="AK42" s="8">
        <f>RANK(AJ42,AJ$7:AJ$64)</f>
        <v>11</v>
      </c>
      <c r="AL42" s="513">
        <f t="shared" si="10"/>
        <v>1.8252612098317316</v>
      </c>
      <c r="AM42" s="8">
        <f>RANK(AL42,AL$7:AL$64)</f>
        <v>17</v>
      </c>
      <c r="AN42" s="513">
        <f t="shared" si="11"/>
        <v>0</v>
      </c>
      <c r="AO42" s="8">
        <v>57</v>
      </c>
      <c r="AP42" s="50"/>
      <c r="AQ42" s="1330">
        <f t="shared" si="15"/>
        <v>2.7187868579570971</v>
      </c>
      <c r="AR42" s="1330">
        <f t="shared" si="12"/>
        <v>0.78576780825489201</v>
      </c>
      <c r="AS42" s="1330">
        <f t="shared" si="13"/>
        <v>0</v>
      </c>
      <c r="AT42" s="1330"/>
      <c r="AU42" s="1334">
        <v>258.93773468656718</v>
      </c>
      <c r="AV42" s="1335">
        <v>0.26200000000000001</v>
      </c>
      <c r="AW42" s="1335">
        <v>0</v>
      </c>
      <c r="AX42" s="50"/>
      <c r="AY42" s="50"/>
      <c r="AZ42" s="50"/>
      <c r="BA42" s="50"/>
      <c r="BB42" s="50"/>
    </row>
    <row r="43" spans="1:54" ht="19.5" thickBot="1" x14ac:dyDescent="0.35">
      <c r="A43" s="679" t="s">
        <v>54</v>
      </c>
      <c r="B43" s="447">
        <f t="shared" si="18"/>
        <v>37</v>
      </c>
      <c r="C43" s="1342">
        <f t="shared" si="19"/>
        <v>2.3297308446761442</v>
      </c>
      <c r="D43" s="1343">
        <f t="shared" si="20"/>
        <v>1.1922647587672459</v>
      </c>
      <c r="E43" s="1319">
        <f t="shared" si="21"/>
        <v>2.6563960000000004</v>
      </c>
      <c r="F43" s="1302">
        <f t="shared" si="22"/>
        <v>0</v>
      </c>
      <c r="G43" s="1303">
        <f t="shared" si="23"/>
        <v>4.6899999999999997E-2</v>
      </c>
      <c r="H43" s="1320">
        <f t="shared" si="24"/>
        <v>2.6094960000000005</v>
      </c>
      <c r="I43" s="67"/>
      <c r="J43" s="71">
        <v>0.5</v>
      </c>
      <c r="K43" s="72">
        <v>0.7</v>
      </c>
      <c r="L43" s="73">
        <v>0.64799999999999991</v>
      </c>
      <c r="M43" s="67"/>
      <c r="N43" s="1297">
        <f t="shared" si="25"/>
        <v>4.0940000000000012</v>
      </c>
      <c r="O43" s="1298"/>
      <c r="P43" s="1299">
        <v>6.7000000000000004E-2</v>
      </c>
      <c r="Q43" s="1300">
        <v>4.027000000000001</v>
      </c>
      <c r="R43" s="50"/>
      <c r="S43" s="137"/>
      <c r="T43" s="137"/>
      <c r="U43" s="137"/>
      <c r="V43" s="137"/>
      <c r="W43" s="169"/>
      <c r="X43" s="169"/>
      <c r="AC43" s="167"/>
      <c r="AD43" s="50"/>
      <c r="AE43" s="50"/>
      <c r="AF43" s="50"/>
      <c r="AG43" s="1329" t="s">
        <v>10</v>
      </c>
      <c r="AH43" s="62">
        <v>2.6743834846824659</v>
      </c>
      <c r="AI43" s="514">
        <f t="shared" si="26"/>
        <v>31</v>
      </c>
      <c r="AJ43" s="513">
        <f t="shared" si="14"/>
        <v>2.6114598756309593</v>
      </c>
      <c r="AK43" s="8">
        <f>RANK(AJ43,AJ$7:AJ$64)</f>
        <v>35</v>
      </c>
      <c r="AL43" s="513">
        <f t="shared" si="10"/>
        <v>2.7952551748852241</v>
      </c>
      <c r="AM43" s="8">
        <f>RANK(AL43,AL$7:AL$64)</f>
        <v>13</v>
      </c>
      <c r="AN43" s="513">
        <f t="shared" si="11"/>
        <v>0</v>
      </c>
      <c r="AO43" s="8">
        <v>57</v>
      </c>
      <c r="AP43" s="50"/>
      <c r="AQ43" s="1330">
        <f t="shared" si="15"/>
        <v>1.2127827514996126</v>
      </c>
      <c r="AR43" s="1330">
        <f t="shared" si="12"/>
        <v>1.2033464144483697</v>
      </c>
      <c r="AS43" s="1330">
        <f t="shared" si="13"/>
        <v>0</v>
      </c>
      <c r="AT43" s="1330"/>
      <c r="AU43" s="1334">
        <v>2.9205266666666683</v>
      </c>
      <c r="AV43" s="1335">
        <v>2.7965</v>
      </c>
      <c r="AW43" s="1335">
        <v>0</v>
      </c>
      <c r="AX43" s="50"/>
      <c r="AY43" s="50"/>
      <c r="AZ43" s="50"/>
      <c r="BA43" s="50"/>
      <c r="BB43" s="50"/>
    </row>
    <row r="44" spans="1:54" ht="19.5" thickBot="1" x14ac:dyDescent="0.35">
      <c r="A44" s="679" t="s">
        <v>51</v>
      </c>
      <c r="B44" s="447">
        <f t="shared" si="18"/>
        <v>38</v>
      </c>
      <c r="C44" s="1342">
        <f t="shared" si="19"/>
        <v>2.3290917242631206</v>
      </c>
      <c r="D44" s="1343">
        <f t="shared" si="20"/>
        <v>1.1919376820378469</v>
      </c>
      <c r="E44" s="1319">
        <f t="shared" si="21"/>
        <v>2.6523500000000002</v>
      </c>
      <c r="F44" s="1302">
        <f t="shared" si="22"/>
        <v>0</v>
      </c>
      <c r="G44" s="1303">
        <f t="shared" si="23"/>
        <v>0.10500000000000001</v>
      </c>
      <c r="H44" s="1320">
        <f t="shared" si="24"/>
        <v>2.5473500000000002</v>
      </c>
      <c r="I44" s="67"/>
      <c r="J44" s="71">
        <v>0.5</v>
      </c>
      <c r="K44" s="72">
        <v>0.7</v>
      </c>
      <c r="L44" s="73">
        <v>0.65</v>
      </c>
      <c r="M44" s="67"/>
      <c r="N44" s="1297">
        <f t="shared" si="25"/>
        <v>4.069</v>
      </c>
      <c r="O44" s="1298"/>
      <c r="P44" s="1299">
        <v>0.15000000000000002</v>
      </c>
      <c r="Q44" s="1300">
        <v>3.919</v>
      </c>
      <c r="R44" s="50"/>
      <c r="S44" s="137"/>
      <c r="T44" s="137"/>
      <c r="U44" s="137"/>
      <c r="V44" s="137"/>
      <c r="W44" s="169"/>
      <c r="X44" s="169"/>
      <c r="AC44" s="167"/>
      <c r="AD44" s="50"/>
      <c r="AE44" s="50"/>
      <c r="AF44" s="50"/>
      <c r="AG44" s="1329" t="s">
        <v>17</v>
      </c>
      <c r="AH44" s="62">
        <v>3.9180433334945937</v>
      </c>
      <c r="AI44" s="514">
        <f t="shared" si="26"/>
        <v>24</v>
      </c>
      <c r="AJ44" s="513">
        <f t="shared" si="14"/>
        <v>3.7879482394275708</v>
      </c>
      <c r="AK44" s="8">
        <f>RANK(AJ44,AJ$7:AJ$64)</f>
        <v>28</v>
      </c>
      <c r="AL44" s="513">
        <f t="shared" si="10"/>
        <v>3.8896191284416517</v>
      </c>
      <c r="AM44" s="8">
        <f>RANK(AL44,AL$7:AL$64)</f>
        <v>8</v>
      </c>
      <c r="AN44" s="513">
        <f t="shared" si="11"/>
        <v>3.4060053369567331</v>
      </c>
      <c r="AO44" s="8">
        <f>RANK(AN44,AN$7:AN$64)</f>
        <v>9</v>
      </c>
      <c r="AP44" s="50"/>
      <c r="AQ44" s="1330">
        <f t="shared" si="15"/>
        <v>1.7591533116093268</v>
      </c>
      <c r="AR44" s="1330">
        <f t="shared" si="12"/>
        <v>1.6744658140100723</v>
      </c>
      <c r="AS44" s="1330">
        <f t="shared" si="13"/>
        <v>1.4236474976556865</v>
      </c>
      <c r="AT44" s="1330"/>
      <c r="AU44" s="1334">
        <v>23.05675999999999</v>
      </c>
      <c r="AV44" s="1335">
        <v>17.529</v>
      </c>
      <c r="AW44" s="1335">
        <v>7.1159999999999997</v>
      </c>
      <c r="AX44" s="50"/>
      <c r="AY44" s="50"/>
      <c r="AZ44" s="50"/>
      <c r="BA44" s="50"/>
      <c r="BB44" s="50"/>
    </row>
    <row r="45" spans="1:54" ht="19.5" thickBot="1" x14ac:dyDescent="0.35">
      <c r="A45" s="679" t="s">
        <v>20</v>
      </c>
      <c r="B45" s="447">
        <f t="shared" si="18"/>
        <v>39</v>
      </c>
      <c r="C45" s="1342">
        <f t="shared" si="19"/>
        <v>2.2198553582893781</v>
      </c>
      <c r="D45" s="1343">
        <f t="shared" si="20"/>
        <v>1.136034799598052</v>
      </c>
      <c r="E45" s="1319">
        <f t="shared" si="21"/>
        <v>2.0311000000000003</v>
      </c>
      <c r="F45" s="1302">
        <f t="shared" si="22"/>
        <v>0</v>
      </c>
      <c r="G45" s="1303">
        <f t="shared" si="23"/>
        <v>0</v>
      </c>
      <c r="H45" s="1320">
        <f t="shared" si="24"/>
        <v>2.0311000000000003</v>
      </c>
      <c r="I45" s="67"/>
      <c r="J45" s="71">
        <v>2</v>
      </c>
      <c r="K45" s="72">
        <v>1.8</v>
      </c>
      <c r="L45" s="73">
        <v>1.9</v>
      </c>
      <c r="M45" s="67"/>
      <c r="N45" s="1297">
        <f t="shared" si="25"/>
        <v>1.0690000000000002</v>
      </c>
      <c r="O45" s="1298"/>
      <c r="P45" s="1299"/>
      <c r="Q45" s="1300">
        <v>1.0690000000000002</v>
      </c>
      <c r="R45" s="50"/>
      <c r="S45" s="137"/>
      <c r="T45" s="137"/>
      <c r="U45" s="137"/>
      <c r="V45" s="137"/>
      <c r="W45" s="169"/>
      <c r="X45" s="169"/>
      <c r="AC45" s="167"/>
      <c r="AD45" s="50"/>
      <c r="AE45" s="50"/>
      <c r="AF45" s="50"/>
      <c r="AG45" s="1329" t="s">
        <v>52</v>
      </c>
      <c r="AH45" s="62">
        <v>1.1886722293746141</v>
      </c>
      <c r="AI45" s="514">
        <f t="shared" si="26"/>
        <v>44</v>
      </c>
      <c r="AJ45" s="513">
        <f t="shared" si="14"/>
        <v>1.3098736923606489</v>
      </c>
      <c r="AK45" s="8">
        <f>RANK(AJ45,AJ$7:AJ$64)</f>
        <v>41</v>
      </c>
      <c r="AL45" s="513">
        <f t="shared" si="10"/>
        <v>0</v>
      </c>
      <c r="AM45" s="8">
        <v>57</v>
      </c>
      <c r="AN45" s="513">
        <f t="shared" si="11"/>
        <v>0</v>
      </c>
      <c r="AO45" s="8">
        <v>57</v>
      </c>
      <c r="AP45" s="50"/>
      <c r="AQ45" s="1330">
        <f t="shared" si="15"/>
        <v>0.60831576834175261</v>
      </c>
      <c r="AR45" s="1330">
        <f t="shared" si="12"/>
        <v>0</v>
      </c>
      <c r="AS45" s="1330">
        <f t="shared" si="13"/>
        <v>0</v>
      </c>
      <c r="AT45" s="1330"/>
      <c r="AU45" s="1334">
        <v>6.3200000000000006E-2</v>
      </c>
      <c r="AV45" s="1335">
        <v>0</v>
      </c>
      <c r="AW45" s="1335">
        <v>0</v>
      </c>
      <c r="AX45" s="50"/>
      <c r="AY45" s="50"/>
      <c r="AZ45" s="50"/>
      <c r="BA45" s="50"/>
      <c r="BB45" s="50"/>
    </row>
    <row r="46" spans="1:54" ht="19.5" thickBot="1" x14ac:dyDescent="0.35">
      <c r="A46" s="679" t="s">
        <v>189</v>
      </c>
      <c r="B46" s="447">
        <f t="shared" si="18"/>
        <v>40</v>
      </c>
      <c r="C46" s="1342">
        <f t="shared" si="19"/>
        <v>2.1796966389869858</v>
      </c>
      <c r="D46" s="1343">
        <f t="shared" si="20"/>
        <v>1.1154831440748905</v>
      </c>
      <c r="E46" s="1319">
        <f t="shared" si="21"/>
        <v>1.8352000000000002</v>
      </c>
      <c r="F46" s="1302">
        <f t="shared" si="22"/>
        <v>1.7322000000000002</v>
      </c>
      <c r="G46" s="1303">
        <f t="shared" si="23"/>
        <v>0.10299999999999999</v>
      </c>
      <c r="H46" s="1320">
        <f t="shared" si="24"/>
        <v>0</v>
      </c>
      <c r="I46" s="67"/>
      <c r="J46" s="71">
        <v>0.6</v>
      </c>
      <c r="K46" s="72">
        <v>0.5</v>
      </c>
      <c r="L46" s="73"/>
      <c r="M46" s="67"/>
      <c r="N46" s="1297">
        <f t="shared" si="25"/>
        <v>3.0930000000000004</v>
      </c>
      <c r="O46" s="1298">
        <v>2.8870000000000005</v>
      </c>
      <c r="P46" s="1299">
        <v>0.20599999999999999</v>
      </c>
      <c r="Q46" s="1300"/>
      <c r="R46" s="50"/>
      <c r="S46" s="137"/>
      <c r="T46" s="137"/>
      <c r="U46" s="137"/>
      <c r="V46" s="137"/>
      <c r="W46" s="169"/>
      <c r="X46" s="169"/>
      <c r="AC46" s="167"/>
      <c r="AD46" s="50"/>
      <c r="AE46" s="50"/>
      <c r="AF46" s="50"/>
      <c r="AG46" s="1329" t="s">
        <v>24</v>
      </c>
      <c r="AH46" s="62">
        <v>0</v>
      </c>
      <c r="AI46" s="514">
        <f t="shared" si="26"/>
        <v>47</v>
      </c>
      <c r="AJ46" s="513">
        <f t="shared" si="14"/>
        <v>0</v>
      </c>
      <c r="AK46" s="8">
        <v>57</v>
      </c>
      <c r="AL46" s="513">
        <f t="shared" si="10"/>
        <v>0</v>
      </c>
      <c r="AM46" s="8">
        <v>57</v>
      </c>
      <c r="AN46" s="513">
        <f t="shared" si="11"/>
        <v>0</v>
      </c>
      <c r="AO46" s="8">
        <v>57</v>
      </c>
      <c r="AP46" s="50"/>
      <c r="AQ46" s="1330">
        <f t="shared" si="15"/>
        <v>0</v>
      </c>
      <c r="AR46" s="1330">
        <f t="shared" si="12"/>
        <v>0</v>
      </c>
      <c r="AS46" s="1330">
        <f t="shared" si="13"/>
        <v>0</v>
      </c>
      <c r="AT46" s="1330"/>
      <c r="AU46" s="1334">
        <v>0</v>
      </c>
      <c r="AV46" s="1335">
        <v>0</v>
      </c>
      <c r="AW46" s="1335">
        <v>0</v>
      </c>
      <c r="AX46" s="50"/>
      <c r="AY46" s="50"/>
      <c r="AZ46" s="50"/>
      <c r="BA46" s="50"/>
      <c r="BB46" s="50"/>
    </row>
    <row r="47" spans="1:54" ht="19.5" thickBot="1" x14ac:dyDescent="0.35">
      <c r="A47" s="679" t="s">
        <v>188</v>
      </c>
      <c r="B47" s="447">
        <f t="shared" si="18"/>
        <v>41</v>
      </c>
      <c r="C47" s="1342">
        <f t="shared" si="19"/>
        <v>1.6701088337189616</v>
      </c>
      <c r="D47" s="1343">
        <f t="shared" si="20"/>
        <v>0.85469611663478773</v>
      </c>
      <c r="E47" s="1319">
        <f t="shared" si="21"/>
        <v>0.41799999999999998</v>
      </c>
      <c r="F47" s="1302">
        <f t="shared" si="22"/>
        <v>0</v>
      </c>
      <c r="G47" s="1303">
        <f t="shared" si="23"/>
        <v>0</v>
      </c>
      <c r="H47" s="1320">
        <f t="shared" si="24"/>
        <v>0.41799999999999998</v>
      </c>
      <c r="I47" s="67"/>
      <c r="J47" s="68"/>
      <c r="K47" s="69"/>
      <c r="L47" s="70">
        <v>1.9</v>
      </c>
      <c r="M47" s="67"/>
      <c r="N47" s="1297">
        <f t="shared" si="25"/>
        <v>0.22</v>
      </c>
      <c r="O47" s="1298"/>
      <c r="P47" s="1299"/>
      <c r="Q47" s="1300">
        <v>0.22</v>
      </c>
      <c r="R47" s="50"/>
      <c r="S47" s="137"/>
      <c r="T47" s="137"/>
      <c r="U47" s="97"/>
      <c r="V47" s="137"/>
      <c r="W47" s="169"/>
      <c r="X47" s="193"/>
      <c r="AC47" s="167"/>
      <c r="AD47" s="50"/>
      <c r="AE47" s="50"/>
      <c r="AF47" s="50"/>
      <c r="AG47" s="1329" t="s">
        <v>54</v>
      </c>
      <c r="AH47" s="62">
        <v>2.3297308446761442</v>
      </c>
      <c r="AI47" s="514">
        <f t="shared" si="26"/>
        <v>37</v>
      </c>
      <c r="AJ47" s="513">
        <f t="shared" si="14"/>
        <v>2.5590604218098472</v>
      </c>
      <c r="AK47" s="8">
        <f>RANK(AJ47,AJ$7:AJ$64)</f>
        <v>36</v>
      </c>
      <c r="AL47" s="513">
        <f t="shared" si="10"/>
        <v>1.3391890930890791</v>
      </c>
      <c r="AM47" s="8">
        <f>RANK(AL47,AL$7:AL$64)</f>
        <v>24</v>
      </c>
      <c r="AN47" s="513">
        <f t="shared" si="11"/>
        <v>0</v>
      </c>
      <c r="AO47" s="8">
        <v>57</v>
      </c>
      <c r="AP47" s="50"/>
      <c r="AQ47" s="1330">
        <f t="shared" si="15"/>
        <v>1.188448028084844</v>
      </c>
      <c r="AR47" s="1330">
        <f t="shared" si="12"/>
        <v>0.57651566408540056</v>
      </c>
      <c r="AS47" s="1330">
        <f t="shared" si="13"/>
        <v>0</v>
      </c>
      <c r="AT47" s="1330"/>
      <c r="AU47" s="1334">
        <v>2.6094960000000005</v>
      </c>
      <c r="AV47" s="1335">
        <v>4.6899999999999997E-2</v>
      </c>
      <c r="AW47" s="1335">
        <v>0</v>
      </c>
      <c r="AX47" s="50"/>
      <c r="AY47" s="50"/>
      <c r="AZ47" s="50"/>
      <c r="BA47" s="50"/>
      <c r="BB47" s="50"/>
    </row>
    <row r="48" spans="1:54" ht="19.5" thickBot="1" x14ac:dyDescent="0.35">
      <c r="A48" s="679" t="s">
        <v>15</v>
      </c>
      <c r="B48" s="447">
        <f t="shared" si="18"/>
        <v>42</v>
      </c>
      <c r="C48" s="1342">
        <f t="shared" si="19"/>
        <v>1.5102354649003336</v>
      </c>
      <c r="D48" s="1343">
        <f t="shared" si="20"/>
        <v>0.77287920463251514</v>
      </c>
      <c r="E48" s="1319">
        <f t="shared" si="21"/>
        <v>0.23900000000000002</v>
      </c>
      <c r="F48" s="1302">
        <f t="shared" si="22"/>
        <v>0</v>
      </c>
      <c r="G48" s="1303">
        <f t="shared" si="23"/>
        <v>0.23900000000000002</v>
      </c>
      <c r="H48" s="1320">
        <f t="shared" si="24"/>
        <v>0</v>
      </c>
      <c r="I48" s="67"/>
      <c r="J48" s="68"/>
      <c r="K48" s="72">
        <v>0.5</v>
      </c>
      <c r="L48" s="70"/>
      <c r="M48" s="67"/>
      <c r="N48" s="1297">
        <f t="shared" si="25"/>
        <v>0.48400000000000004</v>
      </c>
      <c r="O48" s="1298"/>
      <c r="P48" s="1299">
        <v>0.47800000000000004</v>
      </c>
      <c r="Q48" s="1300">
        <v>6.0000000000000001E-3</v>
      </c>
      <c r="R48" s="50"/>
      <c r="S48" s="137"/>
      <c r="T48" s="137"/>
      <c r="U48" s="137"/>
      <c r="V48" s="137"/>
      <c r="W48" s="169"/>
      <c r="X48" s="169"/>
      <c r="AC48" s="167"/>
      <c r="AD48" s="50"/>
      <c r="AE48" s="50"/>
      <c r="AF48" s="50"/>
      <c r="AG48" s="1329" t="s">
        <v>41</v>
      </c>
      <c r="AH48" s="62">
        <v>0</v>
      </c>
      <c r="AI48" s="514">
        <f t="shared" si="26"/>
        <v>47</v>
      </c>
      <c r="AJ48" s="513">
        <f t="shared" si="14"/>
        <v>0</v>
      </c>
      <c r="AK48" s="8">
        <v>57</v>
      </c>
      <c r="AL48" s="513">
        <f t="shared" si="10"/>
        <v>0</v>
      </c>
      <c r="AM48" s="8">
        <v>57</v>
      </c>
      <c r="AN48" s="513">
        <f t="shared" si="11"/>
        <v>0</v>
      </c>
      <c r="AO48" s="8">
        <v>57</v>
      </c>
      <c r="AP48" s="50"/>
      <c r="AQ48" s="1330">
        <f t="shared" si="15"/>
        <v>0</v>
      </c>
      <c r="AR48" s="1330">
        <f t="shared" si="12"/>
        <v>0</v>
      </c>
      <c r="AS48" s="1330">
        <f t="shared" si="13"/>
        <v>0</v>
      </c>
      <c r="AT48" s="1330"/>
      <c r="AU48" s="1334">
        <v>0</v>
      </c>
      <c r="AV48" s="1335">
        <v>0</v>
      </c>
      <c r="AW48" s="1335">
        <v>0</v>
      </c>
      <c r="AX48" s="50"/>
      <c r="AY48" s="50"/>
      <c r="AZ48" s="50"/>
      <c r="BA48" s="50"/>
      <c r="BB48" s="50"/>
    </row>
    <row r="49" spans="1:54" ht="19.5" thickBot="1" x14ac:dyDescent="0.35">
      <c r="A49" s="679" t="s">
        <v>19</v>
      </c>
      <c r="B49" s="447">
        <f t="shared" si="18"/>
        <v>43</v>
      </c>
      <c r="C49" s="1342">
        <f t="shared" si="19"/>
        <v>1.2401928982010566</v>
      </c>
      <c r="D49" s="1343">
        <f t="shared" si="20"/>
        <v>0.63468202345240443</v>
      </c>
      <c r="E49" s="1319">
        <f t="shared" si="21"/>
        <v>0.08</v>
      </c>
      <c r="F49" s="1302">
        <f t="shared" si="22"/>
        <v>0</v>
      </c>
      <c r="G49" s="1303">
        <f t="shared" si="23"/>
        <v>0.08</v>
      </c>
      <c r="H49" s="1320">
        <f t="shared" si="24"/>
        <v>0</v>
      </c>
      <c r="I49" s="67"/>
      <c r="J49" s="71"/>
      <c r="K49" s="72">
        <v>0.5</v>
      </c>
      <c r="L49" s="73"/>
      <c r="M49" s="67"/>
      <c r="N49" s="1297">
        <f t="shared" si="25"/>
        <v>0.222</v>
      </c>
      <c r="O49" s="1298"/>
      <c r="P49" s="1299">
        <v>0.16</v>
      </c>
      <c r="Q49" s="1300">
        <v>6.2E-2</v>
      </c>
      <c r="R49" s="50"/>
      <c r="S49" s="137"/>
      <c r="T49" s="137"/>
      <c r="U49" s="137"/>
      <c r="V49" s="137"/>
      <c r="W49" s="169"/>
      <c r="X49" s="169"/>
      <c r="AC49" s="167"/>
      <c r="AD49" s="50"/>
      <c r="AE49" s="50"/>
      <c r="AF49" s="50"/>
      <c r="AG49" s="1329" t="s">
        <v>178</v>
      </c>
      <c r="AH49" s="62">
        <v>2.4860378972741306</v>
      </c>
      <c r="AI49" s="514">
        <f t="shared" si="26"/>
        <v>34</v>
      </c>
      <c r="AJ49" s="513">
        <f t="shared" si="14"/>
        <v>1.6224211676521132</v>
      </c>
      <c r="AK49" s="8">
        <f>RANK(AJ49,AJ$7:AJ$64)</f>
        <v>40</v>
      </c>
      <c r="AL49" s="513">
        <f t="shared" si="10"/>
        <v>2.9256892057299217</v>
      </c>
      <c r="AM49" s="8">
        <f>RANK(AL49,AL$7:AL$64)</f>
        <v>12</v>
      </c>
      <c r="AN49" s="513">
        <f t="shared" si="11"/>
        <v>0</v>
      </c>
      <c r="AO49" s="8">
        <v>57</v>
      </c>
      <c r="AP49" s="50"/>
      <c r="AQ49" s="1330">
        <f t="shared" si="15"/>
        <v>0.75346530350995267</v>
      </c>
      <c r="AR49" s="1330">
        <f t="shared" si="12"/>
        <v>1.2594977543150279</v>
      </c>
      <c r="AS49" s="1330">
        <f t="shared" si="13"/>
        <v>0</v>
      </c>
      <c r="AT49" s="1330"/>
      <c r="AU49" s="1334">
        <v>0.20750000000000002</v>
      </c>
      <c r="AV49" s="1335">
        <v>3.6029</v>
      </c>
      <c r="AW49" s="1335">
        <v>0</v>
      </c>
      <c r="AX49" s="50"/>
      <c r="AY49" s="50"/>
      <c r="AZ49" s="50"/>
      <c r="BA49" s="50"/>
      <c r="BB49" s="50"/>
    </row>
    <row r="50" spans="1:54" ht="19.5" thickBot="1" x14ac:dyDescent="0.35">
      <c r="A50" s="679" t="s">
        <v>52</v>
      </c>
      <c r="B50" s="447">
        <f t="shared" si="18"/>
        <v>44</v>
      </c>
      <c r="C50" s="1342">
        <f t="shared" si="19"/>
        <v>1.1886722293746141</v>
      </c>
      <c r="D50" s="1343">
        <f t="shared" si="20"/>
        <v>0.60831576834175261</v>
      </c>
      <c r="E50" s="1319">
        <f t="shared" si="21"/>
        <v>6.3200000000000006E-2</v>
      </c>
      <c r="F50" s="1302">
        <f t="shared" si="22"/>
        <v>0</v>
      </c>
      <c r="G50" s="1303">
        <f t="shared" si="23"/>
        <v>0</v>
      </c>
      <c r="H50" s="1320">
        <f t="shared" si="24"/>
        <v>6.3200000000000006E-2</v>
      </c>
      <c r="I50" s="67"/>
      <c r="J50" s="68"/>
      <c r="K50" s="69"/>
      <c r="L50" s="72">
        <v>0.8</v>
      </c>
      <c r="M50" s="67"/>
      <c r="N50" s="1297">
        <f t="shared" si="25"/>
        <v>0.112</v>
      </c>
      <c r="O50" s="1298"/>
      <c r="P50" s="1299">
        <v>3.3000000000000002E-2</v>
      </c>
      <c r="Q50" s="1300">
        <v>7.9000000000000001E-2</v>
      </c>
      <c r="R50" s="50"/>
      <c r="S50" s="137"/>
      <c r="T50" s="137"/>
      <c r="U50" s="137"/>
      <c r="V50" s="137"/>
      <c r="W50" s="169"/>
      <c r="X50" s="169"/>
      <c r="AC50" s="167"/>
      <c r="AD50" s="50"/>
      <c r="AE50" s="50"/>
      <c r="AF50" s="50"/>
      <c r="AG50" s="1329" t="s">
        <v>43</v>
      </c>
      <c r="AH50" s="62">
        <v>2.5015524516984287</v>
      </c>
      <c r="AI50" s="514">
        <f t="shared" si="26"/>
        <v>33</v>
      </c>
      <c r="AJ50" s="513">
        <f t="shared" si="14"/>
        <v>2.6304835428866986</v>
      </c>
      <c r="AK50" s="8">
        <f>RANK(AJ50,AJ$7:AJ$64)</f>
        <v>34</v>
      </c>
      <c r="AL50" s="513">
        <f t="shared" si="10"/>
        <v>2.280946834915615</v>
      </c>
      <c r="AM50" s="8">
        <f>RANK(AL50,AL$7:AL$64)</f>
        <v>14</v>
      </c>
      <c r="AN50" s="513">
        <f t="shared" si="11"/>
        <v>0</v>
      </c>
      <c r="AO50" s="8">
        <v>57</v>
      </c>
      <c r="AP50" s="50"/>
      <c r="AQ50" s="1330">
        <f t="shared" si="15"/>
        <v>1.2216174939872619</v>
      </c>
      <c r="AR50" s="1330">
        <f t="shared" si="12"/>
        <v>0.98193868667312845</v>
      </c>
      <c r="AS50" s="1330">
        <f t="shared" si="13"/>
        <v>0</v>
      </c>
      <c r="AT50" s="1330"/>
      <c r="AU50" s="1334">
        <v>3.0407000000000002</v>
      </c>
      <c r="AV50" s="1335">
        <v>0.90369999999999984</v>
      </c>
      <c r="AW50" s="1335">
        <v>0</v>
      </c>
      <c r="AX50" s="50"/>
      <c r="AY50" s="50"/>
      <c r="AZ50" s="50"/>
      <c r="BA50" s="50"/>
      <c r="BB50" s="50"/>
    </row>
    <row r="51" spans="1:54" ht="19.5" thickBot="1" x14ac:dyDescent="0.35">
      <c r="A51" s="680" t="s">
        <v>44</v>
      </c>
      <c r="B51" s="447">
        <f t="shared" si="18"/>
        <v>45</v>
      </c>
      <c r="C51" s="1342">
        <f t="shared" si="19"/>
        <v>1.0239922676159376</v>
      </c>
      <c r="D51" s="1343">
        <f t="shared" si="20"/>
        <v>0.52403903082562064</v>
      </c>
      <c r="E51" s="1321">
        <f t="shared" si="21"/>
        <v>2.76E-2</v>
      </c>
      <c r="F51" s="1306">
        <f t="shared" si="22"/>
        <v>0</v>
      </c>
      <c r="G51" s="1307">
        <f t="shared" si="23"/>
        <v>1.26E-2</v>
      </c>
      <c r="H51" s="1322">
        <f t="shared" si="24"/>
        <v>1.4999999999999999E-2</v>
      </c>
      <c r="I51" s="199"/>
      <c r="J51" s="1336">
        <v>0.5</v>
      </c>
      <c r="K51" s="1337">
        <v>0.7</v>
      </c>
      <c r="L51" s="1338">
        <v>0.5</v>
      </c>
      <c r="M51" s="199"/>
      <c r="N51" s="1309">
        <f t="shared" si="25"/>
        <v>4.8000000000000001E-2</v>
      </c>
      <c r="O51" s="1310"/>
      <c r="P51" s="1311">
        <v>1.8000000000000002E-2</v>
      </c>
      <c r="Q51" s="1312">
        <v>0.03</v>
      </c>
      <c r="R51" s="50"/>
      <c r="S51" s="137"/>
      <c r="T51" s="137"/>
      <c r="U51" s="137"/>
      <c r="V51" s="137"/>
      <c r="W51" s="169"/>
      <c r="X51" s="169"/>
      <c r="AD51" s="50"/>
      <c r="AE51" s="50"/>
      <c r="AF51" s="50"/>
      <c r="AG51" s="96" t="s">
        <v>61</v>
      </c>
      <c r="AH51" s="62">
        <v>0</v>
      </c>
      <c r="AI51" s="514">
        <f t="shared" si="26"/>
        <v>47</v>
      </c>
      <c r="AJ51" s="513">
        <f t="shared" si="14"/>
        <v>0</v>
      </c>
      <c r="AK51" s="8">
        <v>57</v>
      </c>
      <c r="AL51" s="513">
        <f t="shared" si="10"/>
        <v>0</v>
      </c>
      <c r="AM51" s="8">
        <v>57</v>
      </c>
      <c r="AN51" s="513">
        <f t="shared" si="11"/>
        <v>0</v>
      </c>
      <c r="AO51" s="8">
        <v>57</v>
      </c>
      <c r="AP51" s="50"/>
      <c r="AQ51" s="1330">
        <f t="shared" si="15"/>
        <v>0</v>
      </c>
      <c r="AR51" s="1330">
        <f t="shared" si="12"/>
        <v>0</v>
      </c>
      <c r="AS51" s="1330">
        <f t="shared" si="13"/>
        <v>0</v>
      </c>
      <c r="AT51" s="1330"/>
      <c r="AU51" s="198">
        <v>0</v>
      </c>
      <c r="AV51" s="198">
        <v>0</v>
      </c>
      <c r="AW51" s="198">
        <v>0</v>
      </c>
      <c r="AX51" s="50"/>
      <c r="AY51" s="50"/>
      <c r="AZ51" s="50"/>
      <c r="BA51" s="50"/>
      <c r="BB51" s="50"/>
    </row>
    <row r="52" spans="1:54" ht="19.5" thickBot="1" x14ac:dyDescent="0.35">
      <c r="A52" s="679" t="s">
        <v>8</v>
      </c>
      <c r="B52" s="447">
        <f t="shared" si="18"/>
        <v>46</v>
      </c>
      <c r="C52" s="1342">
        <f t="shared" si="19"/>
        <v>0.96280676979614366</v>
      </c>
      <c r="D52" s="1343">
        <f t="shared" si="20"/>
        <v>0.49272669576988964</v>
      </c>
      <c r="E52" s="1319">
        <f t="shared" si="21"/>
        <v>1.9599999999999999E-2</v>
      </c>
      <c r="F52" s="1302">
        <f t="shared" si="22"/>
        <v>0</v>
      </c>
      <c r="G52" s="1303">
        <f t="shared" si="23"/>
        <v>9.1000000000000004E-3</v>
      </c>
      <c r="H52" s="1320">
        <f t="shared" si="24"/>
        <v>1.0499999999999999E-2</v>
      </c>
      <c r="I52" s="67"/>
      <c r="J52" s="71">
        <v>0.5</v>
      </c>
      <c r="K52" s="72">
        <v>0.7</v>
      </c>
      <c r="L52" s="73">
        <v>0.5</v>
      </c>
      <c r="M52" s="67"/>
      <c r="N52" s="1297">
        <f t="shared" si="25"/>
        <v>3.4000000000000002E-2</v>
      </c>
      <c r="O52" s="1298"/>
      <c r="P52" s="1299">
        <v>1.3000000000000001E-2</v>
      </c>
      <c r="Q52" s="1300">
        <v>2.0999999999999998E-2</v>
      </c>
      <c r="R52" s="50"/>
      <c r="S52" s="137"/>
      <c r="T52" s="137"/>
      <c r="U52" s="137"/>
      <c r="V52" s="137"/>
      <c r="W52" s="169"/>
      <c r="X52" s="169"/>
      <c r="Y52" s="137"/>
      <c r="Z52" s="97"/>
      <c r="AB52" s="137"/>
      <c r="AC52" s="97"/>
      <c r="AD52" s="50"/>
      <c r="AE52" s="50"/>
      <c r="AF52" s="50"/>
      <c r="AG52" s="1329" t="s">
        <v>36</v>
      </c>
      <c r="AH52" s="62">
        <v>0</v>
      </c>
      <c r="AI52" s="514">
        <f t="shared" si="26"/>
        <v>47</v>
      </c>
      <c r="AJ52" s="513">
        <f t="shared" si="14"/>
        <v>0</v>
      </c>
      <c r="AK52" s="8">
        <v>57</v>
      </c>
      <c r="AL52" s="513">
        <f t="shared" si="10"/>
        <v>0</v>
      </c>
      <c r="AM52" s="8">
        <v>57</v>
      </c>
      <c r="AN52" s="513">
        <f t="shared" si="11"/>
        <v>0</v>
      </c>
      <c r="AO52" s="8">
        <v>57</v>
      </c>
      <c r="AP52" s="50"/>
      <c r="AQ52" s="1330">
        <f t="shared" si="15"/>
        <v>0</v>
      </c>
      <c r="AR52" s="1330">
        <f t="shared" si="12"/>
        <v>0</v>
      </c>
      <c r="AS52" s="1330">
        <f t="shared" si="13"/>
        <v>0</v>
      </c>
      <c r="AT52" s="1330"/>
      <c r="AU52" s="1334">
        <v>0</v>
      </c>
      <c r="AV52" s="1335">
        <v>0</v>
      </c>
      <c r="AW52" s="1335">
        <v>0</v>
      </c>
      <c r="AX52" s="50"/>
      <c r="AY52" s="50"/>
      <c r="AZ52" s="50"/>
      <c r="BA52" s="50"/>
      <c r="BB52" s="50"/>
    </row>
    <row r="53" spans="1:54" ht="19.5" thickBot="1" x14ac:dyDescent="0.35">
      <c r="A53" s="679" t="s">
        <v>55</v>
      </c>
      <c r="B53" s="447">
        <f t="shared" si="18"/>
        <v>47</v>
      </c>
      <c r="C53" s="1342">
        <f t="shared" si="19"/>
        <v>0</v>
      </c>
      <c r="D53" s="1343">
        <f t="shared" si="20"/>
        <v>0</v>
      </c>
      <c r="E53" s="1319">
        <f t="shared" si="21"/>
        <v>0</v>
      </c>
      <c r="F53" s="1302">
        <f t="shared" si="22"/>
        <v>0</v>
      </c>
      <c r="G53" s="1303">
        <f t="shared" si="23"/>
        <v>0</v>
      </c>
      <c r="H53" s="1320">
        <f t="shared" si="24"/>
        <v>0</v>
      </c>
      <c r="I53" s="67"/>
      <c r="J53" s="68"/>
      <c r="K53" s="69"/>
      <c r="L53" s="70"/>
      <c r="M53" s="67"/>
      <c r="N53" s="1297">
        <f t="shared" si="25"/>
        <v>0</v>
      </c>
      <c r="O53" s="1298"/>
      <c r="P53" s="1299"/>
      <c r="Q53" s="1300"/>
      <c r="R53" s="50"/>
      <c r="S53" s="137"/>
      <c r="T53" s="137"/>
      <c r="U53" s="97"/>
      <c r="V53" s="137"/>
      <c r="W53" s="169"/>
      <c r="X53" s="193"/>
      <c r="Y53" s="137"/>
      <c r="Z53" s="97"/>
      <c r="AB53" s="137"/>
      <c r="AC53" s="97"/>
      <c r="AD53" s="50"/>
      <c r="AE53" s="50"/>
      <c r="AF53" s="50"/>
      <c r="AG53" s="1329" t="s">
        <v>180</v>
      </c>
      <c r="AH53" s="62">
        <v>0</v>
      </c>
      <c r="AI53" s="514">
        <f t="shared" si="26"/>
        <v>47</v>
      </c>
      <c r="AJ53" s="513">
        <f t="shared" si="14"/>
        <v>0</v>
      </c>
      <c r="AK53" s="8">
        <v>57</v>
      </c>
      <c r="AL53" s="513">
        <f t="shared" si="10"/>
        <v>0</v>
      </c>
      <c r="AM53" s="8">
        <v>57</v>
      </c>
      <c r="AN53" s="513">
        <f t="shared" si="11"/>
        <v>0</v>
      </c>
      <c r="AO53" s="8">
        <v>57</v>
      </c>
      <c r="AP53" s="50"/>
      <c r="AQ53" s="1330">
        <f t="shared" si="15"/>
        <v>0</v>
      </c>
      <c r="AR53" s="1330">
        <f t="shared" si="12"/>
        <v>0</v>
      </c>
      <c r="AS53" s="1330">
        <f t="shared" si="13"/>
        <v>0</v>
      </c>
      <c r="AT53" s="1330"/>
      <c r="AU53" s="1334">
        <v>0</v>
      </c>
      <c r="AV53" s="1335">
        <v>0</v>
      </c>
      <c r="AW53" s="1335">
        <v>0</v>
      </c>
      <c r="AX53" s="50"/>
      <c r="AY53" s="50"/>
      <c r="AZ53" s="50"/>
      <c r="BA53" s="50"/>
      <c r="BB53" s="50"/>
    </row>
    <row r="54" spans="1:54" ht="19.5" thickBot="1" x14ac:dyDescent="0.35">
      <c r="A54" s="680" t="s">
        <v>27</v>
      </c>
      <c r="B54" s="447">
        <f t="shared" si="18"/>
        <v>47</v>
      </c>
      <c r="C54" s="1342">
        <f t="shared" si="19"/>
        <v>0</v>
      </c>
      <c r="D54" s="1343">
        <f t="shared" si="20"/>
        <v>0</v>
      </c>
      <c r="E54" s="1321">
        <f t="shared" si="21"/>
        <v>0</v>
      </c>
      <c r="F54" s="1306">
        <f t="shared" si="22"/>
        <v>0</v>
      </c>
      <c r="G54" s="1307">
        <f t="shared" si="23"/>
        <v>0</v>
      </c>
      <c r="H54" s="1322">
        <f t="shared" si="24"/>
        <v>0</v>
      </c>
      <c r="I54" s="199"/>
      <c r="J54" s="1339"/>
      <c r="K54" s="1340"/>
      <c r="L54" s="1341"/>
      <c r="M54" s="199"/>
      <c r="N54" s="1309">
        <f t="shared" si="25"/>
        <v>0</v>
      </c>
      <c r="O54" s="1310"/>
      <c r="P54" s="1311"/>
      <c r="Q54" s="1312"/>
      <c r="R54" s="50"/>
      <c r="S54" s="137"/>
      <c r="T54" s="137"/>
      <c r="U54" s="97"/>
      <c r="V54" s="137"/>
      <c r="W54" s="169"/>
      <c r="X54" s="193"/>
      <c r="Y54" s="137"/>
      <c r="Z54" s="97"/>
      <c r="AB54" s="137"/>
      <c r="AC54" s="97"/>
      <c r="AD54" s="50"/>
      <c r="AE54" s="50"/>
      <c r="AF54" s="50"/>
      <c r="AG54" s="96" t="s">
        <v>35</v>
      </c>
      <c r="AH54" s="62">
        <v>4.5773873434474357</v>
      </c>
      <c r="AI54" s="514">
        <f t="shared" si="26"/>
        <v>16</v>
      </c>
      <c r="AJ54" s="513">
        <f t="shared" si="14"/>
        <v>5.0441148642640643</v>
      </c>
      <c r="AK54" s="8">
        <f>RANK(AJ54,AJ$7:AJ$64)</f>
        <v>16</v>
      </c>
      <c r="AL54" s="513">
        <f t="shared" si="10"/>
        <v>0</v>
      </c>
      <c r="AM54" s="8">
        <v>57</v>
      </c>
      <c r="AN54" s="513">
        <f t="shared" si="11"/>
        <v>0</v>
      </c>
      <c r="AO54" s="8">
        <v>57</v>
      </c>
      <c r="AP54" s="50"/>
      <c r="AQ54" s="1330">
        <f t="shared" si="15"/>
        <v>2.3425270903249955</v>
      </c>
      <c r="AR54" s="1330">
        <f t="shared" si="12"/>
        <v>0</v>
      </c>
      <c r="AS54" s="1330">
        <f t="shared" si="13"/>
        <v>0</v>
      </c>
      <c r="AT54" s="1330"/>
      <c r="AU54" s="198">
        <v>113.1888</v>
      </c>
      <c r="AV54" s="198">
        <v>0</v>
      </c>
      <c r="AW54" s="198">
        <v>0</v>
      </c>
      <c r="AX54" s="50"/>
      <c r="AY54" s="50"/>
      <c r="AZ54" s="50"/>
      <c r="BA54" s="50"/>
      <c r="BB54" s="50"/>
    </row>
    <row r="55" spans="1:54" ht="19.5" thickBot="1" x14ac:dyDescent="0.35">
      <c r="A55" s="680" t="s">
        <v>38</v>
      </c>
      <c r="B55" s="447">
        <f t="shared" si="18"/>
        <v>47</v>
      </c>
      <c r="C55" s="1342">
        <f t="shared" si="19"/>
        <v>0</v>
      </c>
      <c r="D55" s="1343">
        <f t="shared" si="20"/>
        <v>0</v>
      </c>
      <c r="E55" s="1321">
        <f t="shared" si="21"/>
        <v>0</v>
      </c>
      <c r="F55" s="1306">
        <f t="shared" si="22"/>
        <v>0</v>
      </c>
      <c r="G55" s="1307">
        <f t="shared" si="23"/>
        <v>0</v>
      </c>
      <c r="H55" s="1322">
        <f t="shared" si="24"/>
        <v>0</v>
      </c>
      <c r="I55" s="199"/>
      <c r="J55" s="1339"/>
      <c r="K55" s="1340"/>
      <c r="L55" s="1341"/>
      <c r="M55" s="199"/>
      <c r="N55" s="1309">
        <f t="shared" si="25"/>
        <v>0</v>
      </c>
      <c r="O55" s="1310"/>
      <c r="P55" s="1311"/>
      <c r="Q55" s="1312"/>
      <c r="R55" s="50"/>
      <c r="S55" s="137"/>
      <c r="T55" s="137"/>
      <c r="U55" s="137"/>
      <c r="V55" s="137"/>
      <c r="W55" s="169"/>
      <c r="X55" s="169"/>
      <c r="Y55" s="137"/>
      <c r="Z55" s="97"/>
      <c r="AB55" s="137"/>
      <c r="AC55" s="97"/>
      <c r="AD55" s="50"/>
      <c r="AE55" s="50"/>
      <c r="AF55" s="50"/>
      <c r="AG55" s="96" t="s">
        <v>49</v>
      </c>
      <c r="AH55" s="62">
        <v>2.4206434474962291</v>
      </c>
      <c r="AI55" s="514">
        <f t="shared" si="26"/>
        <v>36</v>
      </c>
      <c r="AJ55" s="513">
        <f t="shared" si="14"/>
        <v>2.6674613001842307</v>
      </c>
      <c r="AK55" s="8">
        <f>RANK(AJ55,AJ$7:AJ$64)</f>
        <v>33</v>
      </c>
      <c r="AL55" s="513">
        <f t="shared" si="10"/>
        <v>0</v>
      </c>
      <c r="AM55" s="8">
        <v>57</v>
      </c>
      <c r="AN55" s="513">
        <f t="shared" si="11"/>
        <v>0</v>
      </c>
      <c r="AO55" s="8">
        <v>57</v>
      </c>
      <c r="AP55" s="50"/>
      <c r="AQ55" s="1330">
        <f t="shared" si="15"/>
        <v>1.2387902587913737</v>
      </c>
      <c r="AR55" s="1330">
        <f t="shared" si="12"/>
        <v>0</v>
      </c>
      <c r="AS55" s="1330">
        <f t="shared" si="13"/>
        <v>0</v>
      </c>
      <c r="AT55" s="1330"/>
      <c r="AU55" s="198">
        <v>3.2859000000000003</v>
      </c>
      <c r="AV55" s="198">
        <v>0</v>
      </c>
      <c r="AW55" s="198">
        <v>0</v>
      </c>
      <c r="AX55" s="50"/>
      <c r="AY55" s="50"/>
      <c r="AZ55" s="50"/>
      <c r="BA55" s="50"/>
      <c r="BB55" s="50"/>
    </row>
    <row r="56" spans="1:54" ht="19.5" thickBot="1" x14ac:dyDescent="0.35">
      <c r="A56" s="679" t="s">
        <v>64</v>
      </c>
      <c r="B56" s="447">
        <f t="shared" si="18"/>
        <v>47</v>
      </c>
      <c r="C56" s="1342">
        <f t="shared" si="19"/>
        <v>0</v>
      </c>
      <c r="D56" s="1343">
        <f t="shared" si="20"/>
        <v>0</v>
      </c>
      <c r="E56" s="1319">
        <f t="shared" si="21"/>
        <v>0</v>
      </c>
      <c r="F56" s="1302">
        <f t="shared" si="22"/>
        <v>0</v>
      </c>
      <c r="G56" s="1303">
        <f t="shared" si="23"/>
        <v>0</v>
      </c>
      <c r="H56" s="1320">
        <f t="shared" si="24"/>
        <v>0</v>
      </c>
      <c r="I56" s="67"/>
      <c r="J56" s="71">
        <v>0.5</v>
      </c>
      <c r="K56" s="72">
        <v>0.7</v>
      </c>
      <c r="L56" s="73"/>
      <c r="M56" s="67"/>
      <c r="N56" s="1297">
        <f t="shared" si="25"/>
        <v>0</v>
      </c>
      <c r="O56" s="1298"/>
      <c r="P56" s="1299"/>
      <c r="Q56" s="1300"/>
      <c r="R56" s="50"/>
      <c r="S56" s="137"/>
      <c r="T56" s="137"/>
      <c r="U56" s="137"/>
      <c r="V56" s="137"/>
      <c r="W56" s="137"/>
      <c r="X56" s="137"/>
      <c r="Y56" s="137"/>
      <c r="Z56" s="97"/>
      <c r="AB56" s="137"/>
      <c r="AC56" s="97"/>
      <c r="AD56" s="50"/>
      <c r="AE56" s="50"/>
      <c r="AF56" s="50"/>
      <c r="AG56" s="1329" t="s">
        <v>53</v>
      </c>
      <c r="AH56" s="62">
        <v>0</v>
      </c>
      <c r="AI56" s="514">
        <f t="shared" si="26"/>
        <v>47</v>
      </c>
      <c r="AJ56" s="513">
        <f t="shared" si="14"/>
        <v>0</v>
      </c>
      <c r="AK56" s="8">
        <v>57</v>
      </c>
      <c r="AL56" s="513">
        <f t="shared" si="10"/>
        <v>0</v>
      </c>
      <c r="AM56" s="8">
        <v>57</v>
      </c>
      <c r="AN56" s="513">
        <f t="shared" si="11"/>
        <v>0</v>
      </c>
      <c r="AO56" s="8">
        <v>57</v>
      </c>
      <c r="AP56" s="50"/>
      <c r="AQ56" s="1330">
        <f t="shared" si="15"/>
        <v>0</v>
      </c>
      <c r="AR56" s="1330">
        <f t="shared" si="12"/>
        <v>0</v>
      </c>
      <c r="AS56" s="1330">
        <f t="shared" si="13"/>
        <v>0</v>
      </c>
      <c r="AT56" s="1330"/>
      <c r="AU56" s="1334">
        <v>0</v>
      </c>
      <c r="AV56" s="1335">
        <v>0</v>
      </c>
      <c r="AW56" s="1335">
        <v>0</v>
      </c>
      <c r="AX56" s="50"/>
      <c r="AY56" s="50"/>
      <c r="AZ56" s="50"/>
      <c r="BA56" s="50"/>
      <c r="BB56" s="50"/>
    </row>
    <row r="57" spans="1:54" ht="19.5" thickBot="1" x14ac:dyDescent="0.35">
      <c r="A57" s="679" t="s">
        <v>179</v>
      </c>
      <c r="B57" s="447">
        <f t="shared" si="18"/>
        <v>47</v>
      </c>
      <c r="C57" s="1342">
        <f t="shared" si="19"/>
        <v>0</v>
      </c>
      <c r="D57" s="1343">
        <f t="shared" si="20"/>
        <v>0</v>
      </c>
      <c r="E57" s="1319">
        <f t="shared" si="21"/>
        <v>0</v>
      </c>
      <c r="F57" s="1302">
        <f t="shared" si="22"/>
        <v>0</v>
      </c>
      <c r="G57" s="1303">
        <f t="shared" si="23"/>
        <v>0</v>
      </c>
      <c r="H57" s="1320">
        <f t="shared" si="24"/>
        <v>0</v>
      </c>
      <c r="I57" s="67"/>
      <c r="J57" s="68"/>
      <c r="K57" s="69"/>
      <c r="L57" s="70"/>
      <c r="M57" s="67"/>
      <c r="N57" s="1297">
        <f t="shared" si="25"/>
        <v>0</v>
      </c>
      <c r="O57" s="1298"/>
      <c r="P57" s="1299"/>
      <c r="Q57" s="1300"/>
      <c r="R57" s="50"/>
      <c r="S57" s="137"/>
      <c r="T57" s="137"/>
      <c r="U57" s="137"/>
      <c r="V57" s="137"/>
      <c r="W57" s="169"/>
      <c r="X57" s="169"/>
      <c r="Y57" s="137"/>
      <c r="Z57" s="193"/>
      <c r="AB57" s="137"/>
      <c r="AC57" s="97"/>
      <c r="AD57" s="50"/>
      <c r="AE57" s="50"/>
      <c r="AF57" s="50"/>
      <c r="AG57" s="1329" t="s">
        <v>34</v>
      </c>
      <c r="AH57" s="62">
        <v>4.8223516795929644</v>
      </c>
      <c r="AI57" s="514">
        <f t="shared" si="26"/>
        <v>14</v>
      </c>
      <c r="AJ57" s="513">
        <f t="shared" si="14"/>
        <v>5.3140566796393891</v>
      </c>
      <c r="AK57" s="8">
        <f t="shared" ref="AK57:AK64" si="27">RANK(AJ57,AJ$7:AJ$64)</f>
        <v>14</v>
      </c>
      <c r="AL57" s="513">
        <f t="shared" si="10"/>
        <v>0</v>
      </c>
      <c r="AM57" s="8">
        <v>57</v>
      </c>
      <c r="AN57" s="513">
        <f t="shared" si="11"/>
        <v>0</v>
      </c>
      <c r="AO57" s="8">
        <v>57</v>
      </c>
      <c r="AP57" s="50"/>
      <c r="AQ57" s="1330">
        <f t="shared" si="15"/>
        <v>2.4678902179191304</v>
      </c>
      <c r="AR57" s="1330">
        <f t="shared" si="12"/>
        <v>0</v>
      </c>
      <c r="AS57" s="1330">
        <f t="shared" si="13"/>
        <v>0</v>
      </c>
      <c r="AT57" s="1330"/>
      <c r="AU57" s="1334">
        <v>151.21259999999998</v>
      </c>
      <c r="AV57" s="1335">
        <v>0</v>
      </c>
      <c r="AW57" s="1335">
        <v>0</v>
      </c>
      <c r="AX57" s="50"/>
      <c r="AY57" s="50"/>
      <c r="AZ57" s="50"/>
      <c r="BA57" s="50"/>
      <c r="BB57" s="50"/>
    </row>
    <row r="58" spans="1:54" ht="19.5" thickBot="1" x14ac:dyDescent="0.35">
      <c r="A58" s="679" t="s">
        <v>46</v>
      </c>
      <c r="B58" s="447">
        <f t="shared" si="18"/>
        <v>47</v>
      </c>
      <c r="C58" s="1342">
        <f t="shared" si="19"/>
        <v>0</v>
      </c>
      <c r="D58" s="1343">
        <f t="shared" si="20"/>
        <v>0</v>
      </c>
      <c r="E58" s="1319">
        <f t="shared" si="21"/>
        <v>0</v>
      </c>
      <c r="F58" s="1302">
        <f t="shared" si="22"/>
        <v>0</v>
      </c>
      <c r="G58" s="1303">
        <f t="shared" si="23"/>
        <v>0</v>
      </c>
      <c r="H58" s="1320">
        <f t="shared" si="24"/>
        <v>0</v>
      </c>
      <c r="I58" s="67"/>
      <c r="J58" s="68"/>
      <c r="K58" s="69"/>
      <c r="L58" s="70"/>
      <c r="M58" s="67"/>
      <c r="N58" s="1297">
        <f t="shared" si="25"/>
        <v>7.0000000000000001E-3</v>
      </c>
      <c r="O58" s="1298"/>
      <c r="P58" s="1299">
        <v>7.0000000000000001E-3</v>
      </c>
      <c r="Q58" s="1300"/>
      <c r="R58" s="50"/>
      <c r="S58" s="137"/>
      <c r="T58" s="137"/>
      <c r="U58" s="137"/>
      <c r="V58" s="137"/>
      <c r="W58" s="169"/>
      <c r="X58" s="169"/>
      <c r="Y58" s="137"/>
      <c r="Z58" s="193"/>
      <c r="AB58" s="137"/>
      <c r="AC58" s="97"/>
      <c r="AD58" s="50"/>
      <c r="AE58" s="50"/>
      <c r="AF58" s="50"/>
      <c r="AG58" s="1329" t="s">
        <v>51</v>
      </c>
      <c r="AH58" s="62">
        <v>2.3290917242631206</v>
      </c>
      <c r="AI58" s="514">
        <f t="shared" si="26"/>
        <v>38</v>
      </c>
      <c r="AJ58" s="513">
        <f t="shared" si="14"/>
        <v>2.5479816579850723</v>
      </c>
      <c r="AK58" s="8">
        <f t="shared" si="27"/>
        <v>37</v>
      </c>
      <c r="AL58" s="513">
        <f t="shared" si="10"/>
        <v>1.5482634651621241</v>
      </c>
      <c r="AM58" s="8">
        <f>RANK(AL58,AL$7:AL$64)</f>
        <v>19</v>
      </c>
      <c r="AN58" s="513">
        <f t="shared" si="11"/>
        <v>0</v>
      </c>
      <c r="AO58" s="8">
        <v>57</v>
      </c>
      <c r="AP58" s="50"/>
      <c r="AQ58" s="1330">
        <f t="shared" si="15"/>
        <v>1.1833029619859905</v>
      </c>
      <c r="AR58" s="1330">
        <f t="shared" si="12"/>
        <v>0.66652136311696508</v>
      </c>
      <c r="AS58" s="1330">
        <f t="shared" si="13"/>
        <v>0</v>
      </c>
      <c r="AT58" s="1330"/>
      <c r="AU58" s="1334">
        <v>2.5473500000000002</v>
      </c>
      <c r="AV58" s="1335">
        <v>0.10500000000000001</v>
      </c>
      <c r="AW58" s="1335">
        <v>0</v>
      </c>
      <c r="AX58" s="50"/>
      <c r="AY58" s="50"/>
      <c r="AZ58" s="50"/>
      <c r="BA58" s="50"/>
      <c r="BB58" s="50"/>
    </row>
    <row r="59" spans="1:54" ht="19.5" thickBot="1" x14ac:dyDescent="0.35">
      <c r="A59" s="679" t="s">
        <v>24</v>
      </c>
      <c r="B59" s="447">
        <f t="shared" si="18"/>
        <v>47</v>
      </c>
      <c r="C59" s="1342">
        <f t="shared" si="19"/>
        <v>0</v>
      </c>
      <c r="D59" s="1343">
        <f t="shared" si="20"/>
        <v>0</v>
      </c>
      <c r="E59" s="1319">
        <f t="shared" si="21"/>
        <v>0</v>
      </c>
      <c r="F59" s="1302">
        <f t="shared" si="22"/>
        <v>0</v>
      </c>
      <c r="G59" s="1303">
        <f t="shared" si="23"/>
        <v>0</v>
      </c>
      <c r="H59" s="1320">
        <f t="shared" si="24"/>
        <v>0</v>
      </c>
      <c r="I59" s="67"/>
      <c r="J59" s="71">
        <v>0.5</v>
      </c>
      <c r="K59" s="72">
        <v>0.7</v>
      </c>
      <c r="L59" s="73">
        <v>0.5</v>
      </c>
      <c r="M59" s="67"/>
      <c r="N59" s="1297">
        <f t="shared" si="25"/>
        <v>0</v>
      </c>
      <c r="O59" s="1298"/>
      <c r="P59" s="1299"/>
      <c r="Q59" s="1300"/>
      <c r="R59" s="50"/>
      <c r="S59" s="137"/>
      <c r="T59" s="137"/>
      <c r="U59" s="137"/>
      <c r="V59" s="137"/>
      <c r="W59" s="169"/>
      <c r="X59" s="169"/>
      <c r="Y59" s="137"/>
      <c r="Z59" s="193"/>
      <c r="AB59" s="137"/>
      <c r="AC59" s="97"/>
      <c r="AD59" s="50"/>
      <c r="AE59" s="50"/>
      <c r="AF59" s="50"/>
      <c r="AG59" s="1329" t="s">
        <v>25</v>
      </c>
      <c r="AH59" s="62">
        <v>4.5817186153137941</v>
      </c>
      <c r="AI59" s="514">
        <f t="shared" si="26"/>
        <v>15</v>
      </c>
      <c r="AJ59" s="513">
        <f t="shared" si="14"/>
        <v>5.0488877687973757</v>
      </c>
      <c r="AK59" s="8">
        <f t="shared" si="27"/>
        <v>15</v>
      </c>
      <c r="AL59" s="513">
        <f t="shared" si="10"/>
        <v>0</v>
      </c>
      <c r="AM59" s="8">
        <v>57</v>
      </c>
      <c r="AN59" s="513">
        <f t="shared" si="11"/>
        <v>0</v>
      </c>
      <c r="AO59" s="8">
        <v>57</v>
      </c>
      <c r="AP59" s="50"/>
      <c r="AQ59" s="1330">
        <f t="shared" si="15"/>
        <v>2.3447436651789961</v>
      </c>
      <c r="AR59" s="1330">
        <f t="shared" si="12"/>
        <v>0</v>
      </c>
      <c r="AS59" s="1330">
        <f t="shared" si="13"/>
        <v>0</v>
      </c>
      <c r="AT59" s="1330"/>
      <c r="AU59" s="1334">
        <v>113.78510000000001</v>
      </c>
      <c r="AV59" s="1335">
        <v>0</v>
      </c>
      <c r="AW59" s="1335">
        <v>0</v>
      </c>
      <c r="AX59" s="50"/>
      <c r="AY59" s="50"/>
      <c r="AZ59" s="50"/>
      <c r="BA59" s="50"/>
      <c r="BB59" s="50"/>
    </row>
    <row r="60" spans="1:54" ht="19.5" thickBot="1" x14ac:dyDescent="0.35">
      <c r="A60" s="679" t="s">
        <v>41</v>
      </c>
      <c r="B60" s="447">
        <f t="shared" si="18"/>
        <v>47</v>
      </c>
      <c r="C60" s="1342">
        <f t="shared" si="19"/>
        <v>0</v>
      </c>
      <c r="D60" s="1343">
        <f t="shared" si="20"/>
        <v>0</v>
      </c>
      <c r="E60" s="1319">
        <f t="shared" si="21"/>
        <v>0</v>
      </c>
      <c r="F60" s="1302">
        <f t="shared" si="22"/>
        <v>0</v>
      </c>
      <c r="G60" s="1303">
        <f t="shared" si="23"/>
        <v>0</v>
      </c>
      <c r="H60" s="1320">
        <f t="shared" si="24"/>
        <v>0</v>
      </c>
      <c r="I60" s="67"/>
      <c r="J60" s="68"/>
      <c r="K60" s="69"/>
      <c r="L60" s="70"/>
      <c r="M60" s="67"/>
      <c r="N60" s="1297">
        <f t="shared" si="25"/>
        <v>0</v>
      </c>
      <c r="O60" s="1298"/>
      <c r="P60" s="1299"/>
      <c r="Q60" s="1300"/>
      <c r="R60" s="50"/>
      <c r="S60" s="137"/>
      <c r="T60" s="137"/>
      <c r="U60" s="137"/>
      <c r="V60" s="137"/>
      <c r="W60" s="169"/>
      <c r="X60" s="169"/>
      <c r="Y60" s="137"/>
      <c r="Z60" s="193"/>
      <c r="AB60" s="137"/>
      <c r="AC60" s="97"/>
      <c r="AD60" s="50"/>
      <c r="AE60" s="50"/>
      <c r="AF60" s="50"/>
      <c r="AG60" s="1329" t="s">
        <v>31</v>
      </c>
      <c r="AH60" s="62">
        <v>3.769890749500898</v>
      </c>
      <c r="AI60" s="514">
        <f t="shared" si="26"/>
        <v>29</v>
      </c>
      <c r="AJ60" s="513">
        <f t="shared" si="14"/>
        <v>4.1542828997048451</v>
      </c>
      <c r="AK60" s="8">
        <f t="shared" si="27"/>
        <v>27</v>
      </c>
      <c r="AL60" s="513">
        <f t="shared" si="10"/>
        <v>0</v>
      </c>
      <c r="AM60" s="8">
        <v>57</v>
      </c>
      <c r="AN60" s="513">
        <f t="shared" si="11"/>
        <v>0</v>
      </c>
      <c r="AO60" s="8">
        <v>57</v>
      </c>
      <c r="AP60" s="50"/>
      <c r="AQ60" s="1330">
        <f t="shared" si="15"/>
        <v>1.9292820435904774</v>
      </c>
      <c r="AR60" s="1330">
        <f t="shared" si="12"/>
        <v>0</v>
      </c>
      <c r="AS60" s="1330">
        <f t="shared" si="13"/>
        <v>0</v>
      </c>
      <c r="AT60" s="1330"/>
      <c r="AU60" s="1334">
        <v>38.506299999999996</v>
      </c>
      <c r="AV60" s="1335">
        <v>0</v>
      </c>
      <c r="AW60" s="1335">
        <v>0</v>
      </c>
      <c r="AX60" s="50"/>
      <c r="AY60" s="50"/>
      <c r="AZ60" s="50"/>
      <c r="BA60" s="50"/>
      <c r="BB60" s="50"/>
    </row>
    <row r="61" spans="1:54" ht="19.5" thickBot="1" x14ac:dyDescent="0.35">
      <c r="A61" s="680" t="s">
        <v>61</v>
      </c>
      <c r="B61" s="447">
        <f t="shared" si="18"/>
        <v>47</v>
      </c>
      <c r="C61" s="1342">
        <f t="shared" si="19"/>
        <v>0</v>
      </c>
      <c r="D61" s="1343">
        <f t="shared" si="20"/>
        <v>0</v>
      </c>
      <c r="E61" s="1321">
        <f t="shared" si="21"/>
        <v>0</v>
      </c>
      <c r="F61" s="1306">
        <f t="shared" si="22"/>
        <v>0</v>
      </c>
      <c r="G61" s="1307">
        <f t="shared" si="23"/>
        <v>0</v>
      </c>
      <c r="H61" s="1322">
        <f t="shared" si="24"/>
        <v>0</v>
      </c>
      <c r="I61" s="199"/>
      <c r="J61" s="68"/>
      <c r="K61" s="69"/>
      <c r="L61" s="70"/>
      <c r="M61" s="199"/>
      <c r="N61" s="1309">
        <f t="shared" si="25"/>
        <v>0</v>
      </c>
      <c r="O61" s="1298"/>
      <c r="P61" s="1311"/>
      <c r="Q61" s="1312"/>
      <c r="R61" s="50"/>
      <c r="S61" s="137"/>
      <c r="T61" s="137"/>
      <c r="U61" s="97"/>
      <c r="V61" s="137"/>
      <c r="W61" s="169"/>
      <c r="X61" s="193"/>
      <c r="Y61" s="137"/>
      <c r="Z61" s="193"/>
      <c r="AB61" s="137"/>
      <c r="AC61" s="97"/>
      <c r="AD61" s="50"/>
      <c r="AE61" s="50"/>
      <c r="AF61" s="50"/>
      <c r="AG61" s="96" t="s">
        <v>11</v>
      </c>
      <c r="AH61" s="62">
        <v>7.8452702784777388</v>
      </c>
      <c r="AI61" s="514">
        <f t="shared" si="26"/>
        <v>3</v>
      </c>
      <c r="AJ61" s="513">
        <f t="shared" si="14"/>
        <v>8.6397073792666603</v>
      </c>
      <c r="AK61" s="8">
        <f t="shared" si="27"/>
        <v>3</v>
      </c>
      <c r="AL61" s="513">
        <f t="shared" si="10"/>
        <v>3.3746750695741965</v>
      </c>
      <c r="AM61" s="8">
        <f>RANK(AL61,AL$7:AL$64)</f>
        <v>11</v>
      </c>
      <c r="AN61" s="513">
        <f t="shared" si="11"/>
        <v>3.2185390823793254</v>
      </c>
      <c r="AO61" s="8">
        <f t="shared" ref="AO61:AO62" si="28">RANK(AN61,AN$7:AN$64)</f>
        <v>11</v>
      </c>
      <c r="AP61" s="50"/>
      <c r="AQ61" s="1330">
        <f t="shared" si="15"/>
        <v>4.0123488725044636</v>
      </c>
      <c r="AR61" s="1330">
        <f t="shared" si="12"/>
        <v>1.4527844117369917</v>
      </c>
      <c r="AS61" s="1330">
        <f t="shared" si="13"/>
        <v>1.3452900560720884</v>
      </c>
      <c r="AT61" s="1330"/>
      <c r="AU61" s="198">
        <v>2250.1679367389056</v>
      </c>
      <c r="AV61" s="198">
        <v>7.9637499999999974</v>
      </c>
      <c r="AW61" s="198">
        <v>5.1956999999999995</v>
      </c>
      <c r="AX61" s="50"/>
      <c r="AY61" s="50"/>
      <c r="AZ61" s="50"/>
      <c r="BA61" s="50"/>
      <c r="BB61" s="50"/>
    </row>
    <row r="62" spans="1:54" ht="19.5" thickBot="1" x14ac:dyDescent="0.35">
      <c r="A62" s="679" t="s">
        <v>36</v>
      </c>
      <c r="B62" s="447">
        <f t="shared" si="18"/>
        <v>47</v>
      </c>
      <c r="C62" s="1342">
        <f t="shared" si="19"/>
        <v>0</v>
      </c>
      <c r="D62" s="1343">
        <f t="shared" si="20"/>
        <v>0</v>
      </c>
      <c r="E62" s="1319">
        <f t="shared" si="21"/>
        <v>0</v>
      </c>
      <c r="F62" s="1302">
        <f t="shared" si="22"/>
        <v>0</v>
      </c>
      <c r="G62" s="1303">
        <f t="shared" si="23"/>
        <v>0</v>
      </c>
      <c r="H62" s="1320">
        <f t="shared" si="24"/>
        <v>0</v>
      </c>
      <c r="I62" s="67"/>
      <c r="J62" s="68"/>
      <c r="K62" s="69"/>
      <c r="L62" s="70"/>
      <c r="M62" s="67"/>
      <c r="N62" s="1297">
        <f t="shared" si="25"/>
        <v>0</v>
      </c>
      <c r="O62" s="1298"/>
      <c r="P62" s="1299"/>
      <c r="Q62" s="1300"/>
      <c r="R62" s="50"/>
      <c r="S62" s="137"/>
      <c r="T62" s="137"/>
      <c r="U62" s="137"/>
      <c r="V62" s="137"/>
      <c r="W62" s="169"/>
      <c r="X62" s="169"/>
      <c r="Y62" s="137"/>
      <c r="Z62" s="193"/>
      <c r="AB62" s="137"/>
      <c r="AC62" s="97"/>
      <c r="AD62" s="50"/>
      <c r="AE62" s="50"/>
      <c r="AF62" s="50"/>
      <c r="AG62" s="1329" t="s">
        <v>30</v>
      </c>
      <c r="AH62" s="62">
        <v>3.9960520983254932</v>
      </c>
      <c r="AI62" s="514">
        <f t="shared" si="26"/>
        <v>23</v>
      </c>
      <c r="AJ62" s="513">
        <f t="shared" si="14"/>
        <v>4.3977013388768764</v>
      </c>
      <c r="AK62" s="8">
        <f t="shared" si="27"/>
        <v>23</v>
      </c>
      <c r="AL62" s="513">
        <f t="shared" si="10"/>
        <v>1.9593913030802048</v>
      </c>
      <c r="AM62" s="8">
        <f>RANK(AL62,AL$7:AL$64)</f>
        <v>15</v>
      </c>
      <c r="AN62" s="513">
        <f t="shared" si="11"/>
        <v>1.6501655825670145</v>
      </c>
      <c r="AO62" s="8">
        <f t="shared" si="28"/>
        <v>14</v>
      </c>
      <c r="AP62" s="50"/>
      <c r="AQ62" s="1330">
        <f t="shared" si="15"/>
        <v>2.0423275041696756</v>
      </c>
      <c r="AR62" s="1330">
        <f t="shared" si="12"/>
        <v>0.84351028852301402</v>
      </c>
      <c r="AS62" s="1330">
        <f t="shared" si="13"/>
        <v>0.68973882009184628</v>
      </c>
      <c r="AT62" s="1330"/>
      <c r="AU62" s="1334">
        <v>52.83464715789475</v>
      </c>
      <c r="AV62" s="1335">
        <v>0.38850000000000007</v>
      </c>
      <c r="AW62" s="1335">
        <v>0.127</v>
      </c>
      <c r="AX62" s="50"/>
      <c r="AY62" s="50"/>
      <c r="AZ62" s="50"/>
      <c r="BA62" s="50"/>
      <c r="BB62" s="50"/>
    </row>
    <row r="63" spans="1:54" ht="19.5" thickBot="1" x14ac:dyDescent="0.35">
      <c r="A63" s="679" t="s">
        <v>180</v>
      </c>
      <c r="B63" s="447">
        <f t="shared" si="18"/>
        <v>47</v>
      </c>
      <c r="C63" s="1342">
        <f t="shared" si="19"/>
        <v>0</v>
      </c>
      <c r="D63" s="1343">
        <f t="shared" si="20"/>
        <v>0</v>
      </c>
      <c r="E63" s="1319">
        <f t="shared" si="21"/>
        <v>0</v>
      </c>
      <c r="F63" s="1302">
        <f t="shared" si="22"/>
        <v>0</v>
      </c>
      <c r="G63" s="1303">
        <f t="shared" si="23"/>
        <v>0</v>
      </c>
      <c r="H63" s="1320">
        <f t="shared" si="24"/>
        <v>0</v>
      </c>
      <c r="I63" s="67"/>
      <c r="J63" s="68"/>
      <c r="K63" s="69"/>
      <c r="L63" s="70"/>
      <c r="M63" s="67"/>
      <c r="N63" s="1297">
        <f t="shared" si="25"/>
        <v>0</v>
      </c>
      <c r="O63" s="1298"/>
      <c r="P63" s="1299"/>
      <c r="Q63" s="1300"/>
      <c r="R63" s="50"/>
      <c r="S63" s="137"/>
      <c r="T63" s="137"/>
      <c r="U63" s="97"/>
      <c r="V63" s="137"/>
      <c r="W63" s="169"/>
      <c r="X63" s="193"/>
      <c r="Y63" s="137"/>
      <c r="Z63" s="193"/>
      <c r="AB63" s="137"/>
      <c r="AC63" s="97"/>
      <c r="AD63" s="50"/>
      <c r="AE63" s="50"/>
      <c r="AF63" s="50"/>
      <c r="AG63" s="1329" t="s">
        <v>20</v>
      </c>
      <c r="AH63" s="62">
        <v>2.2198553582893781</v>
      </c>
      <c r="AI63" s="514">
        <f t="shared" si="26"/>
        <v>39</v>
      </c>
      <c r="AJ63" s="513">
        <f t="shared" si="14"/>
        <v>2.4462001069873547</v>
      </c>
      <c r="AK63" s="8">
        <f t="shared" si="27"/>
        <v>38</v>
      </c>
      <c r="AL63" s="513">
        <f t="shared" si="10"/>
        <v>0</v>
      </c>
      <c r="AM63" s="8">
        <v>57</v>
      </c>
      <c r="AN63" s="513">
        <f t="shared" si="11"/>
        <v>0</v>
      </c>
      <c r="AO63" s="8">
        <v>57</v>
      </c>
      <c r="AP63" s="50"/>
      <c r="AQ63" s="1330">
        <f t="shared" si="15"/>
        <v>1.136034799598052</v>
      </c>
      <c r="AR63" s="1330">
        <f t="shared" si="12"/>
        <v>0</v>
      </c>
      <c r="AS63" s="1330">
        <f t="shared" si="13"/>
        <v>0</v>
      </c>
      <c r="AT63" s="1330"/>
      <c r="AU63" s="1334">
        <v>2.0311000000000003</v>
      </c>
      <c r="AV63" s="1335">
        <v>0</v>
      </c>
      <c r="AW63" s="1335">
        <v>0</v>
      </c>
      <c r="AX63" s="50"/>
      <c r="AY63" s="50"/>
      <c r="AZ63" s="50"/>
      <c r="BA63" s="50"/>
      <c r="BB63" s="50"/>
    </row>
    <row r="64" spans="1:54" ht="19.5" thickBot="1" x14ac:dyDescent="0.35">
      <c r="A64" s="615" t="s">
        <v>53</v>
      </c>
      <c r="B64" s="491">
        <f t="shared" si="18"/>
        <v>47</v>
      </c>
      <c r="C64" s="1342">
        <f t="shared" si="19"/>
        <v>0</v>
      </c>
      <c r="D64" s="1344">
        <f t="shared" si="20"/>
        <v>0</v>
      </c>
      <c r="E64" s="1323">
        <f t="shared" si="21"/>
        <v>0</v>
      </c>
      <c r="F64" s="1313">
        <f t="shared" si="22"/>
        <v>0</v>
      </c>
      <c r="G64" s="1314">
        <f t="shared" si="23"/>
        <v>0</v>
      </c>
      <c r="H64" s="1324">
        <f t="shared" si="24"/>
        <v>0</v>
      </c>
      <c r="I64" s="537"/>
      <c r="J64" s="1748"/>
      <c r="K64" s="1750"/>
      <c r="L64" s="1752"/>
      <c r="M64" s="537"/>
      <c r="N64" s="1753">
        <f t="shared" si="25"/>
        <v>0</v>
      </c>
      <c r="O64" s="1754"/>
      <c r="P64" s="1755"/>
      <c r="Q64" s="1756"/>
      <c r="R64" s="50"/>
      <c r="S64" s="137"/>
      <c r="T64" s="137"/>
      <c r="U64" s="137"/>
      <c r="V64" s="137"/>
      <c r="W64" s="169"/>
      <c r="X64" s="193"/>
      <c r="Y64" s="137"/>
      <c r="Z64" s="193"/>
      <c r="AB64" s="137"/>
      <c r="AC64" s="97"/>
      <c r="AD64" s="50"/>
      <c r="AE64" s="50"/>
      <c r="AF64" s="50"/>
      <c r="AG64" s="96" t="s">
        <v>157</v>
      </c>
      <c r="AH64" s="62">
        <v>6.1756964486109345</v>
      </c>
      <c r="AI64" s="514">
        <f t="shared" si="26"/>
        <v>9</v>
      </c>
      <c r="AJ64" s="513">
        <f t="shared" si="14"/>
        <v>5.988836874402546</v>
      </c>
      <c r="AK64" s="8">
        <f t="shared" si="27"/>
        <v>9</v>
      </c>
      <c r="AL64" s="513">
        <f t="shared" si="10"/>
        <v>5.2233243231819042</v>
      </c>
      <c r="AM64" s="8">
        <f>RANK(AL64,AL$7:AL$64)</f>
        <v>4</v>
      </c>
      <c r="AN64" s="513">
        <f t="shared" si="11"/>
        <v>6.2832884593306453</v>
      </c>
      <c r="AO64" s="8">
        <f>RANK(AN64,AN$7:AN$64)</f>
        <v>3</v>
      </c>
      <c r="AP64" s="50"/>
      <c r="AQ64" s="1330">
        <f t="shared" si="15"/>
        <v>2.781263511110005</v>
      </c>
      <c r="AR64" s="1330">
        <f t="shared" si="12"/>
        <v>2.2486206813157907</v>
      </c>
      <c r="AS64" s="1330">
        <f t="shared" si="13"/>
        <v>2.6262988478366434</v>
      </c>
      <c r="AT64" s="1330"/>
      <c r="AU64" s="198">
        <v>293.77300000000008</v>
      </c>
      <c r="AV64" s="198">
        <v>90.17580000000001</v>
      </c>
      <c r="AW64" s="198">
        <v>213.64350000000002</v>
      </c>
      <c r="AX64" s="50"/>
      <c r="AY64" s="50"/>
      <c r="AZ64" s="50"/>
      <c r="BA64" s="50"/>
      <c r="BB64" s="50"/>
    </row>
    <row r="65" spans="1:54" x14ac:dyDescent="0.3">
      <c r="A65" s="96"/>
      <c r="B65" s="177"/>
      <c r="C65" s="50"/>
      <c r="D65" s="50"/>
      <c r="E65" s="50"/>
      <c r="F65" s="176"/>
      <c r="G65" s="176"/>
      <c r="H65" s="176"/>
      <c r="I65" s="50"/>
      <c r="J65" s="96"/>
      <c r="K65" s="96"/>
      <c r="L65" s="177"/>
      <c r="M65" s="50"/>
      <c r="N65" s="1325">
        <f>SUM(N7:N64)</f>
        <v>15265.60199999999</v>
      </c>
      <c r="O65" s="1325">
        <f>SUM(O7:O64)</f>
        <v>2473.0460000000007</v>
      </c>
      <c r="P65" s="1325">
        <f>SUM(P7:P64)</f>
        <v>3005.6379999999999</v>
      </c>
      <c r="Q65" s="1325">
        <f>SUM(Q7:Q64)</f>
        <v>9786.9179999999978</v>
      </c>
      <c r="R65" s="50"/>
      <c r="S65" s="137"/>
      <c r="T65" s="137"/>
      <c r="U65" s="137"/>
      <c r="V65" s="137"/>
      <c r="W65" s="137"/>
      <c r="X65" s="137"/>
      <c r="Y65" s="137"/>
      <c r="Z65" s="97"/>
      <c r="AB65" s="137"/>
      <c r="AC65" s="97"/>
      <c r="AD65" s="50"/>
      <c r="AE65" s="50"/>
      <c r="AF65" s="50"/>
      <c r="AG65" s="96"/>
      <c r="AH65" s="50"/>
      <c r="AI65" s="177"/>
      <c r="AJ65" s="50"/>
      <c r="AK65" s="50"/>
      <c r="AL65" s="50"/>
      <c r="AM65" s="50"/>
      <c r="AN65" s="50"/>
      <c r="AO65" s="50"/>
      <c r="AP65" s="50"/>
      <c r="AQ65" s="50"/>
      <c r="AR65" s="50"/>
      <c r="AS65" s="336"/>
      <c r="AT65" s="336"/>
      <c r="AU65" s="50"/>
      <c r="AV65" s="50"/>
      <c r="AW65" s="50"/>
      <c r="AX65" s="50"/>
      <c r="AY65" s="50"/>
      <c r="AZ65" s="50"/>
      <c r="BA65" s="50"/>
      <c r="BB65" s="50"/>
    </row>
    <row r="66" spans="1:54" x14ac:dyDescent="0.3">
      <c r="A66" s="96"/>
      <c r="B66" s="177"/>
      <c r="C66" s="50"/>
      <c r="D66" s="50"/>
      <c r="E66" s="50"/>
      <c r="F66" s="176"/>
      <c r="G66" s="176"/>
      <c r="H66" s="176"/>
      <c r="I66" s="50"/>
      <c r="J66" s="96"/>
      <c r="K66" s="96"/>
      <c r="L66" s="177"/>
      <c r="M66" s="50"/>
      <c r="N66" s="1326"/>
      <c r="O66" s="50"/>
      <c r="P66" s="50"/>
      <c r="Q66" s="50"/>
      <c r="R66" s="50"/>
      <c r="S66" s="137"/>
      <c r="T66" s="137"/>
      <c r="U66" s="137"/>
      <c r="V66" s="137"/>
      <c r="W66" s="137"/>
      <c r="X66" s="137"/>
      <c r="Y66" s="137"/>
      <c r="Z66" s="97"/>
      <c r="AB66" s="137"/>
      <c r="AC66" s="97"/>
      <c r="AD66" s="50"/>
      <c r="AE66" s="50"/>
      <c r="AF66" s="50"/>
      <c r="AG66" s="96"/>
      <c r="AH66" s="50"/>
      <c r="AI66" s="177"/>
      <c r="AJ66" s="50"/>
      <c r="AK66" s="50"/>
      <c r="AL66" s="50"/>
      <c r="AM66" s="50"/>
      <c r="AN66" s="50"/>
      <c r="AO66" s="50"/>
      <c r="AP66" s="50"/>
      <c r="AQ66" s="50"/>
      <c r="AR66" s="50"/>
      <c r="AS66" s="336"/>
      <c r="AT66" s="336"/>
      <c r="AU66" s="50"/>
      <c r="AV66" s="50"/>
      <c r="AW66" s="50"/>
      <c r="AX66" s="50"/>
      <c r="AY66" s="50"/>
      <c r="AZ66" s="50"/>
      <c r="BA66" s="50"/>
      <c r="BB66" s="50"/>
    </row>
    <row r="67" spans="1:54" x14ac:dyDescent="0.3">
      <c r="A67" s="96"/>
      <c r="B67" s="177"/>
      <c r="C67" s="50"/>
      <c r="D67" s="50"/>
      <c r="E67" s="50"/>
      <c r="F67" s="176"/>
      <c r="G67" s="176"/>
      <c r="H67" s="176"/>
      <c r="I67" s="50"/>
      <c r="J67" s="96"/>
      <c r="K67" s="96"/>
      <c r="L67" s="177"/>
      <c r="M67" s="50"/>
      <c r="N67" s="1326"/>
      <c r="O67" s="50"/>
      <c r="P67" s="50"/>
      <c r="Q67" s="50"/>
      <c r="R67" s="50"/>
      <c r="S67" s="137"/>
      <c r="T67" s="137"/>
      <c r="U67" s="137"/>
      <c r="V67" s="137"/>
      <c r="W67" s="137"/>
      <c r="X67" s="137"/>
      <c r="Y67" s="137"/>
      <c r="Z67" s="97"/>
      <c r="AB67" s="137"/>
      <c r="AC67" s="97"/>
      <c r="AD67" s="50"/>
      <c r="AE67" s="50"/>
      <c r="AF67" s="50"/>
      <c r="AG67" s="96"/>
      <c r="AH67" s="50"/>
      <c r="AI67" s="177"/>
      <c r="AJ67" s="50"/>
      <c r="AK67" s="50"/>
      <c r="AL67" s="50"/>
      <c r="AM67" s="50"/>
      <c r="AN67" s="50"/>
      <c r="AO67" s="50"/>
      <c r="AP67" s="50"/>
      <c r="AQ67" s="50"/>
      <c r="AR67" s="50"/>
      <c r="AS67" s="336"/>
      <c r="AT67" s="336"/>
      <c r="AU67" s="50"/>
      <c r="AV67" s="50"/>
      <c r="AW67" s="50"/>
      <c r="AX67" s="50"/>
      <c r="AY67" s="50"/>
      <c r="AZ67" s="50"/>
      <c r="BA67" s="50"/>
      <c r="BB67" s="50"/>
    </row>
    <row r="68" spans="1:54" x14ac:dyDescent="0.3">
      <c r="A68" s="96"/>
      <c r="B68" s="177"/>
      <c r="C68" s="50"/>
      <c r="D68" s="50"/>
      <c r="E68" s="50"/>
      <c r="F68" s="176"/>
      <c r="G68" s="176"/>
      <c r="H68" s="176"/>
      <c r="I68" s="50"/>
      <c r="J68" s="96"/>
      <c r="K68" s="96"/>
      <c r="L68" s="177"/>
      <c r="M68" s="50"/>
      <c r="N68" s="1326"/>
      <c r="O68" s="50"/>
      <c r="P68" s="50"/>
      <c r="Q68" s="50"/>
      <c r="R68" s="50"/>
      <c r="S68" s="137"/>
      <c r="T68" s="137"/>
      <c r="U68" s="137"/>
      <c r="V68" s="137"/>
      <c r="W68" s="137"/>
      <c r="X68" s="137"/>
      <c r="Y68" s="137"/>
      <c r="Z68" s="97"/>
      <c r="AB68" s="137"/>
      <c r="AC68" s="97"/>
      <c r="AD68" s="50"/>
      <c r="AE68" s="50"/>
      <c r="AF68" s="50"/>
      <c r="AG68" s="96"/>
      <c r="AH68" s="50"/>
      <c r="AI68" s="177"/>
      <c r="AJ68" s="50"/>
      <c r="AK68" s="50"/>
      <c r="AL68" s="50"/>
      <c r="AM68" s="50"/>
      <c r="AN68" s="50"/>
      <c r="AO68" s="50"/>
      <c r="AP68" s="50"/>
      <c r="AQ68" s="50"/>
      <c r="AR68" s="50"/>
      <c r="AS68" s="336"/>
      <c r="AT68" s="336"/>
      <c r="AU68" s="50"/>
      <c r="AV68" s="50"/>
      <c r="AW68" s="50"/>
      <c r="AX68" s="50"/>
      <c r="AY68" s="50"/>
      <c r="AZ68" s="50"/>
      <c r="BA68" s="50"/>
      <c r="BB68" s="50"/>
    </row>
    <row r="69" spans="1:54" x14ac:dyDescent="0.3">
      <c r="A69" s="96"/>
      <c r="B69" s="177"/>
      <c r="C69" s="50"/>
      <c r="D69" s="50"/>
      <c r="E69" s="50"/>
      <c r="F69" s="176"/>
      <c r="G69" s="176"/>
      <c r="H69" s="176"/>
      <c r="I69" s="50"/>
      <c r="J69" s="96"/>
      <c r="K69" s="96"/>
      <c r="L69" s="177"/>
      <c r="M69" s="50"/>
      <c r="N69" s="1326"/>
      <c r="O69" s="50"/>
      <c r="P69" s="50"/>
      <c r="Q69" s="50"/>
      <c r="R69" s="50"/>
      <c r="S69" s="137"/>
      <c r="T69" s="137"/>
      <c r="U69" s="137"/>
      <c r="V69" s="137"/>
      <c r="W69" s="137"/>
      <c r="X69" s="137"/>
      <c r="Y69" s="137"/>
      <c r="Z69" s="97"/>
      <c r="AB69" s="137"/>
      <c r="AC69" s="97"/>
      <c r="AD69" s="50"/>
      <c r="AE69" s="50"/>
      <c r="AF69" s="50"/>
      <c r="AG69" s="96"/>
      <c r="AH69" s="50"/>
      <c r="AI69" s="177"/>
      <c r="AJ69" s="50"/>
      <c r="AK69" s="50"/>
      <c r="AL69" s="50"/>
      <c r="AM69" s="50"/>
      <c r="AN69" s="50"/>
      <c r="AO69" s="50"/>
      <c r="AP69" s="50"/>
      <c r="AQ69" s="50"/>
      <c r="AR69" s="50"/>
      <c r="AS69" s="336"/>
      <c r="AT69" s="336"/>
      <c r="AU69" s="50"/>
      <c r="AV69" s="50"/>
      <c r="AW69" s="50"/>
      <c r="AX69" s="50"/>
      <c r="AY69" s="50"/>
      <c r="AZ69" s="50"/>
      <c r="BA69" s="50"/>
      <c r="BB69" s="50"/>
    </row>
    <row r="70" spans="1:54" x14ac:dyDescent="0.3">
      <c r="A70" s="96"/>
      <c r="B70" s="177"/>
      <c r="C70" s="50"/>
      <c r="D70" s="50"/>
      <c r="E70" s="50"/>
      <c r="F70" s="176"/>
      <c r="G70" s="176"/>
      <c r="H70" s="176"/>
      <c r="I70" s="50"/>
      <c r="J70" s="96"/>
      <c r="K70" s="96"/>
      <c r="L70" s="177"/>
      <c r="M70" s="50"/>
      <c r="N70" s="1326"/>
      <c r="O70" s="50"/>
      <c r="P70" s="50"/>
      <c r="Q70" s="50"/>
      <c r="R70" s="50"/>
      <c r="S70" s="137"/>
      <c r="T70" s="137"/>
      <c r="U70" s="137"/>
      <c r="V70" s="137"/>
      <c r="W70" s="137"/>
      <c r="X70" s="137"/>
      <c r="Y70" s="137"/>
      <c r="Z70" s="97"/>
      <c r="AB70" s="137"/>
      <c r="AC70" s="97"/>
      <c r="AD70" s="50"/>
      <c r="AE70" s="50"/>
      <c r="AF70" s="50"/>
      <c r="AG70" s="96"/>
      <c r="AH70" s="50"/>
      <c r="AI70" s="177"/>
      <c r="AJ70" s="50"/>
      <c r="AK70" s="50"/>
      <c r="AL70" s="50"/>
      <c r="AM70" s="50"/>
      <c r="AN70" s="50"/>
      <c r="AO70" s="50"/>
      <c r="AP70" s="50"/>
      <c r="AQ70" s="50"/>
      <c r="AR70" s="50"/>
      <c r="AS70" s="336"/>
      <c r="AT70" s="336"/>
      <c r="AU70" s="50"/>
      <c r="AV70" s="50"/>
      <c r="AW70" s="50"/>
      <c r="AX70" s="50"/>
      <c r="AY70" s="50"/>
      <c r="AZ70" s="50"/>
      <c r="BA70" s="50"/>
      <c r="BB70" s="50"/>
    </row>
    <row r="71" spans="1:54" x14ac:dyDescent="0.3">
      <c r="A71" s="96"/>
      <c r="B71" s="177"/>
      <c r="C71" s="50"/>
      <c r="D71" s="50"/>
      <c r="E71" s="50"/>
      <c r="F71" s="176"/>
      <c r="G71" s="176"/>
      <c r="H71" s="176"/>
      <c r="I71" s="50"/>
      <c r="J71" s="96"/>
      <c r="K71" s="96"/>
      <c r="L71" s="177"/>
      <c r="M71" s="50"/>
      <c r="N71" s="1326"/>
      <c r="O71" s="50"/>
      <c r="P71" s="50"/>
      <c r="Q71" s="50"/>
      <c r="R71" s="50"/>
      <c r="S71" s="137"/>
      <c r="T71" s="137"/>
      <c r="U71" s="137"/>
      <c r="V71" s="137"/>
      <c r="W71" s="137"/>
      <c r="X71" s="137"/>
      <c r="Y71" s="137"/>
      <c r="Z71" s="97"/>
      <c r="AB71" s="137"/>
      <c r="AC71" s="97"/>
      <c r="AD71" s="50"/>
      <c r="AE71" s="50"/>
      <c r="AF71" s="50"/>
      <c r="AG71" s="96"/>
      <c r="AH71" s="50"/>
      <c r="AI71" s="177"/>
      <c r="AJ71" s="50"/>
      <c r="AK71" s="50"/>
      <c r="AL71" s="50"/>
      <c r="AM71" s="50"/>
      <c r="AN71" s="50"/>
      <c r="AO71" s="50"/>
      <c r="AP71" s="50"/>
      <c r="AQ71" s="50"/>
      <c r="AR71" s="50"/>
      <c r="AS71" s="336"/>
      <c r="AT71" s="336"/>
      <c r="AU71" s="50"/>
      <c r="AV71" s="50"/>
      <c r="AW71" s="50"/>
      <c r="AX71" s="50"/>
      <c r="AY71" s="50"/>
      <c r="AZ71" s="50"/>
      <c r="BA71" s="50"/>
      <c r="BB71" s="50"/>
    </row>
    <row r="72" spans="1:54" x14ac:dyDescent="0.3">
      <c r="A72" s="96"/>
      <c r="B72" s="177"/>
      <c r="C72" s="50"/>
      <c r="D72" s="50"/>
      <c r="E72" s="50"/>
      <c r="F72" s="176"/>
      <c r="G72" s="176"/>
      <c r="H72" s="176"/>
      <c r="I72" s="50"/>
      <c r="J72" s="96"/>
      <c r="K72" s="96"/>
      <c r="L72" s="177"/>
      <c r="M72" s="50"/>
      <c r="N72" s="1326"/>
      <c r="O72" s="50"/>
      <c r="P72" s="50"/>
      <c r="Q72" s="50"/>
      <c r="R72" s="50"/>
      <c r="S72" s="137"/>
      <c r="T72" s="137"/>
      <c r="U72" s="137"/>
      <c r="V72" s="137"/>
      <c r="W72" s="137"/>
      <c r="X72" s="137"/>
      <c r="Y72" s="137"/>
      <c r="Z72" s="97"/>
      <c r="AB72" s="137"/>
      <c r="AC72" s="97"/>
      <c r="AD72" s="50"/>
      <c r="AE72" s="50"/>
      <c r="AF72" s="50"/>
      <c r="AG72" s="96"/>
      <c r="AH72" s="50"/>
      <c r="AI72" s="177"/>
      <c r="AJ72" s="50"/>
      <c r="AK72" s="50"/>
      <c r="AL72" s="50"/>
      <c r="AM72" s="50"/>
      <c r="AN72" s="50"/>
      <c r="AO72" s="50"/>
      <c r="AP72" s="50"/>
      <c r="AQ72" s="50"/>
      <c r="AR72" s="50"/>
      <c r="AS72" s="336"/>
      <c r="AT72" s="336"/>
      <c r="AU72" s="50"/>
      <c r="AV72" s="50"/>
      <c r="AW72" s="50"/>
      <c r="AX72" s="50"/>
      <c r="AY72" s="50"/>
      <c r="AZ72" s="50"/>
      <c r="BA72" s="50"/>
      <c r="BB72" s="50"/>
    </row>
    <row r="73" spans="1:54" x14ac:dyDescent="0.3">
      <c r="A73" s="96"/>
      <c r="B73" s="177"/>
      <c r="C73" s="50"/>
      <c r="D73" s="50"/>
      <c r="E73" s="50"/>
      <c r="F73" s="176"/>
      <c r="G73" s="176"/>
      <c r="H73" s="176"/>
      <c r="I73" s="50"/>
      <c r="J73" s="96"/>
      <c r="K73" s="96"/>
      <c r="L73" s="177"/>
      <c r="M73" s="50"/>
      <c r="N73" s="1326"/>
      <c r="O73" s="50"/>
      <c r="P73" s="50"/>
      <c r="Q73" s="50"/>
      <c r="R73" s="50"/>
      <c r="S73" s="137"/>
      <c r="T73" s="137"/>
      <c r="U73" s="137"/>
      <c r="V73" s="137"/>
      <c r="W73" s="137"/>
      <c r="X73" s="137"/>
      <c r="Y73" s="137"/>
      <c r="Z73" s="97"/>
      <c r="AB73" s="137"/>
      <c r="AC73" s="97"/>
      <c r="AD73" s="50"/>
      <c r="AE73" s="50"/>
      <c r="AF73" s="50"/>
      <c r="AG73" s="96"/>
      <c r="AH73" s="50"/>
      <c r="AI73" s="177"/>
      <c r="AJ73" s="50"/>
      <c r="AK73" s="50"/>
      <c r="AL73" s="50"/>
      <c r="AM73" s="50"/>
      <c r="AN73" s="50"/>
      <c r="AO73" s="50"/>
      <c r="AP73" s="50"/>
      <c r="AQ73" s="50"/>
      <c r="AR73" s="50"/>
      <c r="AS73" s="336"/>
      <c r="AT73" s="336"/>
      <c r="AU73" s="50"/>
      <c r="AV73" s="50"/>
      <c r="AW73" s="50"/>
      <c r="AX73" s="50"/>
      <c r="AY73" s="50"/>
      <c r="AZ73" s="50"/>
      <c r="BA73" s="50"/>
      <c r="BB73" s="50"/>
    </row>
    <row r="74" spans="1:54" x14ac:dyDescent="0.3">
      <c r="A74" s="96"/>
      <c r="B74" s="177"/>
      <c r="C74" s="50"/>
      <c r="D74" s="50"/>
      <c r="E74" s="50"/>
      <c r="F74" s="176"/>
      <c r="G74" s="176"/>
      <c r="H74" s="176"/>
      <c r="I74" s="50"/>
      <c r="J74" s="96"/>
      <c r="K74" s="96"/>
      <c r="L74" s="177"/>
      <c r="M74" s="50"/>
      <c r="N74" s="1326"/>
      <c r="O74" s="50"/>
      <c r="P74" s="50"/>
      <c r="Q74" s="50"/>
      <c r="R74" s="50"/>
      <c r="S74" s="137"/>
      <c r="T74" s="137"/>
      <c r="U74" s="137"/>
      <c r="V74" s="137"/>
      <c r="W74" s="137"/>
      <c r="X74" s="137"/>
      <c r="Y74" s="137"/>
      <c r="Z74" s="97"/>
      <c r="AB74" s="137"/>
      <c r="AC74" s="97"/>
      <c r="AD74" s="50"/>
      <c r="AE74" s="50"/>
      <c r="AF74" s="50"/>
      <c r="AG74" s="96"/>
      <c r="AH74" s="50"/>
      <c r="AI74" s="177"/>
      <c r="AJ74" s="50"/>
      <c r="AK74" s="50"/>
      <c r="AL74" s="50"/>
      <c r="AM74" s="50"/>
      <c r="AN74" s="50"/>
      <c r="AO74" s="50"/>
      <c r="AP74" s="50"/>
      <c r="AQ74" s="50"/>
      <c r="AR74" s="50"/>
      <c r="AS74" s="336"/>
      <c r="AT74" s="336"/>
      <c r="AU74" s="50"/>
      <c r="AV74" s="50"/>
      <c r="AW74" s="50"/>
      <c r="AX74" s="50"/>
      <c r="AY74" s="50"/>
      <c r="AZ74" s="50"/>
      <c r="BA74" s="50"/>
      <c r="BB74" s="50"/>
    </row>
    <row r="75" spans="1:54" x14ac:dyDescent="0.3">
      <c r="A75" s="96"/>
      <c r="B75" s="177"/>
      <c r="C75" s="50"/>
      <c r="D75" s="50"/>
      <c r="E75" s="50"/>
      <c r="F75" s="176"/>
      <c r="G75" s="176"/>
      <c r="H75" s="176"/>
      <c r="I75" s="50"/>
      <c r="J75" s="96"/>
      <c r="K75" s="96"/>
      <c r="L75" s="177"/>
      <c r="M75" s="50"/>
      <c r="N75" s="1326"/>
      <c r="O75" s="50"/>
      <c r="P75" s="50"/>
      <c r="Q75" s="50"/>
      <c r="R75" s="50"/>
      <c r="S75" s="137"/>
      <c r="T75" s="137"/>
      <c r="U75" s="137"/>
      <c r="V75" s="137"/>
      <c r="W75" s="137"/>
      <c r="X75" s="137"/>
      <c r="Y75" s="137"/>
      <c r="Z75" s="97"/>
      <c r="AB75" s="137"/>
      <c r="AC75" s="97"/>
      <c r="AD75" s="50"/>
      <c r="AE75" s="50"/>
      <c r="AF75" s="50"/>
      <c r="AG75" s="96"/>
      <c r="AH75" s="50"/>
      <c r="AI75" s="177"/>
      <c r="AJ75" s="50"/>
      <c r="AK75" s="50"/>
      <c r="AL75" s="50"/>
      <c r="AM75" s="50"/>
      <c r="AN75" s="50"/>
      <c r="AO75" s="50"/>
      <c r="AP75" s="50"/>
      <c r="AQ75" s="50"/>
      <c r="AR75" s="50"/>
      <c r="AS75" s="336"/>
      <c r="AT75" s="336"/>
      <c r="AU75" s="50"/>
      <c r="AV75" s="50"/>
      <c r="AW75" s="50"/>
      <c r="AX75" s="50"/>
      <c r="AY75" s="50"/>
      <c r="AZ75" s="50"/>
      <c r="BA75" s="50"/>
      <c r="BB75" s="50"/>
    </row>
    <row r="76" spans="1:54" x14ac:dyDescent="0.3">
      <c r="A76" s="96"/>
      <c r="B76" s="177"/>
      <c r="C76" s="50"/>
      <c r="D76" s="50"/>
      <c r="E76" s="50"/>
      <c r="F76" s="176"/>
      <c r="G76" s="176"/>
      <c r="H76" s="176"/>
      <c r="I76" s="50"/>
      <c r="J76" s="96"/>
      <c r="K76" s="96"/>
      <c r="L76" s="177"/>
      <c r="M76" s="50"/>
      <c r="N76" s="1326"/>
      <c r="O76" s="50"/>
      <c r="P76" s="50"/>
      <c r="Q76" s="50"/>
      <c r="R76" s="50"/>
      <c r="S76" s="137"/>
      <c r="T76" s="137"/>
      <c r="U76" s="137"/>
      <c r="V76" s="137"/>
      <c r="W76" s="137"/>
      <c r="X76" s="137"/>
      <c r="Y76" s="137"/>
      <c r="Z76" s="97"/>
      <c r="AB76" s="137"/>
      <c r="AC76" s="97"/>
      <c r="AD76" s="50"/>
      <c r="AE76" s="50"/>
      <c r="AF76" s="50"/>
      <c r="AG76" s="96"/>
      <c r="AH76" s="50"/>
      <c r="AI76" s="177"/>
      <c r="AJ76" s="50"/>
      <c r="AK76" s="50"/>
      <c r="AL76" s="50"/>
      <c r="AM76" s="50"/>
      <c r="AN76" s="50"/>
      <c r="AO76" s="50"/>
      <c r="AP76" s="50"/>
      <c r="AQ76" s="50"/>
      <c r="AR76" s="50"/>
      <c r="AS76" s="336"/>
      <c r="AT76" s="336"/>
      <c r="AU76" s="50"/>
      <c r="AV76" s="50"/>
      <c r="AW76" s="50"/>
      <c r="AX76" s="50"/>
      <c r="AY76" s="50"/>
      <c r="AZ76" s="50"/>
      <c r="BA76" s="50"/>
      <c r="BB76" s="50"/>
    </row>
    <row r="77" spans="1:54" x14ac:dyDescent="0.3">
      <c r="A77" s="96"/>
      <c r="B77" s="177"/>
      <c r="C77" s="50"/>
      <c r="D77" s="50"/>
      <c r="E77" s="50"/>
      <c r="F77" s="176"/>
      <c r="G77" s="176"/>
      <c r="H77" s="176"/>
      <c r="I77" s="50"/>
      <c r="J77" s="96"/>
      <c r="K77" s="96"/>
      <c r="L77" s="177"/>
      <c r="M77" s="50"/>
      <c r="N77" s="1326"/>
      <c r="O77" s="50"/>
      <c r="P77" s="50"/>
      <c r="Q77" s="50"/>
      <c r="AH77" s="50"/>
      <c r="AI77" s="177"/>
      <c r="AJ77" s="50"/>
      <c r="AK77" s="50"/>
      <c r="AL77" s="50"/>
      <c r="AM77" s="50"/>
      <c r="AN77" s="50"/>
      <c r="AO77" s="50"/>
      <c r="AP77" s="50"/>
      <c r="AQ77" s="50"/>
      <c r="AR77" s="50"/>
      <c r="AS77" s="336"/>
      <c r="AT77" s="336"/>
      <c r="AU77" s="50"/>
      <c r="AV77" s="50"/>
      <c r="AW77" s="50"/>
      <c r="AX77" s="50"/>
      <c r="AY77" s="50"/>
      <c r="AZ77" s="50"/>
      <c r="BA77" s="50"/>
      <c r="BB77" s="50"/>
    </row>
  </sheetData>
  <sortState ref="A7:Q64">
    <sortCondition ref="B7:B64"/>
  </sortState>
  <conditionalFormatting sqref="AC30:AC50">
    <cfRule type="colorScale" priority="80">
      <colorScale>
        <cfvo type="min"/>
        <cfvo type="percentile" val="50"/>
        <cfvo type="max"/>
        <color rgb="FFF8696B"/>
        <color rgb="FFFFEB84"/>
        <color rgb="FF63BE7B"/>
      </colorScale>
    </cfRule>
  </conditionalFormatting>
  <conditionalFormatting sqref="AC8:AC29">
    <cfRule type="colorScale" priority="27">
      <colorScale>
        <cfvo type="min"/>
        <cfvo type="percentile" val="50"/>
        <cfvo type="max"/>
        <color rgb="FFF8696B"/>
        <color rgb="FFFFEB84"/>
        <color rgb="FF63BE7B"/>
      </colorScale>
    </cfRule>
  </conditionalFormatting>
  <conditionalFormatting sqref="Z7:Z33 AC8:AC29">
    <cfRule type="colorScale" priority="26">
      <colorScale>
        <cfvo type="min"/>
        <cfvo type="percentile" val="50"/>
        <cfvo type="max"/>
        <color rgb="FFF8696B"/>
        <color rgb="FFFFEB84"/>
        <color rgb="FF63BE7B"/>
      </colorScale>
    </cfRule>
  </conditionalFormatting>
  <conditionalFormatting sqref="T7:U55 W7:X55 Z7:Z33 Z57:Z64 W57:X64 T57:U64">
    <cfRule type="colorScale" priority="873">
      <colorScale>
        <cfvo type="min"/>
        <cfvo type="percentile" val="50"/>
        <cfvo type="max"/>
        <color rgb="FFF8696B"/>
        <color rgb="FFFFEB84"/>
        <color rgb="FF63BE7B"/>
      </colorScale>
    </cfRule>
  </conditionalFormatting>
  <conditionalFormatting sqref="AH7:AH64">
    <cfRule type="colorScale" priority="22">
      <colorScale>
        <cfvo type="min"/>
        <cfvo type="percentile" val="50"/>
        <cfvo type="max"/>
        <color rgb="FFF97B7E"/>
        <color rgb="FFFFEB84"/>
        <color rgb="FF7AC88E"/>
      </colorScale>
    </cfRule>
  </conditionalFormatting>
  <conditionalFormatting sqref="AI7:AI64">
    <cfRule type="colorScale" priority="21">
      <colorScale>
        <cfvo type="min"/>
        <cfvo type="percentile" val="50"/>
        <cfvo type="max"/>
        <color rgb="FF7AC88E"/>
        <color rgb="FFFFEB84"/>
        <color rgb="FFF97B7E"/>
      </colorScale>
    </cfRule>
  </conditionalFormatting>
  <conditionalFormatting sqref="AJ7:AJ64">
    <cfRule type="colorScale" priority="9">
      <colorScale>
        <cfvo type="min"/>
        <cfvo type="percentile" val="50"/>
        <cfvo type="max"/>
        <color rgb="FFF97B7E"/>
        <color rgb="FFFFEB84"/>
        <color rgb="FF7AC88E"/>
      </colorScale>
    </cfRule>
  </conditionalFormatting>
  <conditionalFormatting sqref="AL7:AL64">
    <cfRule type="colorScale" priority="8">
      <colorScale>
        <cfvo type="min"/>
        <cfvo type="percentile" val="50"/>
        <cfvo type="max"/>
        <color rgb="FFF97B7E"/>
        <color rgb="FFFFEB84"/>
        <color rgb="FF7AC88E"/>
      </colorScale>
    </cfRule>
  </conditionalFormatting>
  <conditionalFormatting sqref="AN7:AN64">
    <cfRule type="colorScale" priority="7">
      <colorScale>
        <cfvo type="min"/>
        <cfvo type="percentile" val="50"/>
        <cfvo type="max"/>
        <color rgb="FFF97B7E"/>
        <color rgb="FFFFEB84"/>
        <color rgb="FF7AC88E"/>
      </colorScale>
    </cfRule>
  </conditionalFormatting>
  <conditionalFormatting sqref="AK7:AK64">
    <cfRule type="colorScale" priority="6">
      <colorScale>
        <cfvo type="min"/>
        <cfvo type="percentile" val="50"/>
        <cfvo type="max"/>
        <color rgb="FF7AC88E"/>
        <color rgb="FFFFEB84"/>
        <color rgb="FFF97B7E"/>
      </colorScale>
    </cfRule>
  </conditionalFormatting>
  <conditionalFormatting sqref="AM7:AM64">
    <cfRule type="colorScale" priority="5">
      <colorScale>
        <cfvo type="min"/>
        <cfvo type="percentile" val="50"/>
        <cfvo type="max"/>
        <color rgb="FF7AC88E"/>
        <color rgb="FFFFEB84"/>
        <color rgb="FFF97B7E"/>
      </colorScale>
    </cfRule>
  </conditionalFormatting>
  <conditionalFormatting sqref="AO7:AO64">
    <cfRule type="colorScale" priority="4">
      <colorScale>
        <cfvo type="min"/>
        <cfvo type="percentile" val="50"/>
        <cfvo type="max"/>
        <color rgb="FF7AC88E"/>
        <color rgb="FFFFEB84"/>
        <color rgb="FFF97B7E"/>
      </colorScale>
    </cfRule>
  </conditionalFormatting>
  <conditionalFormatting sqref="C7:C64">
    <cfRule type="colorScale" priority="3">
      <colorScale>
        <cfvo type="min"/>
        <cfvo type="percentile" val="50"/>
        <cfvo type="max"/>
        <color rgb="FFF97B7E"/>
        <color rgb="FFFFEB84"/>
        <color rgb="FF7AC88E"/>
      </colorScale>
    </cfRule>
  </conditionalFormatting>
  <conditionalFormatting sqref="J7:L16 J18:L18 J20:L25 J27:L30 J32:L33 J35:L39 J41:L50 J52:L53 J56:L60 J62:L63">
    <cfRule type="colorScale" priority="1636">
      <colorScale>
        <cfvo type="min"/>
        <cfvo type="percentile" val="50"/>
        <cfvo type="max"/>
        <color rgb="FFF8696B"/>
        <color rgb="FFFFEB84"/>
        <color rgb="FF63BE7B"/>
      </colorScale>
    </cfRule>
  </conditionalFormatting>
  <conditionalFormatting sqref="F7:H64">
    <cfRule type="cellIs" dxfId="0" priority="2" operator="equal">
      <formula>0</formula>
    </cfRule>
  </conditionalFormatting>
  <conditionalFormatting sqref="B7:B64">
    <cfRule type="colorScale" priority="1">
      <colorScale>
        <cfvo type="min"/>
        <cfvo type="percentile" val="50"/>
        <cfvo type="max"/>
        <color rgb="FF6AC281"/>
        <color rgb="FFFFEB84"/>
        <color rgb="FFF97B7E"/>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Overview</vt:lpstr>
      <vt:lpstr>Species</vt:lpstr>
      <vt:lpstr>Factor Summary</vt:lpstr>
      <vt:lpstr>Assess calendar</vt:lpstr>
      <vt:lpstr>Data Availability</vt:lpstr>
      <vt:lpstr>2021 scoring</vt:lpstr>
      <vt:lpstr>Commercial</vt:lpstr>
      <vt:lpstr>Sheet1</vt:lpstr>
      <vt:lpstr>Recreational</vt:lpstr>
      <vt:lpstr>Tribal</vt:lpstr>
      <vt:lpstr>Const Demand</vt:lpstr>
      <vt:lpstr>Rebuilding</vt:lpstr>
      <vt:lpstr>Abundance</vt:lpstr>
      <vt:lpstr>Fishing mortality</vt:lpstr>
      <vt:lpstr>Ecosystem</vt:lpstr>
      <vt:lpstr>New info</vt:lpstr>
      <vt:lpstr>Assess Freq</vt:lpstr>
      <vt:lpstr>Trends (from 2016)</vt:lpstr>
      <vt:lpstr>SA history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dc:creator>
  <cp:lastModifiedBy>John DeVore</cp:lastModifiedBy>
  <cp:lastPrinted>2018-02-15T20:34:52Z</cp:lastPrinted>
  <dcterms:created xsi:type="dcterms:W3CDTF">2016-02-28T22:16:21Z</dcterms:created>
  <dcterms:modified xsi:type="dcterms:W3CDTF">2018-05-11T17:49:18Z</dcterms:modified>
</cp:coreProperties>
</file>