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!PFMC\MEETING\2020\June -PFMC Webinar Only\Groundfish F\"/>
    </mc:Choice>
  </mc:AlternateContent>
  <xr:revisionPtr revIDLastSave="0" documentId="13_ncr:1_{ADC8861C-3A14-4AB5-9191-CBE1CA18F03D}" xr6:coauthVersionLast="45" xr6:coauthVersionMax="45" xr10:uidLastSave="{00000000-0000-0000-0000-000000000000}"/>
  <bookViews>
    <workbookView xWindow="-120" yWindow="-120" windowWidth="29040" windowHeight="15840" tabRatio="792" xr2:uid="{00000000-000D-0000-FFFF-FFFF00000000}"/>
  </bookViews>
  <sheets>
    <sheet name="Overview" sheetId="3" r:id="rId1"/>
    <sheet name="Commercial" sheetId="5" r:id="rId2"/>
    <sheet name="Recreational" sheetId="6" r:id="rId3"/>
    <sheet name="Tribal" sheetId="7" r:id="rId4"/>
    <sheet name="Const Demand" sheetId="8" r:id="rId5"/>
    <sheet name="Rebuilding" sheetId="9" r:id="rId6"/>
    <sheet name="Abundance" sheetId="11" r:id="rId7"/>
    <sheet name="Fishing mortality" sheetId="50" r:id="rId8"/>
    <sheet name="Ecosystem" sheetId="34" r:id="rId9"/>
    <sheet name="New info" sheetId="13" r:id="rId10"/>
    <sheet name="Assess Freq" sheetId="14" r:id="rId11"/>
    <sheet name="2022 spex limiting" sheetId="49" r:id="rId12"/>
    <sheet name="Factor Summary" sheetId="4" r:id="rId13"/>
    <sheet name="Data Availability" sheetId="39" r:id="rId14"/>
    <sheet name="Calendar '21" sheetId="48" r:id="rId15"/>
    <sheet name="2023 scoring" sheetId="51" r:id="rId16"/>
    <sheet name="SA history" sheetId="38" r:id="rId17"/>
  </sheets>
  <definedNames>
    <definedName name="Date_2021_01_01_WinCalendar" localSheetId="14">'Calendar ''21'!$F$5</definedName>
    <definedName name="Date_2021_01_02_WinCalendar" localSheetId="14">'Calendar ''21'!$G$5</definedName>
    <definedName name="Date_2021_01_03_WinCalendar" localSheetId="14">'Calendar ''21'!$A$6</definedName>
    <definedName name="Date_2021_01_04_WinCalendar" localSheetId="14">'Calendar ''21'!$B$6</definedName>
    <definedName name="Date_2021_01_05_WinCalendar" localSheetId="14">'Calendar ''21'!$C$6</definedName>
    <definedName name="Date_2021_01_06_WinCalendar" localSheetId="14">'Calendar ''21'!$D$6</definedName>
    <definedName name="Date_2021_01_07_WinCalendar" localSheetId="14">'Calendar ''21'!$E$6</definedName>
    <definedName name="Date_2021_01_08_WinCalendar" localSheetId="14">'Calendar ''21'!$F$6</definedName>
    <definedName name="Date_2021_01_09_WinCalendar" localSheetId="14">'Calendar ''21'!$G$6</definedName>
    <definedName name="Date_2021_01_10_WinCalendar" localSheetId="14">'Calendar ''21'!$A$7</definedName>
    <definedName name="Date_2021_01_11_WinCalendar" localSheetId="14">'Calendar ''21'!$B$7</definedName>
    <definedName name="Date_2021_01_12_WinCalendar" localSheetId="14">'Calendar ''21'!$C$7</definedName>
    <definedName name="Date_2021_01_13_WinCalendar" localSheetId="14">'Calendar ''21'!$D$7</definedName>
    <definedName name="Date_2021_01_14_WinCalendar" localSheetId="14">'Calendar ''21'!$E$7</definedName>
    <definedName name="Date_2021_01_15_WinCalendar" localSheetId="14">'Calendar ''21'!$F$7</definedName>
    <definedName name="Date_2021_01_16_WinCalendar" localSheetId="14">'Calendar ''21'!$G$7</definedName>
    <definedName name="Date_2021_01_17_WinCalendar" localSheetId="14">'Calendar ''21'!$A$8</definedName>
    <definedName name="Date_2021_01_18_WinCalendar" localSheetId="14">'Calendar ''21'!$B$8</definedName>
    <definedName name="Date_2021_01_19_WinCalendar" localSheetId="14">'Calendar ''21'!$C$8</definedName>
    <definedName name="Date_2021_01_20_WinCalendar" localSheetId="14">'Calendar ''21'!$D$8</definedName>
    <definedName name="Date_2021_01_21_WinCalendar" localSheetId="14">'Calendar ''21'!$E$8</definedName>
    <definedName name="Date_2021_01_22_WinCalendar" localSheetId="14">'Calendar ''21'!$F$8</definedName>
    <definedName name="Date_2021_01_23_WinCalendar" localSheetId="14">'Calendar ''21'!$G$8</definedName>
    <definedName name="Date_2021_01_24_WinCalendar" localSheetId="14">'Calendar ''21'!$A$9</definedName>
    <definedName name="Date_2021_01_25_WinCalendar" localSheetId="14">'Calendar ''21'!$B$9</definedName>
    <definedName name="Date_2021_01_26_WinCalendar" localSheetId="14">'Calendar ''21'!$C$9</definedName>
    <definedName name="Date_2021_01_27_WinCalendar" localSheetId="14">'Calendar ''21'!$D$9</definedName>
    <definedName name="Date_2021_01_28_WinCalendar" localSheetId="14">'Calendar ''21'!$E$9</definedName>
    <definedName name="Date_2021_01_29_WinCalendar" localSheetId="14">'Calendar ''21'!$F$9</definedName>
    <definedName name="Date_2021_01_30_WinCalendar" localSheetId="14">'Calendar ''21'!$G$9</definedName>
    <definedName name="Date_2021_01_31_WinCalendar" localSheetId="14">'Calendar ''21'!$A$10</definedName>
    <definedName name="Date_2021_02_01_WinCalendar" localSheetId="14">'Calendar ''21'!$J$5</definedName>
    <definedName name="Date_2021_02_02_WinCalendar" localSheetId="14">'Calendar ''21'!$K$5</definedName>
    <definedName name="Date_2021_02_03_WinCalendar" localSheetId="14">'Calendar ''21'!$L$5</definedName>
    <definedName name="Date_2021_02_04_WinCalendar" localSheetId="14">'Calendar ''21'!$M$5</definedName>
    <definedName name="Date_2021_02_05_WinCalendar" localSheetId="14">'Calendar ''21'!$N$5</definedName>
    <definedName name="Date_2021_02_06_WinCalendar" localSheetId="14">'Calendar ''21'!$O$5</definedName>
    <definedName name="Date_2021_02_07_WinCalendar" localSheetId="14">'Calendar ''21'!$I$6</definedName>
    <definedName name="Date_2021_02_08_WinCalendar" localSheetId="14">'Calendar ''21'!$J$6</definedName>
    <definedName name="Date_2021_02_09_WinCalendar" localSheetId="14">'Calendar ''21'!$K$6</definedName>
    <definedName name="Date_2021_02_10_WinCalendar" localSheetId="14">'Calendar ''21'!$L$6</definedName>
    <definedName name="Date_2021_02_11_WinCalendar" localSheetId="14">'Calendar ''21'!$M$6</definedName>
    <definedName name="Date_2021_02_12_WinCalendar" localSheetId="14">'Calendar ''21'!$N$6</definedName>
    <definedName name="Date_2021_02_13_WinCalendar" localSheetId="14">'Calendar ''21'!$O$6</definedName>
    <definedName name="Date_2021_02_14_WinCalendar" localSheetId="14">'Calendar ''21'!$I$7</definedName>
    <definedName name="Date_2021_02_15_WinCalendar" localSheetId="14">'Calendar ''21'!$J$7</definedName>
    <definedName name="Date_2021_02_16_WinCalendar" localSheetId="14">'Calendar ''21'!$K$7</definedName>
    <definedName name="Date_2021_02_17_WinCalendar" localSheetId="14">'Calendar ''21'!$L$7</definedName>
    <definedName name="Date_2021_02_18_WinCalendar" localSheetId="14">'Calendar ''21'!$M$7</definedName>
    <definedName name="Date_2021_02_19_WinCalendar" localSheetId="14">'Calendar ''21'!$N$7</definedName>
    <definedName name="Date_2021_02_20_WinCalendar" localSheetId="14">'Calendar ''21'!$O$7</definedName>
    <definedName name="Date_2021_02_21_WinCalendar" localSheetId="14">'Calendar ''21'!$I$8</definedName>
    <definedName name="Date_2021_02_22_WinCalendar" localSheetId="14">'Calendar ''21'!$J$8</definedName>
    <definedName name="Date_2021_02_23_WinCalendar" localSheetId="14">'Calendar ''21'!$K$8</definedName>
    <definedName name="Date_2021_02_24_WinCalendar" localSheetId="14">'Calendar ''21'!$L$8</definedName>
    <definedName name="Date_2021_02_25_WinCalendar" localSheetId="14">'Calendar ''21'!$M$8</definedName>
    <definedName name="Date_2021_02_26_WinCalendar" localSheetId="14">'Calendar ''21'!$N$8</definedName>
    <definedName name="Date_2021_02_27_WinCalendar" localSheetId="14">'Calendar ''21'!$O$8</definedName>
    <definedName name="Date_2021_02_28_WinCalendar" localSheetId="14">'Calendar ''21'!$I$9</definedName>
    <definedName name="Date_2021_03_01_WinCalendar" localSheetId="14">'Calendar ''21'!$R$5</definedName>
    <definedName name="Date_2021_03_02_WinCalendar" localSheetId="14">'Calendar ''21'!$S$5</definedName>
    <definedName name="Date_2021_03_03_WinCalendar" localSheetId="14">'Calendar ''21'!$T$5</definedName>
    <definedName name="Date_2021_03_04_WinCalendar" localSheetId="14">'Calendar ''21'!$U$5</definedName>
    <definedName name="Date_2021_03_05_WinCalendar" localSheetId="14">'Calendar ''21'!$V$5</definedName>
    <definedName name="Date_2021_03_06_WinCalendar" localSheetId="14">'Calendar ''21'!$W$5</definedName>
    <definedName name="Date_2021_03_07_WinCalendar" localSheetId="14">'Calendar ''21'!$Q$6</definedName>
    <definedName name="Date_2021_03_08_WinCalendar" localSheetId="14">'Calendar ''21'!$R$6</definedName>
    <definedName name="Date_2021_03_09_WinCalendar" localSheetId="14">'Calendar ''21'!$S$6</definedName>
    <definedName name="Date_2021_03_10_WinCalendar" localSheetId="14">'Calendar ''21'!$T$6</definedName>
    <definedName name="Date_2021_03_11_WinCalendar" localSheetId="14">'Calendar ''21'!$U$6</definedName>
    <definedName name="Date_2021_03_12_WinCalendar" localSheetId="14">'Calendar ''21'!$V$6</definedName>
    <definedName name="Date_2021_03_13_WinCalendar" localSheetId="14">'Calendar ''21'!$W$6</definedName>
    <definedName name="Date_2021_03_14_WinCalendar" localSheetId="14">'Calendar ''21'!$Q$7</definedName>
    <definedName name="Date_2021_03_15_WinCalendar" localSheetId="14">'Calendar ''21'!$R$7</definedName>
    <definedName name="Date_2021_03_16_WinCalendar" localSheetId="14">'Calendar ''21'!$S$7</definedName>
    <definedName name="Date_2021_03_17_WinCalendar" localSheetId="14">'Calendar ''21'!$T$7</definedName>
    <definedName name="Date_2021_03_18_WinCalendar" localSheetId="14">'Calendar ''21'!$U$7</definedName>
    <definedName name="Date_2021_03_19_WinCalendar" localSheetId="14">'Calendar ''21'!$V$7</definedName>
    <definedName name="Date_2021_03_20_WinCalendar" localSheetId="14">'Calendar ''21'!$W$7</definedName>
    <definedName name="Date_2021_03_21_WinCalendar" localSheetId="14">'Calendar ''21'!$Q$8</definedName>
    <definedName name="Date_2021_03_22_WinCalendar" localSheetId="14">'Calendar ''21'!$R$8</definedName>
    <definedName name="Date_2021_03_23_WinCalendar" localSheetId="14">'Calendar ''21'!$S$8</definedName>
    <definedName name="Date_2021_03_24_WinCalendar" localSheetId="14">'Calendar ''21'!$T$8</definedName>
    <definedName name="Date_2021_03_25_WinCalendar" localSheetId="14">'Calendar ''21'!$U$8</definedName>
    <definedName name="Date_2021_03_26_WinCalendar" localSheetId="14">'Calendar ''21'!$V$8</definedName>
    <definedName name="Date_2021_03_27_WinCalendar" localSheetId="14">'Calendar ''21'!$W$8</definedName>
    <definedName name="Date_2021_03_28_WinCalendar" localSheetId="14">'Calendar ''21'!$Q$9</definedName>
    <definedName name="Date_2021_03_29_WinCalendar" localSheetId="14">'Calendar ''21'!$R$9</definedName>
    <definedName name="Date_2021_03_30_WinCalendar" localSheetId="14">'Calendar ''21'!$S$9</definedName>
    <definedName name="Date_2021_03_31_WinCalendar" localSheetId="14">'Calendar ''21'!$T$9</definedName>
    <definedName name="Date_2021_04_01_WinCalendar" localSheetId="14">'Calendar ''21'!$AC$5</definedName>
    <definedName name="Date_2021_04_02_WinCalendar" localSheetId="14">'Calendar ''21'!$AD$5</definedName>
    <definedName name="Date_2021_04_03_WinCalendar" localSheetId="14">'Calendar ''21'!$AE$5</definedName>
    <definedName name="Date_2021_04_04_WinCalendar" localSheetId="14">'Calendar ''21'!$Y$6</definedName>
    <definedName name="Date_2021_04_05_WinCalendar" localSheetId="14">'Calendar ''21'!$Z$6</definedName>
    <definedName name="Date_2021_04_06_WinCalendar" localSheetId="14">'Calendar ''21'!$AA$6</definedName>
    <definedName name="Date_2021_04_07_WinCalendar" localSheetId="14">'Calendar ''21'!$AB$6</definedName>
    <definedName name="Date_2021_04_08_WinCalendar" localSheetId="14">'Calendar ''21'!$AC$6</definedName>
    <definedName name="Date_2021_04_09_WinCalendar" localSheetId="14">'Calendar ''21'!$AD$6</definedName>
    <definedName name="Date_2021_04_10_WinCalendar" localSheetId="14">'Calendar ''21'!$AE$6</definedName>
    <definedName name="Date_2021_04_11_WinCalendar" localSheetId="14">'Calendar ''21'!$Y$7</definedName>
    <definedName name="Date_2021_04_12_WinCalendar" localSheetId="14">'Calendar ''21'!$Z$7</definedName>
    <definedName name="Date_2021_04_13_WinCalendar" localSheetId="14">'Calendar ''21'!$AA$7</definedName>
    <definedName name="Date_2021_04_14_WinCalendar" localSheetId="14">'Calendar ''21'!$AB$7</definedName>
    <definedName name="Date_2021_04_15_WinCalendar" localSheetId="14">'Calendar ''21'!$AC$7</definedName>
    <definedName name="Date_2021_04_16_WinCalendar" localSheetId="14">'Calendar ''21'!$AD$7</definedName>
    <definedName name="Date_2021_04_17_WinCalendar" localSheetId="14">'Calendar ''21'!$AE$7</definedName>
    <definedName name="Date_2021_04_18_WinCalendar" localSheetId="14">'Calendar ''21'!$Y$8</definedName>
    <definedName name="Date_2021_04_19_WinCalendar" localSheetId="14">'Calendar ''21'!$Z$8</definedName>
    <definedName name="Date_2021_04_20_WinCalendar" localSheetId="14">'Calendar ''21'!$AA$8</definedName>
    <definedName name="Date_2021_04_21_WinCalendar" localSheetId="14">'Calendar ''21'!$AB$8</definedName>
    <definedName name="Date_2021_04_22_WinCalendar" localSheetId="14">'Calendar ''21'!$AC$8</definedName>
    <definedName name="Date_2021_04_23_WinCalendar" localSheetId="14">'Calendar ''21'!$AD$8</definedName>
    <definedName name="Date_2021_04_24_WinCalendar" localSheetId="14">'Calendar ''21'!$AE$8</definedName>
    <definedName name="Date_2021_04_25_WinCalendar" localSheetId="14">'Calendar ''21'!$Y$9</definedName>
    <definedName name="Date_2021_04_26_WinCalendar" localSheetId="14">'Calendar ''21'!$Z$9</definedName>
    <definedName name="Date_2021_04_27_WinCalendar" localSheetId="14">'Calendar ''21'!$AA$9</definedName>
    <definedName name="Date_2021_04_28_WinCalendar" localSheetId="14">'Calendar ''21'!$AB$9</definedName>
    <definedName name="Date_2021_04_29_WinCalendar" localSheetId="14">'Calendar ''21'!$AC$9</definedName>
    <definedName name="Date_2021_04_30_WinCalendar" localSheetId="14">'Calendar ''21'!$AD$9</definedName>
    <definedName name="Date_2021_05_01_WinCalendar" localSheetId="14">'Calendar ''21'!$G$14</definedName>
    <definedName name="Date_2021_05_02_WinCalendar" localSheetId="14">'Calendar ''21'!$A$15</definedName>
    <definedName name="Date_2021_05_03_WinCalendar" localSheetId="14">'Calendar ''21'!$B$15</definedName>
    <definedName name="Date_2021_05_04_WinCalendar" localSheetId="14">'Calendar ''21'!$C$15</definedName>
    <definedName name="Date_2021_05_05_WinCalendar" localSheetId="14">'Calendar ''21'!$D$15</definedName>
    <definedName name="Date_2021_05_06_WinCalendar" localSheetId="14">'Calendar ''21'!$E$15</definedName>
    <definedName name="Date_2021_05_07_WinCalendar" localSheetId="14">'Calendar ''21'!$F$15</definedName>
    <definedName name="Date_2021_05_08_WinCalendar" localSheetId="14">'Calendar ''21'!$G$15</definedName>
    <definedName name="Date_2021_05_09_WinCalendar" localSheetId="14">'Calendar ''21'!$A$16</definedName>
    <definedName name="Date_2021_05_10_WinCalendar" localSheetId="14">'Calendar ''21'!$B$16</definedName>
    <definedName name="Date_2021_05_11_WinCalendar" localSheetId="14">'Calendar ''21'!$C$16</definedName>
    <definedName name="Date_2021_05_12_WinCalendar" localSheetId="14">'Calendar ''21'!$D$16</definedName>
    <definedName name="Date_2021_05_13_WinCalendar" localSheetId="14">'Calendar ''21'!$E$16</definedName>
    <definedName name="Date_2021_05_14_WinCalendar" localSheetId="14">'Calendar ''21'!$F$16</definedName>
    <definedName name="Date_2021_05_15_WinCalendar" localSheetId="14">'Calendar ''21'!$G$16</definedName>
    <definedName name="Date_2021_05_16_WinCalendar" localSheetId="14">'Calendar ''21'!$A$17</definedName>
    <definedName name="Date_2021_05_17_WinCalendar" localSheetId="14">'Calendar ''21'!$B$17</definedName>
    <definedName name="Date_2021_05_18_WinCalendar" localSheetId="14">'Calendar ''21'!$C$17</definedName>
    <definedName name="Date_2021_05_19_WinCalendar" localSheetId="14">'Calendar ''21'!$D$17</definedName>
    <definedName name="Date_2021_05_20_WinCalendar" localSheetId="14">'Calendar ''21'!$E$17</definedName>
    <definedName name="Date_2021_05_21_WinCalendar" localSheetId="14">'Calendar ''21'!$F$17</definedName>
    <definedName name="Date_2021_05_22_WinCalendar" localSheetId="14">'Calendar ''21'!$G$17</definedName>
    <definedName name="Date_2021_05_23_WinCalendar" localSheetId="14">'Calendar ''21'!$A$18</definedName>
    <definedName name="Date_2021_05_24_WinCalendar" localSheetId="14">'Calendar ''21'!$B$18</definedName>
    <definedName name="Date_2021_05_25_WinCalendar" localSheetId="14">'Calendar ''21'!$C$18</definedName>
    <definedName name="Date_2021_05_26_WinCalendar" localSheetId="14">'Calendar ''21'!$D$18</definedName>
    <definedName name="Date_2021_05_27_WinCalendar" localSheetId="14">'Calendar ''21'!$E$18</definedName>
    <definedName name="Date_2021_05_28_WinCalendar" localSheetId="14">'Calendar ''21'!$F$18</definedName>
    <definedName name="Date_2021_05_29_WinCalendar" localSheetId="14">'Calendar ''21'!$G$18</definedName>
    <definedName name="Date_2021_05_30_WinCalendar" localSheetId="14">'Calendar ''21'!$A$19</definedName>
    <definedName name="Date_2021_05_31_WinCalendar" localSheetId="14">'Calendar ''21'!$B$19</definedName>
    <definedName name="Date_2021_06_01_WinCalendar" localSheetId="14">'Calendar ''21'!$K$14</definedName>
    <definedName name="Date_2021_06_02_WinCalendar" localSheetId="14">'Calendar ''21'!$L$14</definedName>
    <definedName name="Date_2021_06_03_WinCalendar" localSheetId="14">'Calendar ''21'!$M$14</definedName>
    <definedName name="Date_2021_06_04_WinCalendar" localSheetId="14">'Calendar ''21'!$N$14</definedName>
    <definedName name="Date_2021_06_05_WinCalendar" localSheetId="14">'Calendar ''21'!$O$14</definedName>
    <definedName name="Date_2021_06_06_WinCalendar" localSheetId="14">'Calendar ''21'!$I$15</definedName>
    <definedName name="Date_2021_06_07_WinCalendar" localSheetId="14">'Calendar ''21'!$J$15</definedName>
    <definedName name="Date_2021_06_08_WinCalendar" localSheetId="14">'Calendar ''21'!$K$15</definedName>
    <definedName name="Date_2021_06_09_WinCalendar" localSheetId="14">'Calendar ''21'!$L$15</definedName>
    <definedName name="Date_2021_06_10_WinCalendar" localSheetId="14">'Calendar ''21'!$M$15</definedName>
    <definedName name="Date_2021_06_11_WinCalendar" localSheetId="14">'Calendar ''21'!$N$15</definedName>
    <definedName name="Date_2021_06_12_WinCalendar" localSheetId="14">'Calendar ''21'!$O$15</definedName>
    <definedName name="Date_2021_06_13_WinCalendar" localSheetId="14">'Calendar ''21'!$I$16</definedName>
    <definedName name="Date_2021_06_14_WinCalendar" localSheetId="14">'Calendar ''21'!$J$16</definedName>
    <definedName name="Date_2021_06_15_WinCalendar" localSheetId="14">'Calendar ''21'!$K$16</definedName>
    <definedName name="Date_2021_06_16_WinCalendar" localSheetId="14">'Calendar ''21'!$L$16</definedName>
    <definedName name="Date_2021_06_17_WinCalendar" localSheetId="14">'Calendar ''21'!$M$16</definedName>
    <definedName name="Date_2021_06_18_WinCalendar" localSheetId="14">'Calendar ''21'!$N$16</definedName>
    <definedName name="Date_2021_06_19_WinCalendar" localSheetId="14">'Calendar ''21'!$O$16</definedName>
    <definedName name="Date_2021_06_20_WinCalendar" localSheetId="14">'Calendar ''21'!$I$17</definedName>
    <definedName name="Date_2021_06_21_WinCalendar" localSheetId="14">'Calendar ''21'!$J$17</definedName>
    <definedName name="Date_2021_06_22_WinCalendar" localSheetId="14">'Calendar ''21'!$K$17</definedName>
    <definedName name="Date_2021_06_23_WinCalendar" localSheetId="14">'Calendar ''21'!$L$17</definedName>
    <definedName name="Date_2021_06_24_WinCalendar" localSheetId="14">'Calendar ''21'!$M$17</definedName>
    <definedName name="Date_2021_06_25_WinCalendar" localSheetId="14">'Calendar ''21'!$N$17</definedName>
    <definedName name="Date_2021_06_26_WinCalendar" localSheetId="14">'Calendar ''21'!$O$17</definedName>
    <definedName name="Date_2021_06_27_WinCalendar" localSheetId="14">'Calendar ''21'!$I$18</definedName>
    <definedName name="Date_2021_06_28_WinCalendar" localSheetId="14">'Calendar ''21'!$J$18</definedName>
    <definedName name="Date_2021_06_29_WinCalendar" localSheetId="14">'Calendar ''21'!$K$18</definedName>
    <definedName name="Date_2021_06_30_WinCalendar" localSheetId="14">'Calendar ''21'!$L$18</definedName>
    <definedName name="Date_2021_07_01_WinCalendar" localSheetId="14">'Calendar ''21'!$U$14</definedName>
    <definedName name="Date_2021_07_02_WinCalendar" localSheetId="14">'Calendar ''21'!$V$14</definedName>
    <definedName name="Date_2021_07_03_WinCalendar" localSheetId="14">'Calendar ''21'!$W$14</definedName>
    <definedName name="Date_2021_07_04_WinCalendar" localSheetId="14">'Calendar ''21'!$Q$15</definedName>
    <definedName name="Date_2021_07_05_WinCalendar" localSheetId="14">'Calendar ''21'!$R$15</definedName>
    <definedName name="Date_2021_07_06_WinCalendar" localSheetId="14">'Calendar ''21'!$S$15</definedName>
    <definedName name="Date_2021_07_07_WinCalendar" localSheetId="14">'Calendar ''21'!$T$15</definedName>
    <definedName name="Date_2021_07_08_WinCalendar" localSheetId="14">'Calendar ''21'!$U$15</definedName>
    <definedName name="Date_2021_07_09_WinCalendar" localSheetId="14">'Calendar ''21'!$V$15</definedName>
    <definedName name="Date_2021_07_10_WinCalendar" localSheetId="14">'Calendar ''21'!$W$15</definedName>
    <definedName name="Date_2021_07_11_WinCalendar" localSheetId="14">'Calendar ''21'!$Q$16</definedName>
    <definedName name="Date_2021_07_12_WinCalendar" localSheetId="14">'Calendar ''21'!$R$16</definedName>
    <definedName name="Date_2021_07_13_WinCalendar" localSheetId="14">'Calendar ''21'!$S$16</definedName>
    <definedName name="Date_2021_07_14_WinCalendar" localSheetId="14">'Calendar ''21'!$T$16</definedName>
    <definedName name="Date_2021_07_15_WinCalendar" localSheetId="14">'Calendar ''21'!$U$16</definedName>
    <definedName name="Date_2021_07_16_WinCalendar" localSheetId="14">'Calendar ''21'!$V$16</definedName>
    <definedName name="Date_2021_07_17_WinCalendar" localSheetId="14">'Calendar ''21'!$W$16</definedName>
    <definedName name="Date_2021_07_18_WinCalendar" localSheetId="14">'Calendar ''21'!$Q$17</definedName>
    <definedName name="Date_2021_07_19_WinCalendar" localSheetId="14">'Calendar ''21'!$R$17</definedName>
    <definedName name="Date_2021_07_20_WinCalendar" localSheetId="14">'Calendar ''21'!$S$17</definedName>
    <definedName name="Date_2021_07_21_WinCalendar" localSheetId="14">'Calendar ''21'!$T$17</definedName>
    <definedName name="Date_2021_07_22_WinCalendar" localSheetId="14">'Calendar ''21'!$U$17</definedName>
    <definedName name="Date_2021_07_23_WinCalendar" localSheetId="14">'Calendar ''21'!$V$17</definedName>
    <definedName name="Date_2021_07_24_WinCalendar" localSheetId="14">'Calendar ''21'!$W$17</definedName>
    <definedName name="Date_2021_07_25_WinCalendar" localSheetId="14">'Calendar ''21'!$Q$18</definedName>
    <definedName name="Date_2021_07_26_WinCalendar" localSheetId="14">'Calendar ''21'!$R$18</definedName>
    <definedName name="Date_2021_07_27_WinCalendar" localSheetId="14">'Calendar ''21'!$S$18</definedName>
    <definedName name="Date_2021_07_28_WinCalendar" localSheetId="14">'Calendar ''21'!$T$18</definedName>
    <definedName name="Date_2021_07_29_WinCalendar" localSheetId="14">'Calendar ''21'!$U$18</definedName>
    <definedName name="Date_2021_07_30_WinCalendar" localSheetId="14">'Calendar ''21'!$V$18</definedName>
    <definedName name="Date_2021_07_31_WinCalendar" localSheetId="14">'Calendar ''21'!$W$18</definedName>
    <definedName name="Date_2021_08_01_WinCalendar" localSheetId="14">'Calendar ''21'!$Y$14</definedName>
    <definedName name="Date_2021_08_02_WinCalendar" localSheetId="14">'Calendar ''21'!$Z$14</definedName>
    <definedName name="Date_2021_08_03_WinCalendar" localSheetId="14">'Calendar ''21'!$AA$14</definedName>
    <definedName name="Date_2021_08_04_WinCalendar" localSheetId="14">'Calendar ''21'!$AB$14</definedName>
    <definedName name="Date_2021_08_05_WinCalendar" localSheetId="14">'Calendar ''21'!$AC$14</definedName>
    <definedName name="Date_2021_08_06_WinCalendar" localSheetId="14">'Calendar ''21'!$AD$14</definedName>
    <definedName name="Date_2021_08_07_WinCalendar" localSheetId="14">'Calendar ''21'!$AE$14</definedName>
    <definedName name="Date_2021_08_08_WinCalendar" localSheetId="14">'Calendar ''21'!$Y$15</definedName>
    <definedName name="Date_2021_08_09_WinCalendar" localSheetId="14">'Calendar ''21'!$Z$15</definedName>
    <definedName name="Date_2021_08_10_WinCalendar" localSheetId="14">'Calendar ''21'!$AA$15</definedName>
    <definedName name="Date_2021_08_11_WinCalendar" localSheetId="14">'Calendar ''21'!$AB$15</definedName>
    <definedName name="Date_2021_08_12_WinCalendar" localSheetId="14">'Calendar ''21'!$AC$15</definedName>
    <definedName name="Date_2021_08_13_WinCalendar" localSheetId="14">'Calendar ''21'!$AD$15</definedName>
    <definedName name="Date_2021_08_14_WinCalendar" localSheetId="14">'Calendar ''21'!$AE$15</definedName>
    <definedName name="Date_2021_08_15_WinCalendar" localSheetId="14">'Calendar ''21'!$Y$16</definedName>
    <definedName name="Date_2021_08_16_WinCalendar" localSheetId="14">'Calendar ''21'!$Z$16</definedName>
    <definedName name="Date_2021_08_17_WinCalendar" localSheetId="14">'Calendar ''21'!$AA$16</definedName>
    <definedName name="Date_2021_08_18_WinCalendar" localSheetId="14">'Calendar ''21'!$AB$16</definedName>
    <definedName name="Date_2021_08_19_WinCalendar" localSheetId="14">'Calendar ''21'!$AC$16</definedName>
    <definedName name="Date_2021_08_20_WinCalendar" localSheetId="14">'Calendar ''21'!$AD$16</definedName>
    <definedName name="Date_2021_08_21_WinCalendar" localSheetId="14">'Calendar ''21'!$AE$16</definedName>
    <definedName name="Date_2021_08_22_WinCalendar" localSheetId="14">'Calendar ''21'!$Y$17</definedName>
    <definedName name="Date_2021_08_23_WinCalendar" localSheetId="14">'Calendar ''21'!$Z$17</definedName>
    <definedName name="Date_2021_08_24_WinCalendar" localSheetId="14">'Calendar ''21'!$AA$17</definedName>
    <definedName name="Date_2021_08_25_WinCalendar" localSheetId="14">'Calendar ''21'!$AB$17</definedName>
    <definedName name="Date_2021_08_26_WinCalendar" localSheetId="14">'Calendar ''21'!$AC$17</definedName>
    <definedName name="Date_2021_08_27_WinCalendar" localSheetId="14">'Calendar ''21'!$AD$17</definedName>
    <definedName name="Date_2021_08_28_WinCalendar" localSheetId="14">'Calendar ''21'!$AE$17</definedName>
    <definedName name="Date_2021_08_29_WinCalendar" localSheetId="14">'Calendar ''21'!$Y$18</definedName>
    <definedName name="Date_2021_08_30_WinCalendar" localSheetId="14">'Calendar ''21'!$Z$18</definedName>
    <definedName name="Date_2021_08_31_WinCalendar" localSheetId="14">'Calendar ''21'!$AA$18</definedName>
    <definedName name="Date_2021_09_01_WinCalendar" localSheetId="14">'Calendar ''21'!$D$23</definedName>
    <definedName name="Date_2021_09_02_WinCalendar" localSheetId="14">'Calendar ''21'!$E$23</definedName>
    <definedName name="Date_2021_09_03_WinCalendar" localSheetId="14">'Calendar ''21'!$F$23</definedName>
    <definedName name="Date_2021_09_04_WinCalendar" localSheetId="14">'Calendar ''21'!$G$23</definedName>
    <definedName name="Date_2021_09_05_WinCalendar" localSheetId="14">'Calendar ''21'!$A$24</definedName>
    <definedName name="Date_2021_09_06_WinCalendar" localSheetId="14">'Calendar ''21'!$B$24</definedName>
    <definedName name="Date_2021_09_07_WinCalendar" localSheetId="14">'Calendar ''21'!$C$24</definedName>
    <definedName name="Date_2021_09_08_WinCalendar" localSheetId="14">'Calendar ''21'!$D$24</definedName>
    <definedName name="Date_2021_09_09_WinCalendar" localSheetId="14">'Calendar ''21'!$E$24</definedName>
    <definedName name="Date_2021_09_10_WinCalendar" localSheetId="14">'Calendar ''21'!$F$24</definedName>
    <definedName name="Date_2021_09_11_WinCalendar" localSheetId="14">'Calendar ''21'!$G$24</definedName>
    <definedName name="Date_2021_09_12_WinCalendar" localSheetId="14">'Calendar ''21'!$A$25</definedName>
    <definedName name="Date_2021_09_13_WinCalendar" localSheetId="14">'Calendar ''21'!$B$25</definedName>
    <definedName name="Date_2021_09_14_WinCalendar" localSheetId="14">'Calendar ''21'!$C$25</definedName>
    <definedName name="Date_2021_09_15_WinCalendar" localSheetId="14">'Calendar ''21'!$D$25</definedName>
    <definedName name="Date_2021_09_16_WinCalendar" localSheetId="14">'Calendar ''21'!$E$25</definedName>
    <definedName name="Date_2021_09_17_WinCalendar" localSheetId="14">'Calendar ''21'!$F$25</definedName>
    <definedName name="Date_2021_09_18_WinCalendar" localSheetId="14">'Calendar ''21'!$G$25</definedName>
    <definedName name="Date_2021_09_19_WinCalendar" localSheetId="14">'Calendar ''21'!$A$26</definedName>
    <definedName name="Date_2021_09_20_WinCalendar" localSheetId="14">'Calendar ''21'!$B$26</definedName>
    <definedName name="Date_2021_09_21_WinCalendar" localSheetId="14">'Calendar ''21'!$C$26</definedName>
    <definedName name="Date_2021_09_22_WinCalendar" localSheetId="14">'Calendar ''21'!$D$26</definedName>
    <definedName name="Date_2021_09_23_WinCalendar" localSheetId="14">'Calendar ''21'!$E$26</definedName>
    <definedName name="Date_2021_09_24_WinCalendar" localSheetId="14">'Calendar ''21'!$F$26</definedName>
    <definedName name="Date_2021_09_25_WinCalendar" localSheetId="14">'Calendar ''21'!$G$26</definedName>
    <definedName name="Date_2021_09_26_WinCalendar" localSheetId="14">'Calendar ''21'!$A$27</definedName>
    <definedName name="Date_2021_09_27_WinCalendar" localSheetId="14">'Calendar ''21'!$B$27</definedName>
    <definedName name="Date_2021_09_28_WinCalendar" localSheetId="14">'Calendar ''21'!$C$27</definedName>
    <definedName name="Date_2021_09_29_WinCalendar" localSheetId="14">'Calendar ''21'!$D$27</definedName>
    <definedName name="Date_2021_09_30_WinCalendar" localSheetId="14">'Calendar ''21'!$E$27</definedName>
    <definedName name="Date_2021_10_01_WinCalendar" localSheetId="14">'Calendar ''21'!$N$23</definedName>
    <definedName name="Date_2021_10_02_WinCalendar" localSheetId="14">'Calendar ''21'!$O$23</definedName>
    <definedName name="Date_2021_10_03_WinCalendar" localSheetId="14">'Calendar ''21'!$I$24</definedName>
    <definedName name="Date_2021_10_04_WinCalendar" localSheetId="14">'Calendar ''21'!$J$24</definedName>
    <definedName name="Date_2021_10_05_WinCalendar" localSheetId="14">'Calendar ''21'!$K$24</definedName>
    <definedName name="Date_2021_10_06_WinCalendar" localSheetId="14">'Calendar ''21'!$L$24</definedName>
    <definedName name="Date_2021_10_07_WinCalendar" localSheetId="14">'Calendar ''21'!$M$24</definedName>
    <definedName name="Date_2021_10_08_WinCalendar" localSheetId="14">'Calendar ''21'!$N$24</definedName>
    <definedName name="Date_2021_10_09_WinCalendar" localSheetId="14">'Calendar ''21'!$O$24</definedName>
    <definedName name="Date_2021_10_10_WinCalendar" localSheetId="14">'Calendar ''21'!$I$25</definedName>
    <definedName name="Date_2021_10_11_WinCalendar" localSheetId="14">'Calendar ''21'!$J$25</definedName>
    <definedName name="Date_2021_10_12_WinCalendar" localSheetId="14">'Calendar ''21'!$K$25</definedName>
    <definedName name="Date_2021_10_13_WinCalendar" localSheetId="14">'Calendar ''21'!$L$25</definedName>
    <definedName name="Date_2021_10_14_WinCalendar" localSheetId="14">'Calendar ''21'!$M$25</definedName>
    <definedName name="Date_2021_10_15_WinCalendar" localSheetId="14">'Calendar ''21'!$N$25</definedName>
    <definedName name="Date_2021_10_16_WinCalendar" localSheetId="14">'Calendar ''21'!$O$25</definedName>
    <definedName name="Date_2021_10_17_WinCalendar" localSheetId="14">'Calendar ''21'!$I$26</definedName>
    <definedName name="Date_2021_10_18_WinCalendar" localSheetId="14">'Calendar ''21'!$J$26</definedName>
    <definedName name="Date_2021_10_19_WinCalendar" localSheetId="14">'Calendar ''21'!$K$26</definedName>
    <definedName name="Date_2021_10_20_WinCalendar" localSheetId="14">'Calendar ''21'!$L$26</definedName>
    <definedName name="Date_2021_10_21_WinCalendar" localSheetId="14">'Calendar ''21'!$M$26</definedName>
    <definedName name="Date_2021_10_22_WinCalendar" localSheetId="14">'Calendar ''21'!$N$26</definedName>
    <definedName name="Date_2021_10_23_WinCalendar" localSheetId="14">'Calendar ''21'!$O$26</definedName>
    <definedName name="Date_2021_10_24_WinCalendar" localSheetId="14">'Calendar ''21'!$I$27</definedName>
    <definedName name="Date_2021_10_25_WinCalendar" localSheetId="14">'Calendar ''21'!$J$27</definedName>
    <definedName name="Date_2021_10_26_WinCalendar" localSheetId="14">'Calendar ''21'!$K$27</definedName>
    <definedName name="Date_2021_10_27_WinCalendar" localSheetId="14">'Calendar ''21'!$L$27</definedName>
    <definedName name="Date_2021_10_28_WinCalendar" localSheetId="14">'Calendar ''21'!$M$27</definedName>
    <definedName name="Date_2021_10_29_WinCalendar" localSheetId="14">'Calendar ''21'!$N$27</definedName>
    <definedName name="Date_2021_10_30_WinCalendar" localSheetId="14">'Calendar ''21'!$O$27</definedName>
    <definedName name="Date_2021_10_31_WinCalendar" localSheetId="14">'Calendar ''21'!#REF!</definedName>
    <definedName name="Date_2021_11_01_WinCalendar" localSheetId="14">'Calendar ''21'!$R$23</definedName>
    <definedName name="Date_2021_11_02_WinCalendar" localSheetId="14">'Calendar ''21'!$S$23</definedName>
    <definedName name="Date_2021_11_03_WinCalendar" localSheetId="14">'Calendar ''21'!$T$23</definedName>
    <definedName name="Date_2021_11_04_WinCalendar" localSheetId="14">'Calendar ''21'!$U$23</definedName>
    <definedName name="Date_2021_11_05_WinCalendar" localSheetId="14">'Calendar ''21'!$V$23</definedName>
    <definedName name="Date_2021_11_06_WinCalendar" localSheetId="14">'Calendar ''21'!$W$23</definedName>
    <definedName name="Date_2021_11_07_WinCalendar" localSheetId="14">'Calendar ''21'!$Q$24</definedName>
    <definedName name="Date_2021_11_08_WinCalendar" localSheetId="14">'Calendar ''21'!$R$24</definedName>
    <definedName name="Date_2021_11_09_WinCalendar" localSheetId="14">'Calendar ''21'!$S$24</definedName>
    <definedName name="Date_2021_11_10_WinCalendar" localSheetId="14">'Calendar ''21'!$T$24</definedName>
    <definedName name="Date_2021_11_11_WinCalendar" localSheetId="14">'Calendar ''21'!$U$24</definedName>
    <definedName name="Date_2021_11_12_WinCalendar" localSheetId="14">'Calendar ''21'!$V$24</definedName>
    <definedName name="Date_2021_11_13_WinCalendar" localSheetId="14">'Calendar ''21'!$W$24</definedName>
    <definedName name="Date_2021_11_14_WinCalendar" localSheetId="14">'Calendar ''21'!$Q$25</definedName>
    <definedName name="Date_2021_11_15_WinCalendar" localSheetId="14">'Calendar ''21'!$R$25</definedName>
    <definedName name="Date_2021_11_16_WinCalendar" localSheetId="14">'Calendar ''21'!$S$25</definedName>
    <definedName name="Date_2021_11_17_WinCalendar" localSheetId="14">'Calendar ''21'!$T$25</definedName>
    <definedName name="Date_2021_11_18_WinCalendar" localSheetId="14">'Calendar ''21'!$U$25</definedName>
    <definedName name="Date_2021_11_19_WinCalendar" localSheetId="14">'Calendar ''21'!$V$25</definedName>
    <definedName name="Date_2021_11_20_WinCalendar" localSheetId="14">'Calendar ''21'!$W$25</definedName>
    <definedName name="Date_2021_11_21_WinCalendar" localSheetId="14">'Calendar ''21'!$Q$26</definedName>
    <definedName name="Date_2021_11_22_WinCalendar" localSheetId="14">'Calendar ''21'!$R$26</definedName>
    <definedName name="Date_2021_11_23_WinCalendar" localSheetId="14">'Calendar ''21'!$S$26</definedName>
    <definedName name="Date_2021_11_24_WinCalendar" localSheetId="14">'Calendar ''21'!$T$26</definedName>
    <definedName name="Date_2021_11_25_WinCalendar" localSheetId="14">'Calendar ''21'!$U$26</definedName>
    <definedName name="Date_2021_11_26_WinCalendar" localSheetId="14">'Calendar ''21'!$V$26</definedName>
    <definedName name="Date_2021_11_27_WinCalendar" localSheetId="14">'Calendar ''21'!$W$26</definedName>
    <definedName name="Date_2021_11_28_WinCalendar" localSheetId="14">'Calendar ''21'!$Q$27</definedName>
    <definedName name="Date_2021_11_29_WinCalendar" localSheetId="14">'Calendar ''21'!$R$27</definedName>
    <definedName name="Date_2021_11_30_WinCalendar" localSheetId="14">'Calendar ''21'!$S$27</definedName>
    <definedName name="Date_2021_12_01_WinCalendar" localSheetId="14">'Calendar ''21'!$AB$23</definedName>
    <definedName name="Date_2021_12_02_WinCalendar" localSheetId="14">'Calendar ''21'!$AC$23</definedName>
    <definedName name="Date_2021_12_03_WinCalendar" localSheetId="14">'Calendar ''21'!$AD$23</definedName>
    <definedName name="Date_2021_12_04_WinCalendar" localSheetId="14">'Calendar ''21'!$AE$23</definedName>
    <definedName name="Date_2021_12_05_WinCalendar" localSheetId="14">'Calendar ''21'!$Y$24</definedName>
    <definedName name="Date_2021_12_06_WinCalendar" localSheetId="14">'Calendar ''21'!$Z$24</definedName>
    <definedName name="Date_2021_12_07_WinCalendar" localSheetId="14">'Calendar ''21'!$AA$24</definedName>
    <definedName name="Date_2021_12_08_WinCalendar" localSheetId="14">'Calendar ''21'!$AB$24</definedName>
    <definedName name="Date_2021_12_09_WinCalendar" localSheetId="14">'Calendar ''21'!$AC$24</definedName>
    <definedName name="Date_2021_12_10_WinCalendar" localSheetId="14">'Calendar ''21'!$AD$24</definedName>
    <definedName name="Date_2021_12_11_WinCalendar" localSheetId="14">'Calendar ''21'!$AE$24</definedName>
    <definedName name="Date_2021_12_12_WinCalendar" localSheetId="14">'Calendar ''21'!$Y$25</definedName>
    <definedName name="Date_2021_12_13_WinCalendar" localSheetId="14">'Calendar ''21'!$Z$25</definedName>
    <definedName name="Date_2021_12_14_WinCalendar" localSheetId="14">'Calendar ''21'!$AA$25</definedName>
    <definedName name="Date_2021_12_15_WinCalendar" localSheetId="14">'Calendar ''21'!$AB$25</definedName>
    <definedName name="Date_2021_12_16_WinCalendar" localSheetId="14">'Calendar ''21'!$AC$25</definedName>
    <definedName name="Date_2021_12_17_WinCalendar" localSheetId="14">'Calendar ''21'!$AD$25</definedName>
    <definedName name="Date_2021_12_18_WinCalendar" localSheetId="14">'Calendar ''21'!$AE$25</definedName>
    <definedName name="Date_2021_12_19_WinCalendar" localSheetId="14">'Calendar ''21'!$Y$26</definedName>
    <definedName name="Date_2021_12_20_WinCalendar" localSheetId="14">'Calendar ''21'!$Z$26</definedName>
    <definedName name="Date_2021_12_21_WinCalendar" localSheetId="14">'Calendar ''21'!$AA$26</definedName>
    <definedName name="Date_2021_12_22_WinCalendar" localSheetId="14">'Calendar ''21'!$AB$26</definedName>
    <definedName name="Date_2021_12_23_WinCalendar" localSheetId="14">'Calendar ''21'!$AC$26</definedName>
    <definedName name="Date_2021_12_24_WinCalendar" localSheetId="14">'Calendar ''21'!$AD$26</definedName>
    <definedName name="Date_2021_12_25_WinCalendar" localSheetId="14">'Calendar ''21'!$AE$26</definedName>
    <definedName name="Date_2021_12_26_WinCalendar" localSheetId="14">'Calendar ''21'!$Y$27</definedName>
    <definedName name="Date_2021_12_27_WinCalendar" localSheetId="14">'Calendar ''21'!$Z$27</definedName>
    <definedName name="Date_2021_12_28_WinCalendar" localSheetId="14">'Calendar ''21'!$AA$27</definedName>
    <definedName name="Date_2021_12_29_WinCalendar" localSheetId="14">'Calendar ''21'!$AB$27</definedName>
    <definedName name="Date_2021_12_30_WinCalendar" localSheetId="14">'Calendar ''21'!$AC$27</definedName>
    <definedName name="Date_2021_12_31_WinCalendar" localSheetId="14">'Calendar ''21'!$AD$27</definedName>
    <definedName name="_xlnm.Print_Area" localSheetId="14">'Calendar ''21'!$A$1:$W$38</definedName>
    <definedName name="solver_adj" localSheetId="3" hidden="1">Tribal!#REF!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Tribal!#REF!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10</definedName>
    <definedName name="solver_ver" localSheetId="3" hidden="1">3</definedName>
    <definedName name="WinCalendar_Calendar_1" localSheetId="14">'Calendar ''21'!$A$3:$G$11</definedName>
    <definedName name="WinCalendar_Calendar_10" localSheetId="14">'Calendar ''21'!$A$31:$G$39</definedName>
    <definedName name="WinCalendar_Calendar_11" localSheetId="14">'Calendar ''21'!$I$31:$O$38</definedName>
    <definedName name="WinCalendar_Calendar_12" localSheetId="14">'Calendar ''21'!$Q$31:$W$38</definedName>
    <definedName name="WinCalendar_Calendar_2" localSheetId="14">'Calendar ''21'!$I$3:$O$10</definedName>
    <definedName name="WinCalendar_Calendar_3" localSheetId="14">'Calendar ''21'!$Q$3:$W$10</definedName>
    <definedName name="WinCalendar_Calendar_4" localSheetId="14">'Calendar ''21'!$A$20:$G$20</definedName>
    <definedName name="WinCalendar_Calendar_5" localSheetId="14">'Calendar ''21'!$I$13:$O$20</definedName>
    <definedName name="WinCalendar_Calendar_6" localSheetId="14">'Calendar ''21'!$I$12:$O$19</definedName>
    <definedName name="WinCalendar_Calendar_7" localSheetId="14">'Calendar ''21'!$A$28:$G$29</definedName>
    <definedName name="WinCalendar_Calendar_8" localSheetId="14">'Calendar ''21'!$I$28:$O$29</definedName>
    <definedName name="WinCalendar_Calendar_9" localSheetId="14">'Calendar ''21'!$Q$28:$W$29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2" i="39" l="1"/>
  <c r="K35" i="39"/>
  <c r="K33" i="39"/>
  <c r="K27" i="39"/>
  <c r="K25" i="39"/>
  <c r="K14" i="39"/>
  <c r="Q67" i="39" l="1"/>
  <c r="P67" i="39"/>
  <c r="F7" i="11"/>
  <c r="F8" i="11"/>
  <c r="F9" i="11"/>
  <c r="F10" i="11"/>
  <c r="F11" i="11"/>
  <c r="F12" i="11"/>
  <c r="F13" i="11"/>
  <c r="F14" i="11"/>
  <c r="F15" i="11"/>
  <c r="F16" i="11"/>
  <c r="F17" i="11"/>
  <c r="F18" i="11"/>
  <c r="T18" i="11"/>
  <c r="U18" i="11"/>
  <c r="V18" i="11"/>
  <c r="F19" i="11"/>
  <c r="F20" i="11"/>
  <c r="F21" i="11"/>
  <c r="F22" i="11"/>
  <c r="F23" i="11"/>
  <c r="F24" i="11"/>
  <c r="F25" i="11"/>
  <c r="F26" i="11"/>
  <c r="F27" i="11"/>
  <c r="F28" i="11"/>
  <c r="F29" i="11"/>
  <c r="T29" i="11"/>
  <c r="U29" i="11"/>
  <c r="V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T42" i="11"/>
  <c r="U42" i="11"/>
  <c r="V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Q69" i="39" l="1"/>
  <c r="R67" i="39"/>
  <c r="R68" i="39" s="1"/>
  <c r="Q68" i="39"/>
  <c r="P68" i="39"/>
  <c r="U22" i="51" l="1"/>
  <c r="O22" i="51"/>
  <c r="P22" i="51" s="1"/>
  <c r="N22" i="51"/>
  <c r="J22" i="51"/>
  <c r="K22" i="51" s="1"/>
  <c r="L22" i="51" s="1"/>
  <c r="U18" i="51"/>
  <c r="O18" i="51"/>
  <c r="P18" i="51" s="1"/>
  <c r="N18" i="51"/>
  <c r="J18" i="51"/>
  <c r="K18" i="51" s="1"/>
  <c r="L18" i="51" s="1"/>
  <c r="U38" i="51"/>
  <c r="O38" i="51"/>
  <c r="P38" i="51" s="1"/>
  <c r="N38" i="51"/>
  <c r="J38" i="51"/>
  <c r="K38" i="51" s="1"/>
  <c r="L38" i="51" s="1"/>
  <c r="U8" i="51"/>
  <c r="N8" i="51"/>
  <c r="O8" i="51" s="1"/>
  <c r="P8" i="51" s="1"/>
  <c r="J8" i="51"/>
  <c r="K8" i="51" s="1"/>
  <c r="L8" i="51" s="1"/>
  <c r="U17" i="51"/>
  <c r="O17" i="51"/>
  <c r="P17" i="51" s="1"/>
  <c r="N17" i="51"/>
  <c r="J17" i="51"/>
  <c r="K17" i="51" s="1"/>
  <c r="L17" i="51" s="1"/>
  <c r="U26" i="51"/>
  <c r="O26" i="51"/>
  <c r="P26" i="51" s="1"/>
  <c r="N26" i="51"/>
  <c r="J26" i="51"/>
  <c r="K26" i="51" s="1"/>
  <c r="L26" i="51" s="1"/>
  <c r="U51" i="51"/>
  <c r="O51" i="51"/>
  <c r="P51" i="51" s="1"/>
  <c r="N51" i="51"/>
  <c r="J51" i="51"/>
  <c r="K51" i="51" s="1"/>
  <c r="L51" i="51" s="1"/>
  <c r="U24" i="51"/>
  <c r="O24" i="51"/>
  <c r="P24" i="51" s="1"/>
  <c r="N24" i="51"/>
  <c r="J24" i="51"/>
  <c r="K24" i="51" s="1"/>
  <c r="L24" i="51" s="1"/>
  <c r="U28" i="51"/>
  <c r="O28" i="51"/>
  <c r="P28" i="51" s="1"/>
  <c r="N28" i="51"/>
  <c r="J28" i="51"/>
  <c r="K28" i="51" s="1"/>
  <c r="L28" i="51" s="1"/>
  <c r="U32" i="51"/>
  <c r="O32" i="51"/>
  <c r="P32" i="51" s="1"/>
  <c r="N32" i="51"/>
  <c r="J32" i="51"/>
  <c r="K32" i="51" s="1"/>
  <c r="L32" i="51" s="1"/>
  <c r="U33" i="51"/>
  <c r="O33" i="51"/>
  <c r="P33" i="51" s="1"/>
  <c r="N33" i="51"/>
  <c r="J33" i="51"/>
  <c r="K33" i="51" s="1"/>
  <c r="L33" i="51" s="1"/>
  <c r="U34" i="51"/>
  <c r="O34" i="51"/>
  <c r="P34" i="51" s="1"/>
  <c r="N34" i="51"/>
  <c r="J34" i="51"/>
  <c r="K34" i="51" s="1"/>
  <c r="L34" i="51" s="1"/>
  <c r="Q34" i="51" s="1"/>
  <c r="U63" i="51"/>
  <c r="O63" i="51"/>
  <c r="P63" i="51" s="1"/>
  <c r="N63" i="51"/>
  <c r="J63" i="51"/>
  <c r="K63" i="51" s="1"/>
  <c r="L63" i="51" s="1"/>
  <c r="U46" i="51"/>
  <c r="O46" i="51"/>
  <c r="P46" i="51" s="1"/>
  <c r="N46" i="51"/>
  <c r="J46" i="51"/>
  <c r="K46" i="51" s="1"/>
  <c r="L46" i="51" s="1"/>
  <c r="U12" i="51"/>
  <c r="O12" i="51"/>
  <c r="P12" i="51" s="1"/>
  <c r="N12" i="51"/>
  <c r="J12" i="51"/>
  <c r="K12" i="51" s="1"/>
  <c r="L12" i="51" s="1"/>
  <c r="U29" i="51"/>
  <c r="O29" i="51"/>
  <c r="P29" i="51" s="1"/>
  <c r="N29" i="51"/>
  <c r="J29" i="51"/>
  <c r="K29" i="51" s="1"/>
  <c r="L29" i="51" s="1"/>
  <c r="U53" i="51"/>
  <c r="O53" i="51"/>
  <c r="P53" i="51" s="1"/>
  <c r="N53" i="51"/>
  <c r="J53" i="51"/>
  <c r="K53" i="51" s="1"/>
  <c r="L53" i="51" s="1"/>
  <c r="U31" i="51"/>
  <c r="O31" i="51"/>
  <c r="P31" i="51" s="1"/>
  <c r="N31" i="51"/>
  <c r="J31" i="51"/>
  <c r="K31" i="51" s="1"/>
  <c r="L31" i="51" s="1"/>
  <c r="U20" i="51"/>
  <c r="O20" i="51"/>
  <c r="P20" i="51" s="1"/>
  <c r="N20" i="51"/>
  <c r="J20" i="51"/>
  <c r="K20" i="51" s="1"/>
  <c r="L20" i="51" s="1"/>
  <c r="U13" i="51"/>
  <c r="O13" i="51"/>
  <c r="P13" i="51" s="1"/>
  <c r="N13" i="51"/>
  <c r="J13" i="51"/>
  <c r="K13" i="51" s="1"/>
  <c r="L13" i="51" s="1"/>
  <c r="U19" i="51"/>
  <c r="O19" i="51"/>
  <c r="P19" i="51" s="1"/>
  <c r="N19" i="51"/>
  <c r="J19" i="51"/>
  <c r="K19" i="51" s="1"/>
  <c r="L19" i="51" s="1"/>
  <c r="U21" i="51"/>
  <c r="O21" i="51"/>
  <c r="P21" i="51" s="1"/>
  <c r="N21" i="51"/>
  <c r="J21" i="51"/>
  <c r="K21" i="51" s="1"/>
  <c r="L21" i="51" s="1"/>
  <c r="U27" i="51"/>
  <c r="O27" i="51"/>
  <c r="P27" i="51" s="1"/>
  <c r="N27" i="51"/>
  <c r="J27" i="51"/>
  <c r="K27" i="51" s="1"/>
  <c r="L27" i="51" s="1"/>
  <c r="U61" i="51"/>
  <c r="O61" i="51"/>
  <c r="P61" i="51" s="1"/>
  <c r="N61" i="51"/>
  <c r="J61" i="51"/>
  <c r="K61" i="51" s="1"/>
  <c r="L61" i="51" s="1"/>
  <c r="U16" i="51"/>
  <c r="O16" i="51"/>
  <c r="P16" i="51" s="1"/>
  <c r="N16" i="51"/>
  <c r="J16" i="51"/>
  <c r="K16" i="51" s="1"/>
  <c r="L16" i="51" s="1"/>
  <c r="U41" i="51"/>
  <c r="O41" i="51"/>
  <c r="P41" i="51" s="1"/>
  <c r="N41" i="51"/>
  <c r="J41" i="51"/>
  <c r="K41" i="51" s="1"/>
  <c r="L41" i="51" s="1"/>
  <c r="U45" i="51"/>
  <c r="O45" i="51"/>
  <c r="P45" i="51" s="1"/>
  <c r="N45" i="51"/>
  <c r="J45" i="51"/>
  <c r="K45" i="51" s="1"/>
  <c r="L45" i="51" s="1"/>
  <c r="Q45" i="51" s="1"/>
  <c r="U47" i="51"/>
  <c r="O47" i="51"/>
  <c r="P47" i="51" s="1"/>
  <c r="N47" i="51"/>
  <c r="J47" i="51"/>
  <c r="K47" i="51" s="1"/>
  <c r="L47" i="51" s="1"/>
  <c r="U14" i="51"/>
  <c r="O14" i="51"/>
  <c r="P14" i="51" s="1"/>
  <c r="N14" i="51"/>
  <c r="J14" i="51"/>
  <c r="K14" i="51" s="1"/>
  <c r="L14" i="51" s="1"/>
  <c r="U43" i="51"/>
  <c r="O43" i="51"/>
  <c r="P43" i="51" s="1"/>
  <c r="N43" i="51"/>
  <c r="J43" i="51"/>
  <c r="K43" i="51" s="1"/>
  <c r="L43" i="51" s="1"/>
  <c r="U39" i="51"/>
  <c r="O39" i="51"/>
  <c r="P39" i="51" s="1"/>
  <c r="N39" i="51"/>
  <c r="J39" i="51"/>
  <c r="K39" i="51" s="1"/>
  <c r="L39" i="51" s="1"/>
  <c r="U54" i="51"/>
  <c r="O54" i="51"/>
  <c r="P54" i="51" s="1"/>
  <c r="N54" i="51"/>
  <c r="J54" i="51"/>
  <c r="K54" i="51" s="1"/>
  <c r="L54" i="51" s="1"/>
  <c r="U44" i="51"/>
  <c r="O44" i="51"/>
  <c r="P44" i="51" s="1"/>
  <c r="N44" i="51"/>
  <c r="J44" i="51"/>
  <c r="K44" i="51" s="1"/>
  <c r="L44" i="51" s="1"/>
  <c r="U49" i="51"/>
  <c r="O49" i="51"/>
  <c r="P49" i="51" s="1"/>
  <c r="N49" i="51"/>
  <c r="J49" i="51"/>
  <c r="K49" i="51" s="1"/>
  <c r="L49" i="51" s="1"/>
  <c r="U25" i="51"/>
  <c r="O25" i="51"/>
  <c r="P25" i="51" s="1"/>
  <c r="N25" i="51"/>
  <c r="J25" i="51"/>
  <c r="K25" i="51" s="1"/>
  <c r="L25" i="51" s="1"/>
  <c r="U37" i="51"/>
  <c r="O37" i="51"/>
  <c r="P37" i="51" s="1"/>
  <c r="N37" i="51"/>
  <c r="J37" i="51"/>
  <c r="K37" i="51" s="1"/>
  <c r="L37" i="51" s="1"/>
  <c r="U35" i="51"/>
  <c r="O35" i="51"/>
  <c r="P35" i="51" s="1"/>
  <c r="N35" i="51"/>
  <c r="K35" i="51"/>
  <c r="L35" i="51" s="1"/>
  <c r="J35" i="51"/>
  <c r="U48" i="51"/>
  <c r="O48" i="51"/>
  <c r="P48" i="51" s="1"/>
  <c r="N48" i="51"/>
  <c r="J48" i="51"/>
  <c r="K48" i="51" s="1"/>
  <c r="L48" i="51" s="1"/>
  <c r="U40" i="51"/>
  <c r="O40" i="51"/>
  <c r="P40" i="51" s="1"/>
  <c r="N40" i="51"/>
  <c r="J40" i="51"/>
  <c r="K40" i="51" s="1"/>
  <c r="L40" i="51" s="1"/>
  <c r="U15" i="51"/>
  <c r="N15" i="51"/>
  <c r="O15" i="51" s="1"/>
  <c r="P15" i="51" s="1"/>
  <c r="J15" i="51"/>
  <c r="K15" i="51" s="1"/>
  <c r="L15" i="51" s="1"/>
  <c r="U56" i="51"/>
  <c r="O56" i="51"/>
  <c r="P56" i="51" s="1"/>
  <c r="N56" i="51"/>
  <c r="K56" i="51"/>
  <c r="L56" i="51" s="1"/>
  <c r="J56" i="51"/>
  <c r="U64" i="51"/>
  <c r="O64" i="51"/>
  <c r="P64" i="51" s="1"/>
  <c r="N64" i="51"/>
  <c r="J64" i="51"/>
  <c r="K64" i="51" s="1"/>
  <c r="L64" i="51" s="1"/>
  <c r="U11" i="51"/>
  <c r="N11" i="51"/>
  <c r="O11" i="51" s="1"/>
  <c r="P11" i="51" s="1"/>
  <c r="K11" i="51"/>
  <c r="L11" i="51" s="1"/>
  <c r="J11" i="51"/>
  <c r="U50" i="51"/>
  <c r="O50" i="51"/>
  <c r="P50" i="51" s="1"/>
  <c r="N50" i="51"/>
  <c r="J50" i="51"/>
  <c r="K50" i="51" s="1"/>
  <c r="L50" i="51" s="1"/>
  <c r="U55" i="51"/>
  <c r="O55" i="51"/>
  <c r="P55" i="51" s="1"/>
  <c r="N55" i="51"/>
  <c r="J55" i="51"/>
  <c r="K55" i="51" s="1"/>
  <c r="L55" i="51" s="1"/>
  <c r="U23" i="51"/>
  <c r="O23" i="51"/>
  <c r="P23" i="51" s="1"/>
  <c r="N23" i="51"/>
  <c r="J23" i="51"/>
  <c r="K23" i="51" s="1"/>
  <c r="L23" i="51" s="1"/>
  <c r="U57" i="51"/>
  <c r="O57" i="51"/>
  <c r="P57" i="51" s="1"/>
  <c r="N57" i="51"/>
  <c r="J57" i="51"/>
  <c r="K57" i="51" s="1"/>
  <c r="L57" i="51" s="1"/>
  <c r="U52" i="51"/>
  <c r="O52" i="51"/>
  <c r="P52" i="51" s="1"/>
  <c r="N52" i="51"/>
  <c r="J52" i="51"/>
  <c r="K52" i="51" s="1"/>
  <c r="L52" i="51" s="1"/>
  <c r="U10" i="51"/>
  <c r="N10" i="51"/>
  <c r="O10" i="51" s="1"/>
  <c r="P10" i="51" s="1"/>
  <c r="J10" i="51"/>
  <c r="K10" i="51" s="1"/>
  <c r="L10" i="51" s="1"/>
  <c r="U36" i="51"/>
  <c r="O36" i="51"/>
  <c r="P36" i="51" s="1"/>
  <c r="N36" i="51"/>
  <c r="J36" i="51"/>
  <c r="K36" i="51" s="1"/>
  <c r="L36" i="51" s="1"/>
  <c r="U42" i="51"/>
  <c r="O42" i="51"/>
  <c r="P42" i="51" s="1"/>
  <c r="N42" i="51"/>
  <c r="K42" i="51"/>
  <c r="L42" i="51" s="1"/>
  <c r="J42" i="51"/>
  <c r="U60" i="51"/>
  <c r="O60" i="51"/>
  <c r="P60" i="51" s="1"/>
  <c r="N60" i="51"/>
  <c r="J60" i="51"/>
  <c r="K60" i="51" s="1"/>
  <c r="L60" i="51" s="1"/>
  <c r="U9" i="51"/>
  <c r="O9" i="51"/>
  <c r="P9" i="51" s="1"/>
  <c r="N9" i="51"/>
  <c r="J9" i="51"/>
  <c r="K9" i="51" s="1"/>
  <c r="L9" i="51" s="1"/>
  <c r="Q9" i="51" s="1"/>
  <c r="U59" i="51"/>
  <c r="O59" i="51"/>
  <c r="P59" i="51" s="1"/>
  <c r="N59" i="51"/>
  <c r="J59" i="51"/>
  <c r="K59" i="51" s="1"/>
  <c r="L59" i="51" s="1"/>
  <c r="U30" i="51"/>
  <c r="O30" i="51"/>
  <c r="P30" i="51" s="1"/>
  <c r="N30" i="51"/>
  <c r="J30" i="51"/>
  <c r="K30" i="51" s="1"/>
  <c r="L30" i="51" s="1"/>
  <c r="U62" i="51"/>
  <c r="O62" i="51"/>
  <c r="P62" i="51" s="1"/>
  <c r="N62" i="51"/>
  <c r="J62" i="51"/>
  <c r="K62" i="51" s="1"/>
  <c r="L62" i="51" s="1"/>
  <c r="U58" i="51"/>
  <c r="O58" i="51"/>
  <c r="P58" i="51" s="1"/>
  <c r="N58" i="51"/>
  <c r="J58" i="51"/>
  <c r="K58" i="51" s="1"/>
  <c r="L58" i="51" s="1"/>
  <c r="L63" i="49"/>
  <c r="K63" i="49"/>
  <c r="H63" i="49"/>
  <c r="G63" i="49"/>
  <c r="F63" i="49"/>
  <c r="L62" i="49"/>
  <c r="H62" i="49"/>
  <c r="G62" i="49"/>
  <c r="K62" i="49" s="1"/>
  <c r="F62" i="49"/>
  <c r="L61" i="49"/>
  <c r="H61" i="49"/>
  <c r="G61" i="49"/>
  <c r="F61" i="49"/>
  <c r="L60" i="49"/>
  <c r="H60" i="49"/>
  <c r="G60" i="49"/>
  <c r="F60" i="49"/>
  <c r="L59" i="49"/>
  <c r="H59" i="49"/>
  <c r="G59" i="49"/>
  <c r="F59" i="49"/>
  <c r="L58" i="49"/>
  <c r="H58" i="49"/>
  <c r="G58" i="49"/>
  <c r="K58" i="49" s="1"/>
  <c r="F58" i="49"/>
  <c r="L57" i="49"/>
  <c r="H57" i="49"/>
  <c r="G57" i="49"/>
  <c r="F57" i="49"/>
  <c r="L56" i="49"/>
  <c r="H56" i="49"/>
  <c r="G56" i="49"/>
  <c r="F56" i="49"/>
  <c r="L55" i="49"/>
  <c r="H55" i="49"/>
  <c r="G55" i="49"/>
  <c r="F55" i="49"/>
  <c r="L54" i="49"/>
  <c r="H54" i="49"/>
  <c r="G54" i="49"/>
  <c r="K54" i="49" s="1"/>
  <c r="F54" i="49"/>
  <c r="L53" i="49"/>
  <c r="H53" i="49"/>
  <c r="G53" i="49"/>
  <c r="F53" i="49"/>
  <c r="L52" i="49"/>
  <c r="H52" i="49"/>
  <c r="G52" i="49"/>
  <c r="F52" i="49"/>
  <c r="L51" i="49"/>
  <c r="H51" i="49"/>
  <c r="G51" i="49"/>
  <c r="F51" i="49"/>
  <c r="L50" i="49"/>
  <c r="H50" i="49"/>
  <c r="G50" i="49"/>
  <c r="K50" i="49" s="1"/>
  <c r="F50" i="49"/>
  <c r="L49" i="49"/>
  <c r="H49" i="49"/>
  <c r="G49" i="49"/>
  <c r="F49" i="49"/>
  <c r="L48" i="49"/>
  <c r="H48" i="49"/>
  <c r="G48" i="49"/>
  <c r="F48" i="49"/>
  <c r="L47" i="49"/>
  <c r="H47" i="49"/>
  <c r="G47" i="49"/>
  <c r="F47" i="49"/>
  <c r="L46" i="49"/>
  <c r="H46" i="49"/>
  <c r="G46" i="49"/>
  <c r="K46" i="49" s="1"/>
  <c r="F46" i="49"/>
  <c r="L45" i="49"/>
  <c r="H45" i="49"/>
  <c r="G45" i="49"/>
  <c r="F45" i="49"/>
  <c r="L44" i="49"/>
  <c r="H44" i="49"/>
  <c r="G44" i="49"/>
  <c r="F44" i="49"/>
  <c r="L43" i="49"/>
  <c r="H43" i="49"/>
  <c r="G43" i="49"/>
  <c r="F43" i="49"/>
  <c r="K43" i="49" s="1"/>
  <c r="L42" i="49"/>
  <c r="H42" i="49"/>
  <c r="G42" i="49"/>
  <c r="F42" i="49"/>
  <c r="L41" i="49"/>
  <c r="H41" i="49"/>
  <c r="G41" i="49"/>
  <c r="F41" i="49"/>
  <c r="K41" i="49" s="1"/>
  <c r="L40" i="49"/>
  <c r="H40" i="49"/>
  <c r="G40" i="49"/>
  <c r="F40" i="49"/>
  <c r="L39" i="49"/>
  <c r="H39" i="49"/>
  <c r="G39" i="49"/>
  <c r="F39" i="49"/>
  <c r="K39" i="49" s="1"/>
  <c r="L38" i="49"/>
  <c r="H38" i="49"/>
  <c r="G38" i="49"/>
  <c r="F38" i="49"/>
  <c r="L37" i="49"/>
  <c r="H37" i="49"/>
  <c r="G37" i="49"/>
  <c r="F37" i="49"/>
  <c r="K37" i="49" s="1"/>
  <c r="L36" i="49"/>
  <c r="H36" i="49"/>
  <c r="G36" i="49"/>
  <c r="F36" i="49"/>
  <c r="L35" i="49"/>
  <c r="H35" i="49"/>
  <c r="G35" i="49"/>
  <c r="F35" i="49"/>
  <c r="L34" i="49"/>
  <c r="H34" i="49"/>
  <c r="G34" i="49"/>
  <c r="F34" i="49"/>
  <c r="K34" i="49" s="1"/>
  <c r="L33" i="49"/>
  <c r="H33" i="49"/>
  <c r="G33" i="49"/>
  <c r="F33" i="49"/>
  <c r="L32" i="49"/>
  <c r="H32" i="49"/>
  <c r="G32" i="49"/>
  <c r="F32" i="49"/>
  <c r="L31" i="49"/>
  <c r="H31" i="49"/>
  <c r="G31" i="49"/>
  <c r="F31" i="49"/>
  <c r="L30" i="49"/>
  <c r="H30" i="49"/>
  <c r="G30" i="49"/>
  <c r="F30" i="49"/>
  <c r="L29" i="49"/>
  <c r="H29" i="49"/>
  <c r="G29" i="49"/>
  <c r="F29" i="49"/>
  <c r="L28" i="49"/>
  <c r="H28" i="49"/>
  <c r="G28" i="49"/>
  <c r="F28" i="49"/>
  <c r="K28" i="49" s="1"/>
  <c r="L27" i="49"/>
  <c r="H27" i="49"/>
  <c r="G27" i="49"/>
  <c r="F27" i="49"/>
  <c r="L26" i="49"/>
  <c r="H26" i="49"/>
  <c r="G26" i="49"/>
  <c r="F26" i="49"/>
  <c r="K26" i="49" s="1"/>
  <c r="L25" i="49"/>
  <c r="H25" i="49"/>
  <c r="G25" i="49"/>
  <c r="F25" i="49"/>
  <c r="L24" i="49"/>
  <c r="H24" i="49"/>
  <c r="G24" i="49"/>
  <c r="F24" i="49"/>
  <c r="K24" i="49" s="1"/>
  <c r="L23" i="49"/>
  <c r="H23" i="49"/>
  <c r="G23" i="49"/>
  <c r="F23" i="49"/>
  <c r="L22" i="49"/>
  <c r="H22" i="49"/>
  <c r="G22" i="49"/>
  <c r="F22" i="49"/>
  <c r="L21" i="49"/>
  <c r="H21" i="49"/>
  <c r="G21" i="49"/>
  <c r="F21" i="49"/>
  <c r="L20" i="49"/>
  <c r="H20" i="49"/>
  <c r="G20" i="49"/>
  <c r="F20" i="49"/>
  <c r="L19" i="49"/>
  <c r="H19" i="49"/>
  <c r="G19" i="49"/>
  <c r="F19" i="49"/>
  <c r="L18" i="49"/>
  <c r="H18" i="49"/>
  <c r="G18" i="49"/>
  <c r="F18" i="49"/>
  <c r="L17" i="49"/>
  <c r="H17" i="49"/>
  <c r="G17" i="49"/>
  <c r="F17" i="49"/>
  <c r="L16" i="49"/>
  <c r="H16" i="49"/>
  <c r="G16" i="49"/>
  <c r="F16" i="49"/>
  <c r="L15" i="49"/>
  <c r="H15" i="49"/>
  <c r="G15" i="49"/>
  <c r="F15" i="49"/>
  <c r="L14" i="49"/>
  <c r="H14" i="49"/>
  <c r="G14" i="49"/>
  <c r="F14" i="49"/>
  <c r="L13" i="49"/>
  <c r="H13" i="49"/>
  <c r="G13" i="49"/>
  <c r="F13" i="49"/>
  <c r="L12" i="49"/>
  <c r="H12" i="49"/>
  <c r="G12" i="49"/>
  <c r="F12" i="49"/>
  <c r="L11" i="49"/>
  <c r="H11" i="49"/>
  <c r="G11" i="49"/>
  <c r="F11" i="49"/>
  <c r="L10" i="49"/>
  <c r="H10" i="49"/>
  <c r="G10" i="49"/>
  <c r="F10" i="49"/>
  <c r="L9" i="49"/>
  <c r="H9" i="49"/>
  <c r="G9" i="49"/>
  <c r="F9" i="49"/>
  <c r="L8" i="49"/>
  <c r="H8" i="49"/>
  <c r="G8" i="49"/>
  <c r="F8" i="49"/>
  <c r="L7" i="49"/>
  <c r="H7" i="49"/>
  <c r="G7" i="49"/>
  <c r="F7" i="49"/>
  <c r="N55" i="14"/>
  <c r="Q55" i="14" s="1"/>
  <c r="G55" i="14"/>
  <c r="J55" i="14" s="1"/>
  <c r="F55" i="14"/>
  <c r="N54" i="14"/>
  <c r="Q54" i="14" s="1"/>
  <c r="G54" i="14"/>
  <c r="J54" i="14" s="1"/>
  <c r="F54" i="14"/>
  <c r="N63" i="14"/>
  <c r="Q63" i="14" s="1"/>
  <c r="G63" i="14"/>
  <c r="J63" i="14" s="1"/>
  <c r="F63" i="14"/>
  <c r="S10" i="14"/>
  <c r="Q10" i="14"/>
  <c r="O10" i="14"/>
  <c r="J10" i="14"/>
  <c r="P10" i="14" s="1"/>
  <c r="S18" i="14"/>
  <c r="Q18" i="14"/>
  <c r="O18" i="14"/>
  <c r="J18" i="14"/>
  <c r="P18" i="14" s="1"/>
  <c r="S17" i="14"/>
  <c r="Q17" i="14"/>
  <c r="O17" i="14"/>
  <c r="J17" i="14"/>
  <c r="P17" i="14" s="1"/>
  <c r="S38" i="14"/>
  <c r="Q38" i="14"/>
  <c r="O38" i="14"/>
  <c r="J38" i="14"/>
  <c r="P38" i="14" s="1"/>
  <c r="S28" i="14"/>
  <c r="Q28" i="14"/>
  <c r="O28" i="14"/>
  <c r="J28" i="14"/>
  <c r="P28" i="14" s="1"/>
  <c r="N9" i="14"/>
  <c r="G9" i="14"/>
  <c r="J9" i="14" s="1"/>
  <c r="F9" i="14"/>
  <c r="S27" i="14"/>
  <c r="Q27" i="14"/>
  <c r="O27" i="14"/>
  <c r="J27" i="14"/>
  <c r="P27" i="14" s="1"/>
  <c r="N41" i="14"/>
  <c r="Q41" i="14" s="1"/>
  <c r="G41" i="14"/>
  <c r="J41" i="14" s="1"/>
  <c r="F41" i="14"/>
  <c r="S26" i="14"/>
  <c r="Q26" i="14"/>
  <c r="O26" i="14"/>
  <c r="J26" i="14"/>
  <c r="P26" i="14" s="1"/>
  <c r="N53" i="14"/>
  <c r="G53" i="14"/>
  <c r="J53" i="14" s="1"/>
  <c r="F53" i="14"/>
  <c r="S37" i="14"/>
  <c r="Q37" i="14"/>
  <c r="P37" i="14"/>
  <c r="O37" i="14"/>
  <c r="J37" i="14"/>
  <c r="N60" i="14"/>
  <c r="Q60" i="14" s="1"/>
  <c r="G60" i="14"/>
  <c r="J60" i="14" s="1"/>
  <c r="F60" i="14"/>
  <c r="N36" i="14"/>
  <c r="Q36" i="14" s="1"/>
  <c r="G36" i="14"/>
  <c r="J36" i="14" s="1"/>
  <c r="F36" i="14"/>
  <c r="S35" i="14"/>
  <c r="Q35" i="14"/>
  <c r="O35" i="14"/>
  <c r="J35" i="14"/>
  <c r="P35" i="14" s="1"/>
  <c r="N25" i="14"/>
  <c r="Q25" i="14" s="1"/>
  <c r="G25" i="14"/>
  <c r="J25" i="14" s="1"/>
  <c r="F25" i="14"/>
  <c r="S24" i="14"/>
  <c r="Q24" i="14"/>
  <c r="O24" i="14"/>
  <c r="J24" i="14"/>
  <c r="P24" i="14" s="1"/>
  <c r="S16" i="14"/>
  <c r="Q16" i="14"/>
  <c r="O16" i="14"/>
  <c r="J16" i="14"/>
  <c r="P16" i="14" s="1"/>
  <c r="N62" i="14"/>
  <c r="R62" i="14" s="1"/>
  <c r="G62" i="14"/>
  <c r="J62" i="14" s="1"/>
  <c r="F62" i="14"/>
  <c r="N15" i="14"/>
  <c r="Q15" i="14" s="1"/>
  <c r="G15" i="14"/>
  <c r="J15" i="14" s="1"/>
  <c r="F15" i="14"/>
  <c r="S14" i="14"/>
  <c r="Q14" i="14"/>
  <c r="O14" i="14"/>
  <c r="J14" i="14"/>
  <c r="P14" i="14" s="1"/>
  <c r="N52" i="14"/>
  <c r="Q52" i="14" s="1"/>
  <c r="G52" i="14"/>
  <c r="J52" i="14" s="1"/>
  <c r="F52" i="14"/>
  <c r="S13" i="14"/>
  <c r="Q13" i="14"/>
  <c r="O13" i="14"/>
  <c r="J13" i="14"/>
  <c r="P13" i="14" s="1"/>
  <c r="S23" i="14"/>
  <c r="Q23" i="14"/>
  <c r="O23" i="14"/>
  <c r="J23" i="14"/>
  <c r="P23" i="14" s="1"/>
  <c r="N40" i="14"/>
  <c r="Q40" i="14" s="1"/>
  <c r="G40" i="14"/>
  <c r="J40" i="14" s="1"/>
  <c r="F40" i="14"/>
  <c r="N59" i="14"/>
  <c r="Q59" i="14" s="1"/>
  <c r="J59" i="14"/>
  <c r="F59" i="14"/>
  <c r="N46" i="14"/>
  <c r="Q46" i="14" s="1"/>
  <c r="G46" i="14"/>
  <c r="J46" i="14" s="1"/>
  <c r="F46" i="14"/>
  <c r="S34" i="14"/>
  <c r="Q34" i="14"/>
  <c r="O34" i="14"/>
  <c r="J34" i="14"/>
  <c r="P34" i="14" s="1"/>
  <c r="N33" i="14"/>
  <c r="Q33" i="14" s="1"/>
  <c r="G33" i="14"/>
  <c r="J33" i="14" s="1"/>
  <c r="F33" i="14"/>
  <c r="S32" i="14"/>
  <c r="Q32" i="14"/>
  <c r="O32" i="14"/>
  <c r="J32" i="14"/>
  <c r="P32" i="14" s="1"/>
  <c r="Q22" i="14"/>
  <c r="N22" i="14"/>
  <c r="G22" i="14"/>
  <c r="J22" i="14" s="1"/>
  <c r="F22" i="14"/>
  <c r="N31" i="14"/>
  <c r="Q31" i="14" s="1"/>
  <c r="G31" i="14"/>
  <c r="J31" i="14" s="1"/>
  <c r="F31" i="14"/>
  <c r="S21" i="14"/>
  <c r="Q21" i="14"/>
  <c r="O21" i="14"/>
  <c r="J21" i="14"/>
  <c r="P21" i="14" s="1"/>
  <c r="N58" i="14"/>
  <c r="Q58" i="14" s="1"/>
  <c r="G58" i="14"/>
  <c r="J58" i="14" s="1"/>
  <c r="F58" i="14"/>
  <c r="S20" i="14"/>
  <c r="Q20" i="14"/>
  <c r="O20" i="14"/>
  <c r="J20" i="14"/>
  <c r="P20" i="14" s="1"/>
  <c r="S30" i="14"/>
  <c r="Q30" i="14"/>
  <c r="O30" i="14"/>
  <c r="J30" i="14"/>
  <c r="P30" i="14" s="1"/>
  <c r="N29" i="14"/>
  <c r="Q29" i="14" s="1"/>
  <c r="G29" i="14"/>
  <c r="J29" i="14" s="1"/>
  <c r="F29" i="14"/>
  <c r="N12" i="14"/>
  <c r="Q12" i="14" s="1"/>
  <c r="G12" i="14"/>
  <c r="J12" i="14" s="1"/>
  <c r="F12" i="14"/>
  <c r="N51" i="14"/>
  <c r="Q51" i="14" s="1"/>
  <c r="G51" i="14"/>
  <c r="J51" i="14" s="1"/>
  <c r="F51" i="14"/>
  <c r="N61" i="14"/>
  <c r="Q61" i="14" s="1"/>
  <c r="J61" i="14"/>
  <c r="F61" i="14"/>
  <c r="S7" i="14"/>
  <c r="O7" i="14"/>
  <c r="J7" i="14"/>
  <c r="P7" i="14" s="1"/>
  <c r="N45" i="14"/>
  <c r="G45" i="14"/>
  <c r="J45" i="14" s="1"/>
  <c r="F45" i="14"/>
  <c r="N44" i="14"/>
  <c r="G44" i="14"/>
  <c r="J44" i="14" s="1"/>
  <c r="F44" i="14"/>
  <c r="N39" i="14"/>
  <c r="G39" i="14"/>
  <c r="J39" i="14" s="1"/>
  <c r="F39" i="14"/>
  <c r="N50" i="14"/>
  <c r="R50" i="14" s="1"/>
  <c r="G50" i="14"/>
  <c r="J50" i="14" s="1"/>
  <c r="F50" i="14"/>
  <c r="N57" i="14"/>
  <c r="G57" i="14"/>
  <c r="J57" i="14" s="1"/>
  <c r="F57" i="14"/>
  <c r="S8" i="14"/>
  <c r="O8" i="14"/>
  <c r="J8" i="14"/>
  <c r="P8" i="14" s="1"/>
  <c r="N43" i="14"/>
  <c r="R43" i="14" s="1"/>
  <c r="G43" i="14"/>
  <c r="J43" i="14" s="1"/>
  <c r="F43" i="14"/>
  <c r="N49" i="14"/>
  <c r="R49" i="14" s="1"/>
  <c r="G49" i="14"/>
  <c r="J49" i="14" s="1"/>
  <c r="F49" i="14"/>
  <c r="N48" i="14"/>
  <c r="R48" i="14" s="1"/>
  <c r="G48" i="14"/>
  <c r="J48" i="14" s="1"/>
  <c r="F48" i="14"/>
  <c r="N11" i="14"/>
  <c r="G11" i="14"/>
  <c r="J11" i="14" s="1"/>
  <c r="F11" i="14"/>
  <c r="N56" i="14"/>
  <c r="J56" i="14"/>
  <c r="F56" i="14"/>
  <c r="S19" i="14"/>
  <c r="O19" i="14"/>
  <c r="J19" i="14"/>
  <c r="P19" i="14" s="1"/>
  <c r="N42" i="14"/>
  <c r="G42" i="14"/>
  <c r="J42" i="14" s="1"/>
  <c r="F42" i="14"/>
  <c r="N47" i="14"/>
  <c r="G47" i="14"/>
  <c r="J47" i="14" s="1"/>
  <c r="F47" i="14"/>
  <c r="G63" i="13"/>
  <c r="G62" i="13"/>
  <c r="G61" i="13"/>
  <c r="G9" i="13"/>
  <c r="G22" i="13"/>
  <c r="G21" i="13"/>
  <c r="G37" i="13"/>
  <c r="G30" i="13"/>
  <c r="G7" i="13"/>
  <c r="G35" i="13"/>
  <c r="G20" i="13"/>
  <c r="G34" i="13"/>
  <c r="G36" i="13"/>
  <c r="G60" i="13"/>
  <c r="G59" i="13"/>
  <c r="G58" i="13"/>
  <c r="G28" i="13"/>
  <c r="G14" i="13"/>
  <c r="G13" i="13"/>
  <c r="G27" i="13"/>
  <c r="G33" i="13"/>
  <c r="G57" i="13"/>
  <c r="G56" i="13"/>
  <c r="G26" i="13"/>
  <c r="G25" i="13"/>
  <c r="G32" i="13"/>
  <c r="G55" i="13"/>
  <c r="G19" i="13"/>
  <c r="G18" i="13"/>
  <c r="G54" i="13"/>
  <c r="G17" i="13"/>
  <c r="G8" i="13"/>
  <c r="G53" i="13"/>
  <c r="G16" i="13"/>
  <c r="G52" i="13"/>
  <c r="G31" i="13"/>
  <c r="G15" i="13"/>
  <c r="G12" i="13"/>
  <c r="G24" i="13"/>
  <c r="G51" i="13"/>
  <c r="G50" i="13"/>
  <c r="G23" i="13"/>
  <c r="G49" i="13"/>
  <c r="G48" i="13"/>
  <c r="G47" i="13"/>
  <c r="G46" i="13"/>
  <c r="G45" i="13"/>
  <c r="G11" i="13"/>
  <c r="G44" i="13"/>
  <c r="G43" i="13"/>
  <c r="G42" i="13"/>
  <c r="G41" i="13"/>
  <c r="G40" i="13"/>
  <c r="G10" i="13"/>
  <c r="G39" i="13"/>
  <c r="G38" i="13"/>
  <c r="G31" i="50"/>
  <c r="G39" i="50"/>
  <c r="G22" i="50"/>
  <c r="G9" i="50"/>
  <c r="G10" i="50"/>
  <c r="G19" i="50"/>
  <c r="G63" i="50"/>
  <c r="G7" i="50"/>
  <c r="G56" i="50"/>
  <c r="G42" i="50"/>
  <c r="G37" i="50"/>
  <c r="G15" i="50"/>
  <c r="G59" i="50"/>
  <c r="G61" i="50"/>
  <c r="G17" i="50"/>
  <c r="G13" i="50"/>
  <c r="G48" i="50"/>
  <c r="G46" i="50"/>
  <c r="G14" i="50"/>
  <c r="G8" i="50"/>
  <c r="G12" i="50"/>
  <c r="G30" i="50"/>
  <c r="G57" i="50"/>
  <c r="G49" i="50"/>
  <c r="G53" i="50"/>
  <c r="G43" i="50"/>
  <c r="G47" i="50"/>
  <c r="G34" i="50"/>
  <c r="G41" i="50"/>
  <c r="G29" i="50"/>
  <c r="G45" i="50"/>
  <c r="G27" i="50"/>
  <c r="G62" i="50"/>
  <c r="G44" i="50"/>
  <c r="G38" i="50"/>
  <c r="G23" i="50"/>
  <c r="G11" i="50"/>
  <c r="G28" i="50"/>
  <c r="G58" i="50"/>
  <c r="G52" i="50"/>
  <c r="G33" i="50"/>
  <c r="G60" i="50"/>
  <c r="G18" i="50"/>
  <c r="G25" i="50"/>
  <c r="G54" i="50"/>
  <c r="G40" i="50"/>
  <c r="G32" i="50"/>
  <c r="G26" i="50"/>
  <c r="G21" i="50"/>
  <c r="G50" i="50"/>
  <c r="G20" i="50"/>
  <c r="G35" i="50"/>
  <c r="G16" i="50"/>
  <c r="G24" i="50"/>
  <c r="G55" i="50"/>
  <c r="G36" i="50"/>
  <c r="G51" i="50"/>
  <c r="I51" i="50"/>
  <c r="I36" i="50"/>
  <c r="I55" i="50"/>
  <c r="I24" i="50"/>
  <c r="I16" i="50"/>
  <c r="I35" i="50"/>
  <c r="I20" i="50"/>
  <c r="I50" i="50"/>
  <c r="I21" i="50"/>
  <c r="I26" i="50"/>
  <c r="I32" i="50"/>
  <c r="I40" i="50"/>
  <c r="I54" i="50"/>
  <c r="I25" i="50"/>
  <c r="I18" i="50"/>
  <c r="I60" i="50"/>
  <c r="I33" i="50"/>
  <c r="I52" i="50"/>
  <c r="I58" i="50"/>
  <c r="I28" i="50"/>
  <c r="I11" i="50"/>
  <c r="I23" i="50"/>
  <c r="I38" i="50"/>
  <c r="I44" i="50"/>
  <c r="I62" i="50"/>
  <c r="I27" i="50"/>
  <c r="I45" i="50"/>
  <c r="I29" i="50"/>
  <c r="I41" i="50"/>
  <c r="I34" i="50"/>
  <c r="I47" i="50"/>
  <c r="I43" i="50"/>
  <c r="I53" i="50"/>
  <c r="I49" i="50"/>
  <c r="I57" i="50"/>
  <c r="I30" i="50"/>
  <c r="I12" i="50"/>
  <c r="I8" i="50"/>
  <c r="I14" i="50"/>
  <c r="I46" i="50"/>
  <c r="I48" i="50"/>
  <c r="I13" i="50"/>
  <c r="I17" i="50"/>
  <c r="I61" i="50"/>
  <c r="I59" i="50"/>
  <c r="I15" i="50"/>
  <c r="I37" i="50"/>
  <c r="I42" i="50"/>
  <c r="I56" i="50"/>
  <c r="I7" i="50"/>
  <c r="I63" i="50"/>
  <c r="I19" i="50"/>
  <c r="I10" i="50"/>
  <c r="I9" i="50"/>
  <c r="I22" i="50"/>
  <c r="I39" i="50"/>
  <c r="I31" i="50"/>
  <c r="K27" i="49" l="1"/>
  <c r="Q60" i="51"/>
  <c r="Q37" i="51"/>
  <c r="Q63" i="51"/>
  <c r="K55" i="14"/>
  <c r="L55" i="14" s="1"/>
  <c r="K18" i="49"/>
  <c r="K42" i="49"/>
  <c r="K44" i="49"/>
  <c r="K60" i="49"/>
  <c r="K56" i="14"/>
  <c r="L56" i="14" s="1"/>
  <c r="K44" i="14"/>
  <c r="L44" i="14" s="1"/>
  <c r="K59" i="14"/>
  <c r="L59" i="14" s="1"/>
  <c r="S59" i="14" s="1"/>
  <c r="U10" i="14"/>
  <c r="K20" i="49"/>
  <c r="K29" i="49"/>
  <c r="K31" i="49"/>
  <c r="K32" i="49"/>
  <c r="K33" i="49"/>
  <c r="K61" i="49"/>
  <c r="Q51" i="51"/>
  <c r="Q26" i="51"/>
  <c r="O44" i="14"/>
  <c r="U20" i="14"/>
  <c r="K63" i="14"/>
  <c r="L63" i="14" s="1"/>
  <c r="K29" i="14"/>
  <c r="L29" i="14" s="1"/>
  <c r="S29" i="14" s="1"/>
  <c r="R54" i="14"/>
  <c r="K7" i="49"/>
  <c r="K9" i="49"/>
  <c r="K10" i="49"/>
  <c r="K12" i="49"/>
  <c r="K15" i="49"/>
  <c r="K16" i="49"/>
  <c r="K17" i="49"/>
  <c r="K36" i="49"/>
  <c r="K38" i="49"/>
  <c r="K52" i="49"/>
  <c r="K53" i="49"/>
  <c r="K55" i="49"/>
  <c r="K57" i="49"/>
  <c r="Q20" i="51"/>
  <c r="U19" i="14"/>
  <c r="K57" i="14"/>
  <c r="L57" i="14" s="1"/>
  <c r="S57" i="14" s="1"/>
  <c r="U57" i="14" s="1"/>
  <c r="R51" i="14"/>
  <c r="U30" i="14"/>
  <c r="K13" i="49"/>
  <c r="K19" i="49"/>
  <c r="K30" i="49"/>
  <c r="K45" i="49"/>
  <c r="K47" i="49"/>
  <c r="K49" i="49"/>
  <c r="U35" i="14"/>
  <c r="K60" i="14"/>
  <c r="L60" i="14" s="1"/>
  <c r="S60" i="14" s="1"/>
  <c r="U60" i="14" s="1"/>
  <c r="K8" i="49"/>
  <c r="K21" i="49"/>
  <c r="K23" i="49"/>
  <c r="K25" i="49"/>
  <c r="K40" i="49"/>
  <c r="K51" i="49"/>
  <c r="G66" i="49"/>
  <c r="G67" i="49" s="1"/>
  <c r="G68" i="49" s="1"/>
  <c r="G69" i="49" s="1"/>
  <c r="G70" i="49" s="1"/>
  <c r="Q11" i="51"/>
  <c r="K33" i="14"/>
  <c r="L33" i="14" s="1"/>
  <c r="G71" i="49"/>
  <c r="S56" i="14"/>
  <c r="U56" i="14" s="1"/>
  <c r="K40" i="14"/>
  <c r="L40" i="14" s="1"/>
  <c r="S40" i="14" s="1"/>
  <c r="U13" i="14"/>
  <c r="K59" i="49"/>
  <c r="K42" i="14"/>
  <c r="L42" i="14" s="1"/>
  <c r="S42" i="14" s="1"/>
  <c r="K14" i="49"/>
  <c r="K35" i="49"/>
  <c r="K48" i="49"/>
  <c r="Q21" i="51"/>
  <c r="R21" i="51" s="1"/>
  <c r="U26" i="14"/>
  <c r="U28" i="14"/>
  <c r="K11" i="49"/>
  <c r="K22" i="49"/>
  <c r="K56" i="49"/>
  <c r="Q10" i="51"/>
  <c r="U7" i="14"/>
  <c r="Q16" i="51"/>
  <c r="R16" i="51" s="1"/>
  <c r="K49" i="14"/>
  <c r="L49" i="14" s="1"/>
  <c r="S49" i="14" s="1"/>
  <c r="U14" i="14"/>
  <c r="O63" i="14"/>
  <c r="U8" i="14"/>
  <c r="K45" i="14"/>
  <c r="L45" i="14" s="1"/>
  <c r="S45" i="14" s="1"/>
  <c r="K31" i="14"/>
  <c r="L31" i="14" s="1"/>
  <c r="S31" i="14" s="1"/>
  <c r="U32" i="14"/>
  <c r="R46" i="14"/>
  <c r="K62" i="14"/>
  <c r="L62" i="14" s="1"/>
  <c r="S62" i="14" s="1"/>
  <c r="R63" i="14"/>
  <c r="K51" i="14"/>
  <c r="L51" i="14" s="1"/>
  <c r="O51" i="14" s="1"/>
  <c r="U34" i="14"/>
  <c r="K52" i="14"/>
  <c r="L52" i="14" s="1"/>
  <c r="K54" i="14"/>
  <c r="L54" i="14" s="1"/>
  <c r="S54" i="14" s="1"/>
  <c r="K11" i="14"/>
  <c r="L11" i="14" s="1"/>
  <c r="S11" i="14" s="1"/>
  <c r="K58" i="14"/>
  <c r="L58" i="14" s="1"/>
  <c r="S58" i="14" s="1"/>
  <c r="U58" i="14" s="1"/>
  <c r="U17" i="14"/>
  <c r="K47" i="14"/>
  <c r="L47" i="14" s="1"/>
  <c r="S47" i="14" s="1"/>
  <c r="K48" i="14"/>
  <c r="L48" i="14" s="1"/>
  <c r="O48" i="14" s="1"/>
  <c r="K43" i="14"/>
  <c r="L43" i="14" s="1"/>
  <c r="O43" i="14" s="1"/>
  <c r="K39" i="14"/>
  <c r="L39" i="14" s="1"/>
  <c r="S39" i="14" s="1"/>
  <c r="K22" i="14"/>
  <c r="L22" i="14" s="1"/>
  <c r="S22" i="14" s="1"/>
  <c r="U23" i="14"/>
  <c r="Q62" i="14"/>
  <c r="K53" i="14"/>
  <c r="L53" i="14" s="1"/>
  <c r="S53" i="14" s="1"/>
  <c r="K41" i="14"/>
  <c r="L41" i="14" s="1"/>
  <c r="S41" i="14" s="1"/>
  <c r="K9" i="14"/>
  <c r="L9" i="14" s="1"/>
  <c r="S9" i="14" s="1"/>
  <c r="R55" i="14"/>
  <c r="K12" i="14"/>
  <c r="L12" i="14" s="1"/>
  <c r="U21" i="14"/>
  <c r="K15" i="14"/>
  <c r="L15" i="14" s="1"/>
  <c r="S15" i="14" s="1"/>
  <c r="O53" i="14"/>
  <c r="U18" i="14"/>
  <c r="K46" i="14"/>
  <c r="L46" i="14" s="1"/>
  <c r="O46" i="14" s="1"/>
  <c r="U59" i="14"/>
  <c r="U16" i="14"/>
  <c r="K25" i="14"/>
  <c r="L25" i="14" s="1"/>
  <c r="S25" i="14" s="1"/>
  <c r="K36" i="14"/>
  <c r="L36" i="14" s="1"/>
  <c r="S36" i="14" s="1"/>
  <c r="Q53" i="14"/>
  <c r="Q9" i="14"/>
  <c r="K50" i="14"/>
  <c r="L50" i="14" s="1"/>
  <c r="S44" i="14"/>
  <c r="K61" i="14"/>
  <c r="L61" i="14" s="1"/>
  <c r="S61" i="14" s="1"/>
  <c r="U61" i="14" s="1"/>
  <c r="U37" i="14"/>
  <c r="U27" i="14"/>
  <c r="S63" i="14"/>
  <c r="U63" i="14" s="1"/>
  <c r="Q44" i="51"/>
  <c r="R44" i="51" s="1"/>
  <c r="Q53" i="51"/>
  <c r="Q12" i="51"/>
  <c r="Q28" i="51"/>
  <c r="R28" i="51" s="1"/>
  <c r="Q29" i="51"/>
  <c r="R29" i="51" s="1"/>
  <c r="Q38" i="51"/>
  <c r="R38" i="51" s="1"/>
  <c r="Q40" i="51"/>
  <c r="R40" i="51" s="1"/>
  <c r="Q62" i="51"/>
  <c r="R62" i="51" s="1"/>
  <c r="Q39" i="51"/>
  <c r="R39" i="51" s="1"/>
  <c r="Q32" i="51"/>
  <c r="R32" i="51" s="1"/>
  <c r="Q22" i="51"/>
  <c r="Q30" i="51"/>
  <c r="Q56" i="51"/>
  <c r="R56" i="51" s="1"/>
  <c r="Q57" i="51"/>
  <c r="R57" i="51" s="1"/>
  <c r="Q35" i="51"/>
  <c r="R35" i="51" s="1"/>
  <c r="Q27" i="51"/>
  <c r="R27" i="51" s="1"/>
  <c r="Q14" i="51"/>
  <c r="R14" i="51" s="1"/>
  <c r="Q24" i="51"/>
  <c r="R24" i="51" s="1"/>
  <c r="Q55" i="51"/>
  <c r="R55" i="51" s="1"/>
  <c r="Q54" i="51"/>
  <c r="R54" i="51" s="1"/>
  <c r="Q19" i="51"/>
  <c r="R19" i="51" s="1"/>
  <c r="Q33" i="51"/>
  <c r="Q17" i="51"/>
  <c r="R17" i="51" s="1"/>
  <c r="Q58" i="51"/>
  <c r="R58" i="51" s="1"/>
  <c r="Q52" i="51"/>
  <c r="R52" i="51" s="1"/>
  <c r="Q15" i="51"/>
  <c r="R15" i="51" s="1"/>
  <c r="Q48" i="51"/>
  <c r="R48" i="51" s="1"/>
  <c r="Q61" i="51"/>
  <c r="R61" i="51" s="1"/>
  <c r="Q31" i="51"/>
  <c r="R31" i="51" s="1"/>
  <c r="Q18" i="51"/>
  <c r="R60" i="51"/>
  <c r="R30" i="51"/>
  <c r="Q36" i="51"/>
  <c r="Q25" i="51"/>
  <c r="Q43" i="51"/>
  <c r="R12" i="51"/>
  <c r="Q23" i="51"/>
  <c r="R45" i="51"/>
  <c r="R34" i="51"/>
  <c r="R26" i="51"/>
  <c r="R9" i="51"/>
  <c r="R11" i="51"/>
  <c r="R20" i="51"/>
  <c r="R63" i="51"/>
  <c r="R37" i="51"/>
  <c r="R22" i="51"/>
  <c r="Q42" i="51"/>
  <c r="R10" i="51"/>
  <c r="Q49" i="51"/>
  <c r="Q47" i="51"/>
  <c r="R53" i="51"/>
  <c r="R51" i="51"/>
  <c r="Q59" i="51"/>
  <c r="Q50" i="51"/>
  <c r="Q64" i="51"/>
  <c r="Q41" i="51"/>
  <c r="Q13" i="51"/>
  <c r="Q46" i="51"/>
  <c r="Q8" i="51"/>
  <c r="O33" i="14"/>
  <c r="S33" i="14"/>
  <c r="O29" i="14"/>
  <c r="U29" i="14" s="1"/>
  <c r="S50" i="14"/>
  <c r="O50" i="14"/>
  <c r="O47" i="14"/>
  <c r="S55" i="14"/>
  <c r="O55" i="14"/>
  <c r="S12" i="14"/>
  <c r="O12" i="14"/>
  <c r="U24" i="14"/>
  <c r="S51" i="14"/>
  <c r="S52" i="14"/>
  <c r="O52" i="14"/>
  <c r="S48" i="14"/>
  <c r="S43" i="14"/>
  <c r="U38" i="14"/>
  <c r="O62" i="14"/>
  <c r="O40" i="14"/>
  <c r="U40" i="14" s="1"/>
  <c r="O25" i="14"/>
  <c r="U25" i="14" s="1"/>
  <c r="O41" i="14"/>
  <c r="U41" i="14" s="1"/>
  <c r="O31" i="14"/>
  <c r="U31" i="14" s="1"/>
  <c r="T63" i="34"/>
  <c r="D63" i="34"/>
  <c r="T62" i="34"/>
  <c r="D62" i="34"/>
  <c r="T61" i="34"/>
  <c r="D61" i="34"/>
  <c r="T60" i="34"/>
  <c r="D60" i="34"/>
  <c r="T59" i="34"/>
  <c r="D59" i="34"/>
  <c r="T58" i="34"/>
  <c r="D58" i="34"/>
  <c r="T57" i="34"/>
  <c r="D57" i="34"/>
  <c r="T56" i="34"/>
  <c r="D56" i="34"/>
  <c r="T55" i="34"/>
  <c r="D55" i="34"/>
  <c r="T54" i="34"/>
  <c r="D54" i="34"/>
  <c r="T53" i="34"/>
  <c r="D53" i="34"/>
  <c r="T52" i="34"/>
  <c r="D52" i="34"/>
  <c r="T51" i="34"/>
  <c r="D51" i="34"/>
  <c r="T50" i="34"/>
  <c r="D50" i="34"/>
  <c r="T49" i="34"/>
  <c r="D49" i="34"/>
  <c r="T48" i="34"/>
  <c r="D48" i="34"/>
  <c r="T47" i="34"/>
  <c r="D47" i="34"/>
  <c r="T46" i="34"/>
  <c r="D46" i="34"/>
  <c r="T45" i="34"/>
  <c r="D45" i="34"/>
  <c r="T44" i="34"/>
  <c r="D44" i="34"/>
  <c r="T43" i="34"/>
  <c r="D43" i="34"/>
  <c r="T42" i="34"/>
  <c r="D42" i="34"/>
  <c r="T41" i="34"/>
  <c r="D41" i="34"/>
  <c r="T40" i="34"/>
  <c r="D40" i="34"/>
  <c r="D39" i="34"/>
  <c r="T38" i="34"/>
  <c r="D38" i="34"/>
  <c r="T37" i="34"/>
  <c r="D37" i="34"/>
  <c r="T36" i="34"/>
  <c r="D36" i="34"/>
  <c r="T35" i="34"/>
  <c r="D35" i="34"/>
  <c r="T34" i="34"/>
  <c r="D34" i="34"/>
  <c r="T33" i="34"/>
  <c r="D33" i="34"/>
  <c r="T32" i="34"/>
  <c r="D32" i="34"/>
  <c r="T31" i="34"/>
  <c r="D31" i="34"/>
  <c r="T30" i="34"/>
  <c r="D30" i="34"/>
  <c r="T29" i="34"/>
  <c r="D29" i="34"/>
  <c r="T28" i="34"/>
  <c r="D28" i="34"/>
  <c r="T27" i="34"/>
  <c r="D27" i="34"/>
  <c r="T26" i="34"/>
  <c r="D26" i="34"/>
  <c r="T25" i="34"/>
  <c r="D25" i="34"/>
  <c r="T24" i="34"/>
  <c r="D24" i="34"/>
  <c r="T23" i="34"/>
  <c r="D23" i="34"/>
  <c r="T22" i="34"/>
  <c r="D22" i="34"/>
  <c r="T21" i="34"/>
  <c r="D21" i="34"/>
  <c r="T20" i="34"/>
  <c r="D20" i="34"/>
  <c r="T19" i="34"/>
  <c r="D19" i="34"/>
  <c r="T18" i="34"/>
  <c r="D18" i="34"/>
  <c r="T17" i="34"/>
  <c r="D17" i="34"/>
  <c r="T16" i="34"/>
  <c r="D16" i="34"/>
  <c r="T15" i="34"/>
  <c r="D15" i="34"/>
  <c r="T14" i="34"/>
  <c r="D14" i="34"/>
  <c r="T13" i="34"/>
  <c r="D13" i="34"/>
  <c r="T12" i="34"/>
  <c r="D12" i="34"/>
  <c r="T11" i="34"/>
  <c r="D11" i="34"/>
  <c r="T10" i="34"/>
  <c r="D10" i="34"/>
  <c r="T9" i="34"/>
  <c r="D9" i="34"/>
  <c r="T8" i="34"/>
  <c r="D8" i="34"/>
  <c r="T7" i="34"/>
  <c r="D7" i="34"/>
  <c r="U62" i="14" l="1"/>
  <c r="U44" i="14"/>
  <c r="O39" i="14"/>
  <c r="U39" i="14" s="1"/>
  <c r="O36" i="14"/>
  <c r="U36" i="14" s="1"/>
  <c r="O42" i="14"/>
  <c r="S46" i="14"/>
  <c r="U46" i="14" s="1"/>
  <c r="U43" i="14"/>
  <c r="S18" i="51"/>
  <c r="T18" i="51" s="1"/>
  <c r="S33" i="51"/>
  <c r="T33" i="51" s="1"/>
  <c r="U52" i="14"/>
  <c r="O45" i="14"/>
  <c r="U45" i="14" s="1"/>
  <c r="U47" i="14"/>
  <c r="O15" i="14"/>
  <c r="U15" i="14" s="1"/>
  <c r="O54" i="14"/>
  <c r="U54" i="14" s="1"/>
  <c r="O11" i="14"/>
  <c r="U11" i="14" s="1"/>
  <c r="O49" i="14"/>
  <c r="U49" i="14" s="1"/>
  <c r="O22" i="14"/>
  <c r="U22" i="14" s="1"/>
  <c r="O9" i="14"/>
  <c r="U9" i="14" s="1"/>
  <c r="U51" i="14"/>
  <c r="U53" i="14"/>
  <c r="S37" i="51"/>
  <c r="T37" i="51" s="1"/>
  <c r="S24" i="51"/>
  <c r="T24" i="51" s="1"/>
  <c r="S19" i="51"/>
  <c r="T19" i="51" s="1"/>
  <c r="R18" i="51"/>
  <c r="R33" i="51"/>
  <c r="S30" i="51"/>
  <c r="T30" i="51" s="1"/>
  <c r="S52" i="51"/>
  <c r="T52" i="51" s="1"/>
  <c r="S59" i="51"/>
  <c r="T59" i="51" s="1"/>
  <c r="R59" i="51"/>
  <c r="S28" i="51"/>
  <c r="T28" i="51" s="1"/>
  <c r="S31" i="51"/>
  <c r="T31" i="51" s="1"/>
  <c r="S46" i="51"/>
  <c r="T46" i="51" s="1"/>
  <c r="R46" i="51"/>
  <c r="S61" i="51"/>
  <c r="T61" i="51" s="1"/>
  <c r="S54" i="51"/>
  <c r="T54" i="51" s="1"/>
  <c r="S13" i="51"/>
  <c r="T13" i="51" s="1"/>
  <c r="R13" i="51"/>
  <c r="S51" i="51"/>
  <c r="T51" i="51" s="1"/>
  <c r="S12" i="51"/>
  <c r="T12" i="51" s="1"/>
  <c r="S58" i="51"/>
  <c r="T58" i="51" s="1"/>
  <c r="S41" i="51"/>
  <c r="T41" i="51" s="1"/>
  <c r="R41" i="51"/>
  <c r="S57" i="51"/>
  <c r="T57" i="51" s="1"/>
  <c r="S32" i="51"/>
  <c r="T32" i="51" s="1"/>
  <c r="S38" i="51"/>
  <c r="T38" i="51" s="1"/>
  <c r="S40" i="51"/>
  <c r="T40" i="51" s="1"/>
  <c r="S26" i="51"/>
  <c r="T26" i="51" s="1"/>
  <c r="S45" i="51"/>
  <c r="T45" i="51" s="1"/>
  <c r="S43" i="51"/>
  <c r="T43" i="51" s="1"/>
  <c r="R43" i="51"/>
  <c r="S47" i="51"/>
  <c r="T47" i="51" s="1"/>
  <c r="R47" i="51"/>
  <c r="S20" i="51"/>
  <c r="T20" i="51" s="1"/>
  <c r="S62" i="51"/>
  <c r="T62" i="51" s="1"/>
  <c r="S35" i="51"/>
  <c r="T35" i="51" s="1"/>
  <c r="S60" i="51"/>
  <c r="T60" i="51" s="1"/>
  <c r="S53" i="51"/>
  <c r="T53" i="51" s="1"/>
  <c r="S48" i="51"/>
  <c r="T48" i="51" s="1"/>
  <c r="S17" i="51"/>
  <c r="T17" i="51" s="1"/>
  <c r="S14" i="51"/>
  <c r="T14" i="51" s="1"/>
  <c r="S39" i="51"/>
  <c r="T39" i="51" s="1"/>
  <c r="S11" i="51"/>
  <c r="T11" i="51" s="1"/>
  <c r="S34" i="51"/>
  <c r="T34" i="51" s="1"/>
  <c r="S44" i="51"/>
  <c r="T44" i="51" s="1"/>
  <c r="S36" i="51"/>
  <c r="T36" i="51" s="1"/>
  <c r="R36" i="51"/>
  <c r="S50" i="51"/>
  <c r="T50" i="51" s="1"/>
  <c r="R50" i="51"/>
  <c r="S42" i="51"/>
  <c r="T42" i="51" s="1"/>
  <c r="R42" i="51"/>
  <c r="S56" i="51"/>
  <c r="T56" i="51" s="1"/>
  <c r="S49" i="51"/>
  <c r="T49" i="51" s="1"/>
  <c r="R49" i="51"/>
  <c r="S9" i="51"/>
  <c r="T9" i="51" s="1"/>
  <c r="S22" i="51"/>
  <c r="T22" i="51" s="1"/>
  <c r="S16" i="51"/>
  <c r="T16" i="51" s="1"/>
  <c r="S21" i="51"/>
  <c r="T21" i="51" s="1"/>
  <c r="S55" i="51"/>
  <c r="T55" i="51" s="1"/>
  <c r="S63" i="51"/>
  <c r="T63" i="51" s="1"/>
  <c r="S25" i="51"/>
  <c r="T25" i="51" s="1"/>
  <c r="R25" i="51"/>
  <c r="S15" i="51"/>
  <c r="T15" i="51" s="1"/>
  <c r="S8" i="51"/>
  <c r="T8" i="51" s="1"/>
  <c r="R8" i="51"/>
  <c r="S64" i="51"/>
  <c r="T64" i="51" s="1"/>
  <c r="R64" i="51"/>
  <c r="S27" i="51"/>
  <c r="T27" i="51" s="1"/>
  <c r="S10" i="51"/>
  <c r="T10" i="51" s="1"/>
  <c r="S29" i="51"/>
  <c r="T29" i="51" s="1"/>
  <c r="S23" i="51"/>
  <c r="T23" i="51" s="1"/>
  <c r="R23" i="51"/>
  <c r="G72" i="49"/>
  <c r="U55" i="14"/>
  <c r="U50" i="14"/>
  <c r="U33" i="14"/>
  <c r="U48" i="14"/>
  <c r="U12" i="14"/>
  <c r="U42" i="14"/>
  <c r="C27" i="34"/>
  <c r="C16" i="34"/>
  <c r="C12" i="34"/>
  <c r="C41" i="34"/>
  <c r="C45" i="34"/>
  <c r="C49" i="34"/>
  <c r="C53" i="34"/>
  <c r="C60" i="34"/>
  <c r="C33" i="34"/>
  <c r="C37" i="34"/>
  <c r="C10" i="34"/>
  <c r="C14" i="34"/>
  <c r="C18" i="34"/>
  <c r="C22" i="34"/>
  <c r="C26" i="34"/>
  <c r="C30" i="34"/>
  <c r="C34" i="34"/>
  <c r="C38" i="34"/>
  <c r="C17" i="34"/>
  <c r="C40" i="34"/>
  <c r="C44" i="34"/>
  <c r="C48" i="34"/>
  <c r="C52" i="34"/>
  <c r="C56" i="34"/>
  <c r="C59" i="34"/>
  <c r="C63" i="34"/>
  <c r="C20" i="34"/>
  <c r="C24" i="34"/>
  <c r="C28" i="34"/>
  <c r="C32" i="34"/>
  <c r="C36" i="34"/>
  <c r="C43" i="34"/>
  <c r="C47" i="34"/>
  <c r="C62" i="34"/>
  <c r="C19" i="34"/>
  <c r="C23" i="34"/>
  <c r="C42" i="34"/>
  <c r="C46" i="34"/>
  <c r="C50" i="34"/>
  <c r="C54" i="34"/>
  <c r="C57" i="34"/>
  <c r="C61" i="34"/>
  <c r="C7" i="34"/>
  <c r="C11" i="34"/>
  <c r="C35" i="34"/>
  <c r="C51" i="34"/>
  <c r="C55" i="34"/>
  <c r="C15" i="34"/>
  <c r="C31" i="34"/>
  <c r="C39" i="34"/>
  <c r="C9" i="34"/>
  <c r="C13" i="34"/>
  <c r="C21" i="34"/>
  <c r="C25" i="34"/>
  <c r="C29" i="34"/>
  <c r="C8" i="34"/>
  <c r="C58" i="34"/>
  <c r="V7" i="14" l="1"/>
  <c r="V27" i="14"/>
  <c r="V40" i="14"/>
  <c r="V33" i="14"/>
  <c r="V61" i="14"/>
  <c r="V12" i="14"/>
  <c r="V25" i="14"/>
  <c r="V57" i="14"/>
  <c r="V16" i="14"/>
  <c r="V8" i="14"/>
  <c r="V63" i="14"/>
  <c r="V50" i="14"/>
  <c r="V29" i="14"/>
  <c r="V44" i="14"/>
  <c r="V20" i="14"/>
  <c r="V42" i="14"/>
  <c r="V10" i="14"/>
  <c r="V54" i="14"/>
  <c r="V43" i="14"/>
  <c r="V55" i="14"/>
  <c r="V24" i="14"/>
  <c r="V48" i="14"/>
  <c r="V17" i="14"/>
  <c r="V62" i="14"/>
  <c r="V18" i="14"/>
  <c r="V51" i="14"/>
  <c r="V28" i="14"/>
  <c r="V41" i="14"/>
  <c r="V26" i="14"/>
  <c r="V53" i="14"/>
  <c r="V30" i="14"/>
  <c r="V35" i="14"/>
  <c r="V58" i="14"/>
  <c r="V32" i="14"/>
  <c r="V56" i="14"/>
  <c r="V21" i="14"/>
  <c r="V38" i="14"/>
  <c r="V59" i="14"/>
  <c r="V39" i="14"/>
  <c r="V46" i="14"/>
  <c r="V49" i="14"/>
  <c r="V13" i="14"/>
  <c r="V60" i="14"/>
  <c r="V14" i="14"/>
  <c r="V23" i="14"/>
  <c r="V45" i="14"/>
  <c r="V52" i="14"/>
  <c r="V22" i="14"/>
  <c r="V34" i="14"/>
  <c r="V11" i="14"/>
  <c r="V36" i="14"/>
  <c r="V31" i="14"/>
  <c r="V9" i="14"/>
  <c r="V19" i="14"/>
  <c r="V37" i="14"/>
  <c r="V15" i="14"/>
  <c r="V47" i="14"/>
  <c r="E49" i="34"/>
  <c r="F49" i="34" s="1"/>
  <c r="E18" i="34"/>
  <c r="F18" i="34" s="1"/>
  <c r="E29" i="34"/>
  <c r="F29" i="34" s="1"/>
  <c r="B29" i="34"/>
  <c r="E48" i="34"/>
  <c r="F48" i="34" s="1"/>
  <c r="B33" i="34"/>
  <c r="B20" i="34"/>
  <c r="E33" i="34"/>
  <c r="F33" i="34" s="1"/>
  <c r="E21" i="34"/>
  <c r="F21" i="34" s="1"/>
  <c r="B21" i="34"/>
  <c r="B35" i="34"/>
  <c r="E35" i="34"/>
  <c r="F35" i="34" s="1"/>
  <c r="E42" i="34"/>
  <c r="F42" i="34" s="1"/>
  <c r="B42" i="34"/>
  <c r="E32" i="34"/>
  <c r="F32" i="34" s="1"/>
  <c r="E59" i="34"/>
  <c r="F59" i="34" s="1"/>
  <c r="B10" i="34"/>
  <c r="B38" i="34"/>
  <c r="E27" i="34"/>
  <c r="F27" i="34" s="1"/>
  <c r="B60" i="34"/>
  <c r="B37" i="34"/>
  <c r="B49" i="34"/>
  <c r="E36" i="34"/>
  <c r="F36" i="34" s="1"/>
  <c r="B51" i="34"/>
  <c r="E51" i="34"/>
  <c r="F51" i="34" s="1"/>
  <c r="B40" i="34"/>
  <c r="E13" i="34"/>
  <c r="F13" i="34" s="1"/>
  <c r="B13" i="34"/>
  <c r="B11" i="34"/>
  <c r="E11" i="34"/>
  <c r="F11" i="34" s="1"/>
  <c r="B23" i="34"/>
  <c r="E23" i="34"/>
  <c r="F23" i="34" s="1"/>
  <c r="B32" i="34"/>
  <c r="B59" i="34"/>
  <c r="E10" i="34"/>
  <c r="F10" i="34" s="1"/>
  <c r="E38" i="34"/>
  <c r="F38" i="34" s="1"/>
  <c r="B27" i="34"/>
  <c r="E60" i="34"/>
  <c r="F60" i="34" s="1"/>
  <c r="E37" i="34"/>
  <c r="F37" i="34" s="1"/>
  <c r="B55" i="34"/>
  <c r="E55" i="34"/>
  <c r="F55" i="34" s="1"/>
  <c r="B18" i="34"/>
  <c r="B36" i="34"/>
  <c r="B9" i="34"/>
  <c r="E9" i="34"/>
  <c r="F9" i="34" s="1"/>
  <c r="E7" i="34"/>
  <c r="F7" i="34" s="1"/>
  <c r="B7" i="34"/>
  <c r="B19" i="34"/>
  <c r="E19" i="34"/>
  <c r="F19" i="34" s="1"/>
  <c r="E28" i="34"/>
  <c r="F28" i="34" s="1"/>
  <c r="B17" i="34"/>
  <c r="B53" i="34"/>
  <c r="B26" i="34"/>
  <c r="E44" i="34"/>
  <c r="F44" i="34" s="1"/>
  <c r="B41" i="34"/>
  <c r="B45" i="34"/>
  <c r="E12" i="34"/>
  <c r="F12" i="34" s="1"/>
  <c r="B50" i="34"/>
  <c r="E50" i="34"/>
  <c r="F50" i="34" s="1"/>
  <c r="E46" i="34"/>
  <c r="F46" i="34" s="1"/>
  <c r="B46" i="34"/>
  <c r="E39" i="34"/>
  <c r="F39" i="34" s="1"/>
  <c r="B39" i="34"/>
  <c r="E61" i="34"/>
  <c r="F61" i="34" s="1"/>
  <c r="B61" i="34"/>
  <c r="B62" i="34"/>
  <c r="E62" i="34"/>
  <c r="F62" i="34" s="1"/>
  <c r="B28" i="34"/>
  <c r="E17" i="34"/>
  <c r="F17" i="34" s="1"/>
  <c r="E53" i="34"/>
  <c r="F53" i="34" s="1"/>
  <c r="E26" i="34"/>
  <c r="F26" i="34" s="1"/>
  <c r="B44" i="34"/>
  <c r="E41" i="34"/>
  <c r="F41" i="34" s="1"/>
  <c r="E45" i="34"/>
  <c r="F45" i="34" s="1"/>
  <c r="B12" i="34"/>
  <c r="B22" i="34"/>
  <c r="E25" i="34"/>
  <c r="F25" i="34" s="1"/>
  <c r="B25" i="34"/>
  <c r="B48" i="34"/>
  <c r="B58" i="34"/>
  <c r="E58" i="34"/>
  <c r="F58" i="34" s="1"/>
  <c r="B31" i="34"/>
  <c r="E31" i="34"/>
  <c r="F31" i="34" s="1"/>
  <c r="E57" i="34"/>
  <c r="F57" i="34" s="1"/>
  <c r="B57" i="34"/>
  <c r="B47" i="34"/>
  <c r="E47" i="34"/>
  <c r="F47" i="34" s="1"/>
  <c r="E24" i="34"/>
  <c r="F24" i="34" s="1"/>
  <c r="B30" i="34"/>
  <c r="E16" i="34"/>
  <c r="F16" i="34" s="1"/>
  <c r="B14" i="34"/>
  <c r="B34" i="34"/>
  <c r="B63" i="34"/>
  <c r="B52" i="34"/>
  <c r="E56" i="34"/>
  <c r="F56" i="34" s="1"/>
  <c r="E20" i="34"/>
  <c r="F20" i="34" s="1"/>
  <c r="E40" i="34"/>
  <c r="F40" i="34" s="1"/>
  <c r="E22" i="34"/>
  <c r="F22" i="34" s="1"/>
  <c r="B8" i="34"/>
  <c r="E8" i="34"/>
  <c r="F8" i="34" s="1"/>
  <c r="E15" i="34"/>
  <c r="F15" i="34" s="1"/>
  <c r="B15" i="34"/>
  <c r="B54" i="34"/>
  <c r="E54" i="34"/>
  <c r="F54" i="34" s="1"/>
  <c r="B43" i="34"/>
  <c r="E43" i="34"/>
  <c r="F43" i="34" s="1"/>
  <c r="B24" i="34"/>
  <c r="E30" i="34"/>
  <c r="F30" i="34" s="1"/>
  <c r="B16" i="34"/>
  <c r="E14" i="34"/>
  <c r="F14" i="34" s="1"/>
  <c r="E34" i="34"/>
  <c r="F34" i="34" s="1"/>
  <c r="E63" i="34"/>
  <c r="F63" i="34" s="1"/>
  <c r="E52" i="34"/>
  <c r="F52" i="34" s="1"/>
  <c r="B56" i="34"/>
  <c r="AD15" i="38" l="1"/>
  <c r="AD14" i="38"/>
  <c r="AD13" i="38"/>
  <c r="AD12" i="38"/>
  <c r="AD8" i="38"/>
  <c r="AD7" i="38"/>
  <c r="AD6" i="38"/>
  <c r="AD5" i="38"/>
  <c r="AA23" i="38"/>
  <c r="Z23" i="38"/>
  <c r="Y23" i="38"/>
  <c r="X23" i="38"/>
  <c r="W23" i="38"/>
  <c r="V23" i="38"/>
  <c r="U23" i="38"/>
  <c r="T23" i="38"/>
  <c r="S23" i="38"/>
  <c r="Z20" i="38"/>
  <c r="Y20" i="38"/>
  <c r="X20" i="38"/>
  <c r="W20" i="38"/>
  <c r="V20" i="38"/>
  <c r="U20" i="38"/>
  <c r="T20" i="38"/>
  <c r="S20" i="38"/>
  <c r="Z19" i="38"/>
  <c r="Y19" i="38"/>
  <c r="X19" i="38"/>
  <c r="W19" i="38"/>
  <c r="V19" i="38"/>
  <c r="U19" i="38"/>
  <c r="AD19" i="38" s="1"/>
  <c r="T19" i="38"/>
  <c r="S19" i="38"/>
  <c r="Z18" i="38"/>
  <c r="Y18" i="38"/>
  <c r="X18" i="38"/>
  <c r="W18" i="38"/>
  <c r="V18" i="38"/>
  <c r="U18" i="38"/>
  <c r="AD18" i="38" s="1"/>
  <c r="T18" i="38"/>
  <c r="S18" i="38"/>
  <c r="AC15" i="38"/>
  <c r="AC14" i="38"/>
  <c r="AC13" i="38"/>
  <c r="AC12" i="38"/>
  <c r="AC8" i="38"/>
  <c r="AL7" i="38"/>
  <c r="AK7" i="38"/>
  <c r="AJ7" i="38"/>
  <c r="AI7" i="38"/>
  <c r="AH7" i="38"/>
  <c r="AG7" i="38"/>
  <c r="AF7" i="38"/>
  <c r="AC7" i="38"/>
  <c r="AL6" i="38"/>
  <c r="AK6" i="38"/>
  <c r="AJ6" i="38"/>
  <c r="AI6" i="38"/>
  <c r="AH6" i="38"/>
  <c r="AG6" i="38"/>
  <c r="AF6" i="38"/>
  <c r="AC6" i="38"/>
  <c r="J6" i="38"/>
  <c r="I6" i="38"/>
  <c r="H6" i="38"/>
  <c r="G6" i="38"/>
  <c r="F6" i="38"/>
  <c r="E6" i="38"/>
  <c r="D6" i="38"/>
  <c r="C6" i="38"/>
  <c r="B6" i="38"/>
  <c r="AL5" i="38"/>
  <c r="AL8" i="38" s="1"/>
  <c r="AK5" i="38"/>
  <c r="AK8" i="38" s="1"/>
  <c r="AJ5" i="38"/>
  <c r="AJ8" i="38" s="1"/>
  <c r="AI5" i="38"/>
  <c r="AI8" i="38" s="1"/>
  <c r="AH5" i="38"/>
  <c r="AH8" i="38" s="1"/>
  <c r="AG5" i="38"/>
  <c r="AG8" i="38" s="1"/>
  <c r="AF5" i="38"/>
  <c r="AF8" i="38" s="1"/>
  <c r="AC5" i="38"/>
  <c r="J5" i="38"/>
  <c r="I5" i="38"/>
  <c r="H5" i="38"/>
  <c r="G5" i="38"/>
  <c r="F5" i="38"/>
  <c r="E5" i="38"/>
  <c r="D5" i="38"/>
  <c r="C5" i="38"/>
  <c r="B5" i="38"/>
  <c r="J4" i="38"/>
  <c r="I4" i="38"/>
  <c r="H4" i="38"/>
  <c r="G4" i="38"/>
  <c r="F4" i="38"/>
  <c r="E4" i="38"/>
  <c r="D4" i="38"/>
  <c r="C4" i="38"/>
  <c r="B4" i="38"/>
  <c r="O2" i="38"/>
  <c r="N2" i="38"/>
  <c r="AD20" i="38" l="1"/>
  <c r="AC18" i="38"/>
  <c r="AC19" i="38"/>
  <c r="AC20" i="38"/>
  <c r="Q8" i="4"/>
  <c r="O65" i="6" l="1"/>
  <c r="P65" i="6"/>
  <c r="Q65" i="6"/>
  <c r="N65" i="6"/>
  <c r="F14" i="6"/>
  <c r="G14" i="6"/>
  <c r="H14" i="6"/>
  <c r="F24" i="6"/>
  <c r="G24" i="6"/>
  <c r="H24" i="6"/>
  <c r="F30" i="6"/>
  <c r="G30" i="6"/>
  <c r="H30" i="6"/>
  <c r="F9" i="6"/>
  <c r="G9" i="6"/>
  <c r="H9" i="6"/>
  <c r="F34" i="6"/>
  <c r="G34" i="6"/>
  <c r="H34" i="6"/>
  <c r="F22" i="6"/>
  <c r="G22" i="6"/>
  <c r="H22" i="6"/>
  <c r="F40" i="6"/>
  <c r="G40" i="6"/>
  <c r="H40" i="6"/>
  <c r="F20" i="6"/>
  <c r="G20" i="6"/>
  <c r="H20" i="6"/>
  <c r="F63" i="6"/>
  <c r="G63" i="6"/>
  <c r="H63" i="6"/>
  <c r="F23" i="6"/>
  <c r="G23" i="6"/>
  <c r="H23" i="6"/>
  <c r="F62" i="6"/>
  <c r="G62" i="6"/>
  <c r="H62" i="6"/>
  <c r="F61" i="6"/>
  <c r="G61" i="6"/>
  <c r="H61" i="6"/>
  <c r="F60" i="6"/>
  <c r="G60" i="6"/>
  <c r="H60" i="6"/>
  <c r="F44" i="6"/>
  <c r="G44" i="6"/>
  <c r="H44" i="6"/>
  <c r="F37" i="6"/>
  <c r="G37" i="6"/>
  <c r="H37" i="6"/>
  <c r="F59" i="6"/>
  <c r="G59" i="6"/>
  <c r="H59" i="6"/>
  <c r="F43" i="6"/>
  <c r="G43" i="6"/>
  <c r="H43" i="6"/>
  <c r="F58" i="6"/>
  <c r="G58" i="6"/>
  <c r="H58" i="6"/>
  <c r="F57" i="6"/>
  <c r="G57" i="6"/>
  <c r="H57" i="6"/>
  <c r="F31" i="6"/>
  <c r="G31" i="6"/>
  <c r="H31" i="6"/>
  <c r="F36" i="6"/>
  <c r="G36" i="6"/>
  <c r="H36" i="6"/>
  <c r="F56" i="6"/>
  <c r="G56" i="6"/>
  <c r="H56" i="6"/>
  <c r="F21" i="6"/>
  <c r="G21" i="6"/>
  <c r="H21" i="6"/>
  <c r="F55" i="6"/>
  <c r="G55" i="6"/>
  <c r="H55" i="6"/>
  <c r="F41" i="6"/>
  <c r="G41" i="6"/>
  <c r="H41" i="6"/>
  <c r="F19" i="6"/>
  <c r="G19" i="6"/>
  <c r="H19" i="6"/>
  <c r="F54" i="6"/>
  <c r="G54" i="6"/>
  <c r="H54" i="6"/>
  <c r="F45" i="6"/>
  <c r="G45" i="6"/>
  <c r="H45" i="6"/>
  <c r="F7" i="6"/>
  <c r="G7" i="6"/>
  <c r="H7" i="6"/>
  <c r="F29" i="6"/>
  <c r="G29" i="6"/>
  <c r="H29" i="6"/>
  <c r="F25" i="6"/>
  <c r="G25" i="6"/>
  <c r="H25" i="6"/>
  <c r="F35" i="6"/>
  <c r="G35" i="6"/>
  <c r="H35" i="6"/>
  <c r="F42" i="6"/>
  <c r="G42" i="6"/>
  <c r="H42" i="6"/>
  <c r="F27" i="6"/>
  <c r="G27" i="6"/>
  <c r="H27" i="6"/>
  <c r="F33" i="6"/>
  <c r="G33" i="6"/>
  <c r="H33" i="6"/>
  <c r="F18" i="6"/>
  <c r="G18" i="6"/>
  <c r="H18" i="6"/>
  <c r="F53" i="6"/>
  <c r="G53" i="6"/>
  <c r="H53" i="6"/>
  <c r="F28" i="6"/>
  <c r="G28" i="6"/>
  <c r="H28" i="6"/>
  <c r="F52" i="6"/>
  <c r="G52" i="6"/>
  <c r="H52" i="6"/>
  <c r="F51" i="6"/>
  <c r="G51" i="6"/>
  <c r="H51" i="6"/>
  <c r="F50" i="6"/>
  <c r="G50" i="6"/>
  <c r="H50" i="6"/>
  <c r="F38" i="6"/>
  <c r="G38" i="6"/>
  <c r="H38" i="6"/>
  <c r="F11" i="6"/>
  <c r="G11" i="6"/>
  <c r="H11" i="6"/>
  <c r="F26" i="6"/>
  <c r="G26" i="6"/>
  <c r="H26" i="6"/>
  <c r="F32" i="6"/>
  <c r="G32" i="6"/>
  <c r="H32" i="6"/>
  <c r="F16" i="6"/>
  <c r="G16" i="6"/>
  <c r="H16" i="6"/>
  <c r="F13" i="6"/>
  <c r="G13" i="6"/>
  <c r="H13" i="6"/>
  <c r="F17" i="6"/>
  <c r="G17" i="6"/>
  <c r="H17" i="6"/>
  <c r="F15" i="6"/>
  <c r="G15" i="6"/>
  <c r="H15" i="6"/>
  <c r="F12" i="6"/>
  <c r="G12" i="6"/>
  <c r="H12" i="6"/>
  <c r="F10" i="6"/>
  <c r="G10" i="6"/>
  <c r="H10" i="6"/>
  <c r="F49" i="6"/>
  <c r="G49" i="6"/>
  <c r="H49" i="6"/>
  <c r="F8" i="6"/>
  <c r="G8" i="6"/>
  <c r="H8" i="6"/>
  <c r="F48" i="6"/>
  <c r="G48" i="6"/>
  <c r="H48" i="6"/>
  <c r="F39" i="6"/>
  <c r="G39" i="6"/>
  <c r="H39" i="6"/>
  <c r="F47" i="6"/>
  <c r="G47" i="6"/>
  <c r="H47" i="6"/>
  <c r="F46" i="6"/>
  <c r="G46" i="6"/>
  <c r="H46" i="6"/>
  <c r="E55" i="6" l="1"/>
  <c r="D55" i="6" s="1"/>
  <c r="E47" i="6"/>
  <c r="E51" i="6"/>
  <c r="E20" i="6"/>
  <c r="E17" i="6"/>
  <c r="E35" i="6"/>
  <c r="E59" i="6"/>
  <c r="E61" i="6"/>
  <c r="D61" i="6" s="1"/>
  <c r="E9" i="6"/>
  <c r="E27" i="6"/>
  <c r="E19" i="6"/>
  <c r="E58" i="6"/>
  <c r="E23" i="6"/>
  <c r="E24" i="6"/>
  <c r="E39" i="6"/>
  <c r="D39" i="6" s="1"/>
  <c r="E13" i="6"/>
  <c r="E52" i="6"/>
  <c r="D52" i="6" s="1"/>
  <c r="E25" i="6"/>
  <c r="E21" i="6"/>
  <c r="E37" i="6"/>
  <c r="D37" i="6" s="1"/>
  <c r="E40" i="6"/>
  <c r="D40" i="6" s="1"/>
  <c r="E31" i="6"/>
  <c r="D31" i="6" s="1"/>
  <c r="E15" i="6"/>
  <c r="D15" i="6" s="1"/>
  <c r="E63" i="6"/>
  <c r="E14" i="6"/>
  <c r="E12" i="6"/>
  <c r="D12" i="6" s="1"/>
  <c r="E49" i="6"/>
  <c r="E26" i="6"/>
  <c r="E45" i="6"/>
  <c r="D45" i="6" s="1"/>
  <c r="E46" i="6"/>
  <c r="E50" i="6"/>
  <c r="E42" i="6"/>
  <c r="E43" i="6"/>
  <c r="D43" i="6" s="1"/>
  <c r="E48" i="6"/>
  <c r="E16" i="6"/>
  <c r="D16" i="6" s="1"/>
  <c r="E28" i="6"/>
  <c r="D28" i="6" s="1"/>
  <c r="E29" i="6"/>
  <c r="D29" i="6" s="1"/>
  <c r="E56" i="6"/>
  <c r="E44" i="6"/>
  <c r="D44" i="6" s="1"/>
  <c r="E22" i="6"/>
  <c r="E38" i="6"/>
  <c r="E18" i="6"/>
  <c r="D18" i="6" s="1"/>
  <c r="E41" i="6"/>
  <c r="E10" i="6"/>
  <c r="E11" i="6"/>
  <c r="E33" i="6"/>
  <c r="E54" i="6"/>
  <c r="E57" i="6"/>
  <c r="E62" i="6"/>
  <c r="E30" i="6"/>
  <c r="E8" i="6"/>
  <c r="E32" i="6"/>
  <c r="E53" i="6"/>
  <c r="D53" i="6" s="1"/>
  <c r="E7" i="6"/>
  <c r="E36" i="6"/>
  <c r="E60" i="6"/>
  <c r="E34" i="6"/>
  <c r="D27" i="6"/>
  <c r="D19" i="6"/>
  <c r="D10" i="6"/>
  <c r="D17" i="6"/>
  <c r="D59" i="6" l="1"/>
  <c r="D30" i="6"/>
  <c r="D25" i="6"/>
  <c r="D60" i="6"/>
  <c r="D26" i="6"/>
  <c r="D36" i="6"/>
  <c r="D33" i="6"/>
  <c r="D57" i="6"/>
  <c r="D50" i="6"/>
  <c r="D62" i="6"/>
  <c r="D9" i="6"/>
  <c r="D63" i="6"/>
  <c r="D24" i="6"/>
  <c r="D21" i="6"/>
  <c r="D35" i="6"/>
  <c r="D38" i="6"/>
  <c r="D13" i="6"/>
  <c r="D22" i="6"/>
  <c r="D32" i="6"/>
  <c r="D41" i="6"/>
  <c r="D8" i="6"/>
  <c r="D42" i="6"/>
  <c r="D14" i="6"/>
  <c r="D11" i="6"/>
  <c r="D56" i="6"/>
  <c r="D49" i="6"/>
  <c r="D48" i="6"/>
  <c r="D20" i="6"/>
  <c r="D54" i="6"/>
  <c r="D7" i="6"/>
  <c r="D34" i="6"/>
  <c r="D58" i="6"/>
  <c r="D23" i="6"/>
  <c r="D46" i="6"/>
  <c r="D51" i="6"/>
  <c r="D47" i="6"/>
  <c r="D6" i="6" l="1"/>
  <c r="C36" i="6" s="1"/>
  <c r="C59" i="6" l="1"/>
  <c r="C57" i="6"/>
  <c r="C39" i="6"/>
  <c r="C63" i="6"/>
  <c r="C25" i="6"/>
  <c r="C53" i="6"/>
  <c r="C30" i="6"/>
  <c r="C23" i="6"/>
  <c r="C13" i="6"/>
  <c r="C29" i="6"/>
  <c r="C40" i="6"/>
  <c r="C24" i="6"/>
  <c r="C28" i="6"/>
  <c r="C45" i="6"/>
  <c r="C49" i="6"/>
  <c r="C16" i="6"/>
  <c r="C26" i="6"/>
  <c r="C61" i="6"/>
  <c r="C50" i="6"/>
  <c r="C7" i="6"/>
  <c r="C56" i="6"/>
  <c r="C20" i="6"/>
  <c r="C21" i="6"/>
  <c r="C22" i="6"/>
  <c r="C9" i="6"/>
  <c r="C44" i="6"/>
  <c r="C35" i="6"/>
  <c r="C51" i="6"/>
  <c r="C12" i="6"/>
  <c r="C10" i="6"/>
  <c r="C48" i="6"/>
  <c r="C62" i="6"/>
  <c r="C27" i="6"/>
  <c r="C18" i="6"/>
  <c r="C38" i="6"/>
  <c r="C52" i="6"/>
  <c r="C31" i="6"/>
  <c r="C15" i="6"/>
  <c r="C33" i="6"/>
  <c r="C47" i="6"/>
  <c r="C58" i="6"/>
  <c r="C43" i="6"/>
  <c r="C46" i="6"/>
  <c r="C34" i="6"/>
  <c r="C14" i="6"/>
  <c r="C8" i="6"/>
  <c r="C55" i="6"/>
  <c r="C32" i="6"/>
  <c r="C54" i="6"/>
  <c r="C41" i="6"/>
  <c r="C60" i="6"/>
  <c r="C11" i="6"/>
  <c r="C37" i="6"/>
  <c r="C19" i="6"/>
  <c r="C42" i="6"/>
  <c r="C17" i="6"/>
  <c r="B29" i="6" l="1"/>
  <c r="B28" i="6"/>
  <c r="B22" i="6"/>
  <c r="B58" i="6"/>
  <c r="B27" i="6"/>
  <c r="B54" i="6"/>
  <c r="B26" i="6"/>
  <c r="B59" i="6"/>
  <c r="B32" i="6"/>
  <c r="B47" i="6"/>
  <c r="B46" i="6"/>
  <c r="B10" i="6"/>
  <c r="B45" i="6"/>
  <c r="B53" i="6"/>
  <c r="B25" i="6"/>
  <c r="B51" i="6"/>
  <c r="B23" i="6"/>
  <c r="B19" i="6"/>
  <c r="B20" i="6"/>
  <c r="B12" i="6"/>
  <c r="B40" i="6"/>
  <c r="B16" i="6"/>
  <c r="B41" i="6"/>
  <c r="B43" i="6"/>
  <c r="B33" i="6"/>
  <c r="B44" i="6"/>
  <c r="B61" i="6"/>
  <c r="B57" i="6"/>
  <c r="B17" i="6"/>
  <c r="B55" i="6"/>
  <c r="B63" i="6"/>
  <c r="B21" i="6"/>
  <c r="B14" i="6"/>
  <c r="B49" i="6"/>
  <c r="B39" i="6"/>
  <c r="B34" i="6"/>
  <c r="B18" i="6"/>
  <c r="B8" i="6"/>
  <c r="B15" i="6"/>
  <c r="B31" i="6"/>
  <c r="B62" i="6"/>
  <c r="B36" i="6"/>
  <c r="B11" i="6"/>
  <c r="B50" i="6"/>
  <c r="B9" i="6"/>
  <c r="B60" i="6"/>
  <c r="B38" i="6"/>
  <c r="B24" i="6"/>
  <c r="B13" i="6"/>
  <c r="B35" i="6"/>
  <c r="B42" i="6"/>
  <c r="B37" i="6"/>
  <c r="B7" i="6"/>
  <c r="B30" i="6"/>
  <c r="B56" i="6"/>
  <c r="B52" i="6"/>
  <c r="B48" i="6"/>
  <c r="D8" i="7" l="1"/>
  <c r="C8" i="7"/>
  <c r="D23" i="7"/>
  <c r="C23" i="7"/>
  <c r="D17" i="7"/>
  <c r="C17" i="7"/>
  <c r="D63" i="7"/>
  <c r="D62" i="7"/>
  <c r="D61" i="7"/>
  <c r="D28" i="7"/>
  <c r="C28" i="7"/>
  <c r="D60" i="7"/>
  <c r="D45" i="7"/>
  <c r="C45" i="7"/>
  <c r="D59" i="7"/>
  <c r="D24" i="7"/>
  <c r="C24" i="7"/>
  <c r="D22" i="7"/>
  <c r="C22" i="7"/>
  <c r="D46" i="7"/>
  <c r="C46" i="7"/>
  <c r="D18" i="7"/>
  <c r="C18" i="7"/>
  <c r="D7" i="7"/>
  <c r="C7" i="7"/>
  <c r="D15" i="7"/>
  <c r="C15" i="7"/>
  <c r="D34" i="7"/>
  <c r="C34" i="7"/>
  <c r="D13" i="7"/>
  <c r="C13" i="7"/>
  <c r="D26" i="7"/>
  <c r="C26" i="7"/>
  <c r="D27" i="7"/>
  <c r="D10" i="7"/>
  <c r="C10" i="7"/>
  <c r="D33" i="7"/>
  <c r="C33" i="7"/>
  <c r="D37" i="7"/>
  <c r="D32" i="7"/>
  <c r="C32" i="7"/>
  <c r="D9" i="7"/>
  <c r="C9" i="7"/>
  <c r="D58" i="7"/>
  <c r="D40" i="7"/>
  <c r="C40" i="7"/>
  <c r="D20" i="7"/>
  <c r="C20" i="7"/>
  <c r="D11" i="7"/>
  <c r="C11" i="7"/>
  <c r="D57" i="7"/>
  <c r="D36" i="7"/>
  <c r="D56" i="7"/>
  <c r="D42" i="7"/>
  <c r="C42" i="7"/>
  <c r="D43" i="7"/>
  <c r="C43" i="7"/>
  <c r="D55" i="7"/>
  <c r="D54" i="7"/>
  <c r="D53" i="7"/>
  <c r="D52" i="7"/>
  <c r="D16" i="7"/>
  <c r="C16" i="7"/>
  <c r="D14" i="7"/>
  <c r="C14" i="7"/>
  <c r="D41" i="7"/>
  <c r="C41" i="7"/>
  <c r="D51" i="7"/>
  <c r="D25" i="7"/>
  <c r="D31" i="7"/>
  <c r="D50" i="7"/>
  <c r="D12" i="7"/>
  <c r="C12" i="7"/>
  <c r="D49" i="7"/>
  <c r="D35" i="7"/>
  <c r="D30" i="7"/>
  <c r="D39" i="7"/>
  <c r="D29" i="7"/>
  <c r="D44" i="7"/>
  <c r="C44" i="7"/>
  <c r="D19" i="7"/>
  <c r="C19" i="7"/>
  <c r="D21" i="7"/>
  <c r="C21" i="7"/>
  <c r="D48" i="7"/>
  <c r="C48" i="7"/>
  <c r="D47" i="7"/>
  <c r="C47" i="7"/>
  <c r="D38" i="7"/>
  <c r="C38" i="7"/>
  <c r="D6" i="7" l="1"/>
  <c r="E32" i="7" s="1"/>
  <c r="G32" i="7" s="1"/>
  <c r="E13" i="5"/>
  <c r="C13" i="5"/>
  <c r="E63" i="5"/>
  <c r="C63" i="5"/>
  <c r="E11" i="5"/>
  <c r="C11" i="5"/>
  <c r="E22" i="5"/>
  <c r="C22" i="5"/>
  <c r="E41" i="5"/>
  <c r="C41" i="5"/>
  <c r="E54" i="5"/>
  <c r="C54" i="5"/>
  <c r="E46" i="5"/>
  <c r="C46" i="5"/>
  <c r="E61" i="5"/>
  <c r="C61" i="5"/>
  <c r="E44" i="5"/>
  <c r="C44" i="5"/>
  <c r="E57" i="5"/>
  <c r="C57" i="5"/>
  <c r="E10" i="5"/>
  <c r="C10" i="5"/>
  <c r="E49" i="5"/>
  <c r="C49" i="5"/>
  <c r="E56" i="5"/>
  <c r="C56" i="5"/>
  <c r="E42" i="5"/>
  <c r="C42" i="5"/>
  <c r="E7" i="5"/>
  <c r="C7" i="5"/>
  <c r="E35" i="5"/>
  <c r="C35" i="5"/>
  <c r="E58" i="5"/>
  <c r="C58" i="5"/>
  <c r="E19" i="5"/>
  <c r="C19" i="5"/>
  <c r="E40" i="5"/>
  <c r="C40" i="5"/>
  <c r="E45" i="5"/>
  <c r="C45" i="5"/>
  <c r="E8" i="5"/>
  <c r="C8" i="5"/>
  <c r="E43" i="5"/>
  <c r="C43" i="5"/>
  <c r="E27" i="5"/>
  <c r="C27" i="5"/>
  <c r="E39" i="5"/>
  <c r="C39" i="5"/>
  <c r="E23" i="5"/>
  <c r="C23" i="5"/>
  <c r="E55" i="5"/>
  <c r="C55" i="5"/>
  <c r="E15" i="5"/>
  <c r="C15" i="5"/>
  <c r="E17" i="5"/>
  <c r="C17" i="5"/>
  <c r="E12" i="5"/>
  <c r="C12" i="5"/>
  <c r="E51" i="5"/>
  <c r="C51" i="5"/>
  <c r="E26" i="5"/>
  <c r="C26" i="5"/>
  <c r="E62" i="5"/>
  <c r="C62" i="5"/>
  <c r="E53" i="5"/>
  <c r="C53" i="5"/>
  <c r="E50" i="5"/>
  <c r="C50" i="5"/>
  <c r="E24" i="5"/>
  <c r="C24" i="5"/>
  <c r="E16" i="5"/>
  <c r="C16" i="5"/>
  <c r="E52" i="5"/>
  <c r="E59" i="5"/>
  <c r="C59" i="5"/>
  <c r="E29" i="5"/>
  <c r="C29" i="5"/>
  <c r="E9" i="5"/>
  <c r="C9" i="5"/>
  <c r="E32" i="5"/>
  <c r="C32" i="5"/>
  <c r="E60" i="5"/>
  <c r="C60" i="5"/>
  <c r="E34" i="5"/>
  <c r="C34" i="5"/>
  <c r="E36" i="5"/>
  <c r="C36" i="5"/>
  <c r="E21" i="5"/>
  <c r="C21" i="5"/>
  <c r="E31" i="5"/>
  <c r="C31" i="5"/>
  <c r="E48" i="5"/>
  <c r="C48" i="5"/>
  <c r="E18" i="5"/>
  <c r="C18" i="5"/>
  <c r="E20" i="5"/>
  <c r="C20" i="5"/>
  <c r="E30" i="5"/>
  <c r="C30" i="5"/>
  <c r="E38" i="5"/>
  <c r="C38" i="5"/>
  <c r="E33" i="5"/>
  <c r="C33" i="5"/>
  <c r="E14" i="5"/>
  <c r="C14" i="5"/>
  <c r="E28" i="5"/>
  <c r="C28" i="5"/>
  <c r="E37" i="5"/>
  <c r="C37" i="5"/>
  <c r="E47" i="5"/>
  <c r="C47" i="5"/>
  <c r="E25" i="5"/>
  <c r="C25" i="5"/>
  <c r="C6" i="5" l="1"/>
  <c r="B53" i="5" s="1"/>
  <c r="E37" i="7"/>
  <c r="G37" i="7" s="1"/>
  <c r="E23" i="7"/>
  <c r="G23" i="7" s="1"/>
  <c r="E24" i="7"/>
  <c r="G24" i="7" s="1"/>
  <c r="E26" i="7"/>
  <c r="G26" i="7" s="1"/>
  <c r="E50" i="7"/>
  <c r="G50" i="7" s="1"/>
  <c r="E60" i="7"/>
  <c r="G60" i="7" s="1"/>
  <c r="E43" i="7"/>
  <c r="G43" i="7" s="1"/>
  <c r="E15" i="7"/>
  <c r="G15" i="7" s="1"/>
  <c r="E10" i="7"/>
  <c r="G10" i="7" s="1"/>
  <c r="E63" i="7"/>
  <c r="G63" i="7" s="1"/>
  <c r="E61" i="7"/>
  <c r="G61" i="7" s="1"/>
  <c r="E46" i="7"/>
  <c r="G46" i="7" s="1"/>
  <c r="E20" i="7"/>
  <c r="G20" i="7" s="1"/>
  <c r="E55" i="7"/>
  <c r="G55" i="7" s="1"/>
  <c r="E53" i="7"/>
  <c r="G53" i="7" s="1"/>
  <c r="E16" i="7"/>
  <c r="G16" i="7" s="1"/>
  <c r="E35" i="7"/>
  <c r="G35" i="7" s="1"/>
  <c r="E39" i="7"/>
  <c r="G39" i="7" s="1"/>
  <c r="E44" i="7"/>
  <c r="G44" i="7" s="1"/>
  <c r="E21" i="7"/>
  <c r="G21" i="7" s="1"/>
  <c r="E12" i="7"/>
  <c r="G12" i="7" s="1"/>
  <c r="E48" i="7"/>
  <c r="G48" i="7" s="1"/>
  <c r="E59" i="7"/>
  <c r="G59" i="7" s="1"/>
  <c r="E7" i="7"/>
  <c r="G7" i="7" s="1"/>
  <c r="E9" i="7"/>
  <c r="G9" i="7" s="1"/>
  <c r="E58" i="7"/>
  <c r="G58" i="7" s="1"/>
  <c r="E51" i="7"/>
  <c r="G51" i="7" s="1"/>
  <c r="E57" i="7"/>
  <c r="G57" i="7" s="1"/>
  <c r="E56" i="7"/>
  <c r="G56" i="7" s="1"/>
  <c r="E41" i="7"/>
  <c r="G41" i="7" s="1"/>
  <c r="E31" i="7"/>
  <c r="G31" i="7" s="1"/>
  <c r="E62" i="7"/>
  <c r="G62" i="7" s="1"/>
  <c r="E28" i="7"/>
  <c r="G28" i="7" s="1"/>
  <c r="E33" i="7"/>
  <c r="G33" i="7" s="1"/>
  <c r="E54" i="7"/>
  <c r="G54" i="7" s="1"/>
  <c r="E49" i="7"/>
  <c r="G49" i="7" s="1"/>
  <c r="E30" i="7"/>
  <c r="G30" i="7" s="1"/>
  <c r="E29" i="7"/>
  <c r="G29" i="7" s="1"/>
  <c r="E34" i="7"/>
  <c r="G34" i="7" s="1"/>
  <c r="E52" i="7"/>
  <c r="G52" i="7" s="1"/>
  <c r="E47" i="7"/>
  <c r="G47" i="7" s="1"/>
  <c r="E36" i="7"/>
  <c r="G36" i="7" s="1"/>
  <c r="E11" i="7"/>
  <c r="G11" i="7" s="1"/>
  <c r="E14" i="7"/>
  <c r="G14" i="7" s="1"/>
  <c r="E17" i="7"/>
  <c r="G17" i="7" s="1"/>
  <c r="E22" i="7"/>
  <c r="G22" i="7" s="1"/>
  <c r="E8" i="7"/>
  <c r="G8" i="7" s="1"/>
  <c r="E40" i="7"/>
  <c r="G40" i="7" s="1"/>
  <c r="E45" i="7"/>
  <c r="G45" i="7" s="1"/>
  <c r="E19" i="7"/>
  <c r="G19" i="7" s="1"/>
  <c r="E18" i="7"/>
  <c r="G18" i="7" s="1"/>
  <c r="E25" i="7"/>
  <c r="G25" i="7" s="1"/>
  <c r="E38" i="7"/>
  <c r="G38" i="7" s="1"/>
  <c r="E42" i="7"/>
  <c r="G42" i="7" s="1"/>
  <c r="E13" i="7"/>
  <c r="G13" i="7" s="1"/>
  <c r="E27" i="7"/>
  <c r="G27" i="7" s="1"/>
  <c r="B48" i="5"/>
  <c r="B9" i="5"/>
  <c r="B37" i="5"/>
  <c r="B50" i="5"/>
  <c r="B55" i="5"/>
  <c r="B57" i="5"/>
  <c r="B44" i="5"/>
  <c r="B47" i="5"/>
  <c r="B36" i="5"/>
  <c r="B51" i="5"/>
  <c r="B42" i="5"/>
  <c r="B56" i="5"/>
  <c r="B8" i="5"/>
  <c r="B12" i="5"/>
  <c r="B38" i="5"/>
  <c r="B62" i="5"/>
  <c r="B31" i="5"/>
  <c r="B61" i="5"/>
  <c r="B35" i="5"/>
  <c r="B59" i="5"/>
  <c r="B20" i="5"/>
  <c r="B11" i="5"/>
  <c r="B10" i="5"/>
  <c r="B40" i="5"/>
  <c r="B15" i="5"/>
  <c r="B24" i="5"/>
  <c r="B14" i="5"/>
  <c r="B26" i="5"/>
  <c r="B21" i="5"/>
  <c r="B30" i="5"/>
  <c r="B46" i="5"/>
  <c r="B7" i="5"/>
  <c r="B27" i="5"/>
  <c r="B22" i="5"/>
  <c r="B49" i="5"/>
  <c r="B45" i="5"/>
  <c r="B17" i="5"/>
  <c r="B16" i="5"/>
  <c r="B60" i="5"/>
  <c r="B34" i="5"/>
  <c r="B39" i="5"/>
  <c r="B25" i="5"/>
  <c r="B32" i="5" l="1"/>
  <c r="B41" i="5"/>
  <c r="B23" i="5"/>
  <c r="B18" i="5"/>
  <c r="B28" i="5"/>
  <c r="B54" i="5"/>
  <c r="B63" i="5"/>
  <c r="B64" i="5" s="1"/>
  <c r="B33" i="5"/>
  <c r="B58" i="5"/>
  <c r="B43" i="5"/>
  <c r="B19" i="5"/>
  <c r="B29" i="5"/>
  <c r="B13" i="5"/>
  <c r="H13" i="7"/>
  <c r="H8" i="7"/>
  <c r="H34" i="7"/>
  <c r="H31" i="7"/>
  <c r="H59" i="7"/>
  <c r="H53" i="7"/>
  <c r="H43" i="7"/>
  <c r="H29" i="7"/>
  <c r="H41" i="7"/>
  <c r="H48" i="7"/>
  <c r="H55" i="7"/>
  <c r="H60" i="7"/>
  <c r="H38" i="7"/>
  <c r="G65" i="7"/>
  <c r="H30" i="7"/>
  <c r="H56" i="7"/>
  <c r="H12" i="7"/>
  <c r="H20" i="7"/>
  <c r="H50" i="7"/>
  <c r="H42" i="7"/>
  <c r="H17" i="7"/>
  <c r="H25" i="7"/>
  <c r="H14" i="7"/>
  <c r="H49" i="7"/>
  <c r="H57" i="7"/>
  <c r="H21" i="7"/>
  <c r="H46" i="7"/>
  <c r="H26" i="7"/>
  <c r="H18" i="7"/>
  <c r="H11" i="7"/>
  <c r="H54" i="7"/>
  <c r="H51" i="7"/>
  <c r="H44" i="7"/>
  <c r="H61" i="7"/>
  <c r="H24" i="7"/>
  <c r="H22" i="7"/>
  <c r="H19" i="7"/>
  <c r="H36" i="7"/>
  <c r="H33" i="7"/>
  <c r="H58" i="7"/>
  <c r="H39" i="7"/>
  <c r="H63" i="7"/>
  <c r="H23" i="7"/>
  <c r="H45" i="7"/>
  <c r="H28" i="7"/>
  <c r="H35" i="7"/>
  <c r="H10" i="7"/>
  <c r="H37" i="7"/>
  <c r="H47" i="7"/>
  <c r="H9" i="7"/>
  <c r="H27" i="7"/>
  <c r="H40" i="7"/>
  <c r="H52" i="7"/>
  <c r="H62" i="7"/>
  <c r="H7" i="7"/>
  <c r="H16" i="7"/>
  <c r="H15" i="7"/>
  <c r="H32" i="7"/>
  <c r="B65" i="5"/>
  <c r="C63" i="8" l="1"/>
  <c r="C36" i="8"/>
  <c r="C37" i="8"/>
  <c r="C38" i="8"/>
  <c r="C39" i="8"/>
  <c r="C8" i="8"/>
  <c r="C40" i="8"/>
  <c r="C55" i="8"/>
  <c r="C9" i="8"/>
  <c r="C10" i="8"/>
  <c r="C56" i="8"/>
  <c r="C41" i="8"/>
  <c r="C11" i="8"/>
  <c r="C42" i="8"/>
  <c r="C43" i="8"/>
  <c r="C12" i="8"/>
  <c r="C13" i="8"/>
  <c r="C7" i="8"/>
  <c r="C14" i="8"/>
  <c r="C17" i="8"/>
  <c r="C16" i="8"/>
  <c r="C22" i="8"/>
  <c r="C23" i="8"/>
  <c r="C26" i="8"/>
  <c r="C29" i="8"/>
  <c r="C30" i="8"/>
  <c r="C32" i="8"/>
  <c r="C33" i="8"/>
  <c r="C34" i="8"/>
  <c r="C21" i="8"/>
  <c r="C35" i="8"/>
  <c r="C44" i="8"/>
  <c r="C24" i="8"/>
  <c r="C15" i="8"/>
  <c r="C45" i="8"/>
  <c r="C46" i="8"/>
  <c r="C48" i="8"/>
  <c r="C49" i="8"/>
  <c r="C27" i="8"/>
  <c r="C19" i="8"/>
  <c r="C28" i="8"/>
  <c r="C20" i="8"/>
  <c r="C31" i="8"/>
  <c r="C50" i="8"/>
  <c r="C51" i="8"/>
  <c r="C53" i="8"/>
  <c r="C57" i="8"/>
  <c r="C58" i="8"/>
  <c r="C59" i="8"/>
  <c r="C25" i="8"/>
  <c r="C47" i="8"/>
  <c r="C60" i="8"/>
  <c r="C61" i="8"/>
  <c r="C18" i="8"/>
  <c r="C62" i="8"/>
  <c r="C52" i="8"/>
  <c r="C54" i="8"/>
  <c r="T23" i="4"/>
  <c r="U23" i="4"/>
  <c r="V23" i="4"/>
  <c r="W23" i="4"/>
  <c r="X23" i="4"/>
  <c r="Y23" i="4"/>
  <c r="Z23" i="4"/>
  <c r="AA23" i="4"/>
  <c r="AB23" i="4"/>
  <c r="AC23" i="4"/>
  <c r="T19" i="4"/>
  <c r="U19" i="4"/>
  <c r="V19" i="4"/>
  <c r="W19" i="4"/>
  <c r="X19" i="4"/>
  <c r="Y19" i="4"/>
  <c r="Z19" i="4"/>
  <c r="AA19" i="4"/>
  <c r="AB19" i="4"/>
  <c r="AC19" i="4"/>
  <c r="T39" i="4"/>
  <c r="U39" i="4"/>
  <c r="V39" i="4"/>
  <c r="W39" i="4"/>
  <c r="X39" i="4"/>
  <c r="Y39" i="4"/>
  <c r="Z39" i="4"/>
  <c r="AA39" i="4"/>
  <c r="AB39" i="4"/>
  <c r="AC39" i="4"/>
  <c r="T9" i="4"/>
  <c r="U9" i="4"/>
  <c r="V9" i="4"/>
  <c r="W9" i="4"/>
  <c r="X9" i="4"/>
  <c r="Y9" i="4"/>
  <c r="Z9" i="4"/>
  <c r="AA9" i="4"/>
  <c r="AB9" i="4"/>
  <c r="AC9" i="4"/>
  <c r="T18" i="4"/>
  <c r="U18" i="4"/>
  <c r="V18" i="4"/>
  <c r="W18" i="4"/>
  <c r="X18" i="4"/>
  <c r="Y18" i="4"/>
  <c r="Z18" i="4"/>
  <c r="AA18" i="4"/>
  <c r="AB18" i="4"/>
  <c r="AC18" i="4"/>
  <c r="T27" i="4"/>
  <c r="U27" i="4"/>
  <c r="V27" i="4"/>
  <c r="W27" i="4"/>
  <c r="X27" i="4"/>
  <c r="Y27" i="4"/>
  <c r="Z27" i="4"/>
  <c r="AA27" i="4"/>
  <c r="AB27" i="4"/>
  <c r="AC27" i="4"/>
  <c r="T52" i="4"/>
  <c r="U52" i="4"/>
  <c r="V52" i="4"/>
  <c r="W52" i="4"/>
  <c r="X52" i="4"/>
  <c r="Y52" i="4"/>
  <c r="Z52" i="4"/>
  <c r="AA52" i="4"/>
  <c r="AB52" i="4"/>
  <c r="AC52" i="4"/>
  <c r="T25" i="4"/>
  <c r="U25" i="4"/>
  <c r="V25" i="4"/>
  <c r="W25" i="4"/>
  <c r="X25" i="4"/>
  <c r="Y25" i="4"/>
  <c r="Z25" i="4"/>
  <c r="AA25" i="4"/>
  <c r="AB25" i="4"/>
  <c r="AC25" i="4"/>
  <c r="T29" i="4"/>
  <c r="U29" i="4"/>
  <c r="V29" i="4"/>
  <c r="W29" i="4"/>
  <c r="X29" i="4"/>
  <c r="Y29" i="4"/>
  <c r="Z29" i="4"/>
  <c r="AA29" i="4"/>
  <c r="AB29" i="4"/>
  <c r="AC29" i="4"/>
  <c r="T33" i="4"/>
  <c r="U33" i="4"/>
  <c r="V33" i="4"/>
  <c r="W33" i="4"/>
  <c r="X33" i="4"/>
  <c r="Y33" i="4"/>
  <c r="Z33" i="4"/>
  <c r="AA33" i="4"/>
  <c r="AB33" i="4"/>
  <c r="AC33" i="4"/>
  <c r="T34" i="4"/>
  <c r="U34" i="4"/>
  <c r="V34" i="4"/>
  <c r="W34" i="4"/>
  <c r="X34" i="4"/>
  <c r="Y34" i="4"/>
  <c r="Z34" i="4"/>
  <c r="AA34" i="4"/>
  <c r="AB34" i="4"/>
  <c r="AC34" i="4"/>
  <c r="T35" i="4"/>
  <c r="U35" i="4"/>
  <c r="V35" i="4"/>
  <c r="W35" i="4"/>
  <c r="X35" i="4"/>
  <c r="Y35" i="4"/>
  <c r="Z35" i="4"/>
  <c r="AA35" i="4"/>
  <c r="AB35" i="4"/>
  <c r="AC35" i="4"/>
  <c r="T64" i="4"/>
  <c r="U64" i="4"/>
  <c r="V64" i="4"/>
  <c r="W64" i="4"/>
  <c r="X64" i="4"/>
  <c r="Y64" i="4"/>
  <c r="Z64" i="4"/>
  <c r="AA64" i="4"/>
  <c r="AB64" i="4"/>
  <c r="AC64" i="4"/>
  <c r="T47" i="4"/>
  <c r="U47" i="4"/>
  <c r="V47" i="4"/>
  <c r="W47" i="4"/>
  <c r="X47" i="4"/>
  <c r="Y47" i="4"/>
  <c r="Z47" i="4"/>
  <c r="AA47" i="4"/>
  <c r="AB47" i="4"/>
  <c r="AC47" i="4"/>
  <c r="T13" i="4"/>
  <c r="U13" i="4"/>
  <c r="V13" i="4"/>
  <c r="W13" i="4"/>
  <c r="X13" i="4"/>
  <c r="Y13" i="4"/>
  <c r="Z13" i="4"/>
  <c r="AA13" i="4"/>
  <c r="AB13" i="4"/>
  <c r="AC13" i="4"/>
  <c r="T30" i="4"/>
  <c r="U30" i="4"/>
  <c r="V30" i="4"/>
  <c r="W30" i="4"/>
  <c r="X30" i="4"/>
  <c r="Y30" i="4"/>
  <c r="Y59" i="4"/>
  <c r="Y63" i="4"/>
  <c r="Y31" i="4"/>
  <c r="Y60" i="4"/>
  <c r="Y10" i="4"/>
  <c r="Y61" i="4"/>
  <c r="Y43" i="4"/>
  <c r="Y37" i="4"/>
  <c r="Y11" i="4"/>
  <c r="Y53" i="4"/>
  <c r="Y58" i="4"/>
  <c r="Y24" i="4"/>
  <c r="Y56" i="4"/>
  <c r="Y51" i="4"/>
  <c r="Y12" i="4"/>
  <c r="Y65" i="4"/>
  <c r="Y57" i="4"/>
  <c r="Y16" i="4"/>
  <c r="Y41" i="4"/>
  <c r="Y49" i="4"/>
  <c r="Y36" i="4"/>
  <c r="Y38" i="4"/>
  <c r="Y26" i="4"/>
  <c r="Y50" i="4"/>
  <c r="Y45" i="4"/>
  <c r="Y55" i="4"/>
  <c r="Y40" i="4"/>
  <c r="Y44" i="4"/>
  <c r="Y15" i="4"/>
  <c r="Y48" i="4"/>
  <c r="Y46" i="4"/>
  <c r="Y42" i="4"/>
  <c r="Y17" i="4"/>
  <c r="Y62" i="4"/>
  <c r="Y28" i="4"/>
  <c r="Y22" i="4"/>
  <c r="Y20" i="4"/>
  <c r="Y14" i="4"/>
  <c r="Y21" i="4"/>
  <c r="Y32" i="4"/>
  <c r="Y54" i="4"/>
  <c r="Z30" i="4"/>
  <c r="AA30" i="4"/>
  <c r="AB30" i="4"/>
  <c r="AB48" i="4"/>
  <c r="AB38" i="4"/>
  <c r="AB53" i="4"/>
  <c r="AB65" i="4"/>
  <c r="AB10" i="4"/>
  <c r="AB17" i="4"/>
  <c r="AB11" i="4"/>
  <c r="AB12" i="4"/>
  <c r="AB22" i="4"/>
  <c r="AB16" i="4"/>
  <c r="AB60" i="4"/>
  <c r="AB31" i="4"/>
  <c r="AB20" i="4"/>
  <c r="AB26" i="4"/>
  <c r="AB28" i="4"/>
  <c r="AB15" i="4"/>
  <c r="AB14" i="4"/>
  <c r="AB24" i="4"/>
  <c r="AB42" i="4"/>
  <c r="AB44" i="4"/>
  <c r="AB21" i="4"/>
  <c r="AB36" i="4"/>
  <c r="AB45" i="4"/>
  <c r="AB41" i="4"/>
  <c r="AB54" i="4"/>
  <c r="AB49" i="4"/>
  <c r="AB51" i="4"/>
  <c r="AB56" i="4"/>
  <c r="AB55" i="4"/>
  <c r="AB37" i="4"/>
  <c r="AB32" i="4"/>
  <c r="AB58" i="4"/>
  <c r="AB46" i="4"/>
  <c r="AB43" i="4"/>
  <c r="AB59" i="4"/>
  <c r="AB40" i="4"/>
  <c r="AB50" i="4"/>
  <c r="AB57" i="4"/>
  <c r="AB61" i="4"/>
  <c r="AB63" i="4"/>
  <c r="AB62" i="4"/>
  <c r="AC30" i="4"/>
  <c r="T54" i="4"/>
  <c r="U54" i="4"/>
  <c r="V54" i="4"/>
  <c r="W54" i="4"/>
  <c r="X54" i="4"/>
  <c r="Z54" i="4"/>
  <c r="AA54" i="4"/>
  <c r="AC54" i="4"/>
  <c r="T32" i="4"/>
  <c r="U32" i="4"/>
  <c r="V32" i="4"/>
  <c r="W32" i="4"/>
  <c r="X32" i="4"/>
  <c r="Z32" i="4"/>
  <c r="AA32" i="4"/>
  <c r="AC32" i="4"/>
  <c r="T21" i="4"/>
  <c r="U21" i="4"/>
  <c r="V21" i="4"/>
  <c r="W21" i="4"/>
  <c r="X21" i="4"/>
  <c r="Z21" i="4"/>
  <c r="AA21" i="4"/>
  <c r="AC21" i="4"/>
  <c r="T14" i="4"/>
  <c r="U14" i="4"/>
  <c r="V14" i="4"/>
  <c r="W14" i="4"/>
  <c r="X14" i="4"/>
  <c r="Z14" i="4"/>
  <c r="AA14" i="4"/>
  <c r="AC14" i="4"/>
  <c r="T20" i="4"/>
  <c r="U20" i="4"/>
  <c r="V20" i="4"/>
  <c r="W20" i="4"/>
  <c r="X20" i="4"/>
  <c r="Z20" i="4"/>
  <c r="AA20" i="4"/>
  <c r="AC20" i="4"/>
  <c r="T22" i="4"/>
  <c r="U22" i="4"/>
  <c r="V22" i="4"/>
  <c r="W22" i="4"/>
  <c r="X22" i="4"/>
  <c r="Z22" i="4"/>
  <c r="AA22" i="4"/>
  <c r="AC22" i="4"/>
  <c r="T28" i="4"/>
  <c r="U28" i="4"/>
  <c r="V28" i="4"/>
  <c r="W28" i="4"/>
  <c r="X28" i="4"/>
  <c r="Z28" i="4"/>
  <c r="AA28" i="4"/>
  <c r="AC28" i="4"/>
  <c r="T62" i="4"/>
  <c r="U62" i="4"/>
  <c r="V62" i="4"/>
  <c r="W62" i="4"/>
  <c r="X62" i="4"/>
  <c r="Z62" i="4"/>
  <c r="AA62" i="4"/>
  <c r="AC62" i="4"/>
  <c r="T17" i="4"/>
  <c r="U17" i="4"/>
  <c r="V17" i="4"/>
  <c r="W17" i="4"/>
  <c r="X17" i="4"/>
  <c r="Z17" i="4"/>
  <c r="AA17" i="4"/>
  <c r="AC17" i="4"/>
  <c r="T42" i="4"/>
  <c r="U42" i="4"/>
  <c r="V42" i="4"/>
  <c r="W42" i="4"/>
  <c r="X42" i="4"/>
  <c r="Z42" i="4"/>
  <c r="AA42" i="4"/>
  <c r="AC42" i="4"/>
  <c r="T46" i="4"/>
  <c r="U46" i="4"/>
  <c r="V46" i="4"/>
  <c r="W46" i="4"/>
  <c r="X46" i="4"/>
  <c r="Z46" i="4"/>
  <c r="AA46" i="4"/>
  <c r="AC46" i="4"/>
  <c r="T48" i="4"/>
  <c r="U48" i="4"/>
  <c r="V48" i="4"/>
  <c r="W48" i="4"/>
  <c r="X48" i="4"/>
  <c r="Z48" i="4"/>
  <c r="AA48" i="4"/>
  <c r="AC48" i="4"/>
  <c r="T15" i="4"/>
  <c r="U15" i="4"/>
  <c r="V15" i="4"/>
  <c r="W15" i="4"/>
  <c r="X15" i="4"/>
  <c r="Z15" i="4"/>
  <c r="AA15" i="4"/>
  <c r="AC15" i="4"/>
  <c r="T44" i="4"/>
  <c r="U44" i="4"/>
  <c r="V44" i="4"/>
  <c r="W44" i="4"/>
  <c r="X44" i="4"/>
  <c r="Z44" i="4"/>
  <c r="AA44" i="4"/>
  <c r="AC44" i="4"/>
  <c r="T40" i="4"/>
  <c r="U40" i="4"/>
  <c r="V40" i="4"/>
  <c r="W40" i="4"/>
  <c r="X40" i="4"/>
  <c r="Z40" i="4"/>
  <c r="AA40" i="4"/>
  <c r="AC40" i="4"/>
  <c r="T55" i="4"/>
  <c r="U55" i="4"/>
  <c r="V55" i="4"/>
  <c r="W55" i="4"/>
  <c r="X55" i="4"/>
  <c r="Z55" i="4"/>
  <c r="AA55" i="4"/>
  <c r="AC55" i="4"/>
  <c r="T45" i="4"/>
  <c r="U45" i="4"/>
  <c r="V45" i="4"/>
  <c r="W45" i="4"/>
  <c r="X45" i="4"/>
  <c r="Z45" i="4"/>
  <c r="AA45" i="4"/>
  <c r="AC45" i="4"/>
  <c r="T50" i="4"/>
  <c r="U50" i="4"/>
  <c r="V50" i="4"/>
  <c r="W50" i="4"/>
  <c r="X50" i="4"/>
  <c r="Z50" i="4"/>
  <c r="AA50" i="4"/>
  <c r="AC50" i="4"/>
  <c r="T26" i="4"/>
  <c r="U26" i="4"/>
  <c r="V26" i="4"/>
  <c r="W26" i="4"/>
  <c r="X26" i="4"/>
  <c r="Z26" i="4"/>
  <c r="AA26" i="4"/>
  <c r="AC26" i="4"/>
  <c r="T38" i="4"/>
  <c r="U38" i="4"/>
  <c r="V38" i="4"/>
  <c r="V59" i="4"/>
  <c r="V63" i="4"/>
  <c r="V31" i="4"/>
  <c r="V60" i="4"/>
  <c r="V10" i="4"/>
  <c r="T10" i="4"/>
  <c r="U10" i="4"/>
  <c r="W10" i="4"/>
  <c r="X10" i="4"/>
  <c r="Z10" i="4"/>
  <c r="AA10" i="4"/>
  <c r="AC10" i="4"/>
  <c r="V61" i="4"/>
  <c r="V43" i="4"/>
  <c r="V37" i="4"/>
  <c r="V11" i="4"/>
  <c r="V53" i="4"/>
  <c r="V58" i="4"/>
  <c r="T58" i="4"/>
  <c r="U58" i="4"/>
  <c r="W58" i="4"/>
  <c r="X58" i="4"/>
  <c r="Z58" i="4"/>
  <c r="AA58" i="4"/>
  <c r="AC58" i="4"/>
  <c r="V24" i="4"/>
  <c r="V56" i="4"/>
  <c r="V51" i="4"/>
  <c r="V12" i="4"/>
  <c r="V65" i="4"/>
  <c r="V57" i="4"/>
  <c r="V16" i="4"/>
  <c r="V41" i="4"/>
  <c r="V49" i="4"/>
  <c r="V36" i="4"/>
  <c r="W38" i="4"/>
  <c r="X38" i="4"/>
  <c r="Z38" i="4"/>
  <c r="Z53" i="4"/>
  <c r="Z65" i="4"/>
  <c r="Z11" i="4"/>
  <c r="Z12" i="4"/>
  <c r="Z16" i="4"/>
  <c r="Z60" i="4"/>
  <c r="Z31" i="4"/>
  <c r="Z24" i="4"/>
  <c r="Z36" i="4"/>
  <c r="Z41" i="4"/>
  <c r="Z49" i="4"/>
  <c r="Z51" i="4"/>
  <c r="Z56" i="4"/>
  <c r="Z37" i="4"/>
  <c r="Z43" i="4"/>
  <c r="Z59" i="4"/>
  <c r="Z57" i="4"/>
  <c r="Z61" i="4"/>
  <c r="Z63" i="4"/>
  <c r="AA38" i="4"/>
  <c r="AC38" i="4"/>
  <c r="T36" i="4"/>
  <c r="U36" i="4"/>
  <c r="W36" i="4"/>
  <c r="X36" i="4"/>
  <c r="AA36" i="4"/>
  <c r="AC36" i="4"/>
  <c r="T49" i="4"/>
  <c r="U49" i="4"/>
  <c r="W49" i="4"/>
  <c r="X49" i="4"/>
  <c r="AA49" i="4"/>
  <c r="AC49" i="4"/>
  <c r="T41" i="4"/>
  <c r="U41" i="4"/>
  <c r="W41" i="4"/>
  <c r="X41" i="4"/>
  <c r="AA41" i="4"/>
  <c r="AC41" i="4"/>
  <c r="T16" i="4"/>
  <c r="U16" i="4"/>
  <c r="W16" i="4"/>
  <c r="X16" i="4"/>
  <c r="AA16" i="4"/>
  <c r="AC16" i="4"/>
  <c r="T57" i="4"/>
  <c r="U57" i="4"/>
  <c r="W57" i="4"/>
  <c r="X57" i="4"/>
  <c r="AA57" i="4"/>
  <c r="AC57" i="4"/>
  <c r="T65" i="4"/>
  <c r="U65" i="4"/>
  <c r="W65" i="4"/>
  <c r="X65" i="4"/>
  <c r="AA65" i="4"/>
  <c r="AC65" i="4"/>
  <c r="T12" i="4"/>
  <c r="U12" i="4"/>
  <c r="W12" i="4"/>
  <c r="X12" i="4"/>
  <c r="AA12" i="4"/>
  <c r="AC12" i="4"/>
  <c r="T51" i="4"/>
  <c r="U51" i="4"/>
  <c r="W51" i="4"/>
  <c r="X51" i="4"/>
  <c r="AA51" i="4"/>
  <c r="AC51" i="4"/>
  <c r="T56" i="4"/>
  <c r="U56" i="4"/>
  <c r="W56" i="4"/>
  <c r="X56" i="4"/>
  <c r="AA56" i="4"/>
  <c r="AC56" i="4"/>
  <c r="T24" i="4"/>
  <c r="U24" i="4"/>
  <c r="W24" i="4"/>
  <c r="X24" i="4"/>
  <c r="AA24" i="4"/>
  <c r="AC24" i="4"/>
  <c r="T53" i="4"/>
  <c r="U53" i="4"/>
  <c r="W53" i="4"/>
  <c r="X53" i="4"/>
  <c r="AA53" i="4"/>
  <c r="AC53" i="4"/>
  <c r="T11" i="4"/>
  <c r="U11" i="4"/>
  <c r="W11" i="4"/>
  <c r="X11" i="4"/>
  <c r="AA11" i="4"/>
  <c r="AC11" i="4"/>
  <c r="T37" i="4"/>
  <c r="U37" i="4"/>
  <c r="W37" i="4"/>
  <c r="X37" i="4"/>
  <c r="AA37" i="4"/>
  <c r="AC37" i="4"/>
  <c r="T43" i="4"/>
  <c r="U43" i="4"/>
  <c r="W43" i="4"/>
  <c r="X43" i="4"/>
  <c r="AA43" i="4"/>
  <c r="AC43" i="4"/>
  <c r="T61" i="4"/>
  <c r="U61" i="4"/>
  <c r="W61" i="4"/>
  <c r="X61" i="4"/>
  <c r="AA61" i="4"/>
  <c r="AC61" i="4"/>
  <c r="T60" i="4"/>
  <c r="U60" i="4"/>
  <c r="W60" i="4"/>
  <c r="X60" i="4"/>
  <c r="AA60" i="4"/>
  <c r="AC60" i="4"/>
  <c r="T31" i="4"/>
  <c r="U31" i="4"/>
  <c r="W31" i="4"/>
  <c r="X31" i="4"/>
  <c r="AA31" i="4"/>
  <c r="AC31" i="4"/>
  <c r="T63" i="4"/>
  <c r="U63" i="4"/>
  <c r="W63" i="4"/>
  <c r="X63" i="4"/>
  <c r="AA63" i="4"/>
  <c r="AC63" i="4"/>
  <c r="T59" i="4"/>
  <c r="U59" i="4"/>
  <c r="W59" i="4"/>
  <c r="X59" i="4"/>
  <c r="AA59" i="4"/>
  <c r="AC59" i="4"/>
  <c r="W36" i="8"/>
  <c r="X36" i="8"/>
  <c r="Y36" i="8"/>
  <c r="Z36" i="8"/>
  <c r="AA36" i="8"/>
  <c r="AC36" i="8"/>
  <c r="AD36" i="8"/>
  <c r="AE36" i="8"/>
  <c r="AF36" i="8"/>
  <c r="AG36" i="8"/>
  <c r="AR36" i="8"/>
  <c r="AS36" i="8"/>
  <c r="AT36" i="8"/>
  <c r="AV36" i="8"/>
  <c r="AW36" i="8"/>
  <c r="AX36" i="8"/>
  <c r="AC70" i="4"/>
  <c r="AB70" i="4"/>
  <c r="AA70" i="4"/>
  <c r="Z70" i="4"/>
  <c r="Y70" i="4"/>
  <c r="X70" i="4"/>
  <c r="W70" i="4"/>
  <c r="V70" i="4"/>
  <c r="U70" i="4"/>
  <c r="T70" i="4"/>
  <c r="O8" i="4"/>
  <c r="AG35" i="8"/>
  <c r="AF35" i="8"/>
  <c r="AE35" i="8"/>
  <c r="AD35" i="8"/>
  <c r="AC35" i="8"/>
  <c r="AA35" i="8"/>
  <c r="Z35" i="8"/>
  <c r="Y35" i="8"/>
  <c r="X35" i="8"/>
  <c r="W35" i="8"/>
  <c r="AG7" i="8"/>
  <c r="AF7" i="8"/>
  <c r="AE7" i="8"/>
  <c r="AD7" i="8"/>
  <c r="AC7" i="8"/>
  <c r="AA7" i="8"/>
  <c r="Z7" i="8"/>
  <c r="Y7" i="8"/>
  <c r="X7" i="8"/>
  <c r="W7" i="8"/>
  <c r="AG22" i="8"/>
  <c r="AF22" i="8"/>
  <c r="AE22" i="8"/>
  <c r="AD22" i="8"/>
  <c r="AC22" i="8"/>
  <c r="AA22" i="8"/>
  <c r="Z22" i="8"/>
  <c r="Y22" i="8"/>
  <c r="X22" i="8"/>
  <c r="W22" i="8"/>
  <c r="AG21" i="8"/>
  <c r="AF21" i="8"/>
  <c r="AE21" i="8"/>
  <c r="AD21" i="8"/>
  <c r="AC21" i="8"/>
  <c r="AA21" i="8"/>
  <c r="Z21" i="8"/>
  <c r="Y21" i="8"/>
  <c r="X21" i="8"/>
  <c r="W21" i="8"/>
  <c r="AG34" i="8"/>
  <c r="AF34" i="8"/>
  <c r="AE34" i="8"/>
  <c r="AD34" i="8"/>
  <c r="AC34" i="8"/>
  <c r="AA34" i="8"/>
  <c r="Z34" i="8"/>
  <c r="Y34" i="8"/>
  <c r="X34" i="8"/>
  <c r="W34" i="8"/>
  <c r="AG54" i="8"/>
  <c r="AF54" i="8"/>
  <c r="AE54" i="8"/>
  <c r="AD54" i="8"/>
  <c r="AC54" i="8"/>
  <c r="AA54" i="8"/>
  <c r="Z54" i="8"/>
  <c r="Y54" i="8"/>
  <c r="X54" i="8"/>
  <c r="W54" i="8"/>
  <c r="AG53" i="8"/>
  <c r="AF53" i="8"/>
  <c r="AE53" i="8"/>
  <c r="AD53" i="8"/>
  <c r="AC53" i="8"/>
  <c r="AA53" i="8"/>
  <c r="Z53" i="8"/>
  <c r="Y53" i="8"/>
  <c r="X53" i="8"/>
  <c r="W53" i="8"/>
  <c r="AG52" i="8"/>
  <c r="AF52" i="8"/>
  <c r="AE52" i="8"/>
  <c r="AD52" i="8"/>
  <c r="AC52" i="8"/>
  <c r="AA52" i="8"/>
  <c r="Z52" i="8"/>
  <c r="Y52" i="8"/>
  <c r="X52" i="8"/>
  <c r="W52" i="8"/>
  <c r="AG51" i="8"/>
  <c r="AF51" i="8"/>
  <c r="AE51" i="8"/>
  <c r="AD51" i="8"/>
  <c r="AC51" i="8"/>
  <c r="AA51" i="8"/>
  <c r="Z51" i="8"/>
  <c r="Y51" i="8"/>
  <c r="X51" i="8"/>
  <c r="W51" i="8"/>
  <c r="AG33" i="8"/>
  <c r="AF33" i="8"/>
  <c r="AE33" i="8"/>
  <c r="AD33" i="8"/>
  <c r="AC33" i="8"/>
  <c r="AA33" i="8"/>
  <c r="Z33" i="8"/>
  <c r="Y33" i="8"/>
  <c r="X33" i="8"/>
  <c r="W33" i="8"/>
  <c r="AG63" i="8"/>
  <c r="AF63" i="8"/>
  <c r="AE63" i="8"/>
  <c r="AD63" i="8"/>
  <c r="AC63" i="8"/>
  <c r="AA63" i="8"/>
  <c r="Z63" i="8"/>
  <c r="Y63" i="8"/>
  <c r="X63" i="8"/>
  <c r="W63" i="8"/>
  <c r="AG62" i="8"/>
  <c r="AF62" i="8"/>
  <c r="AE62" i="8"/>
  <c r="AD62" i="8"/>
  <c r="AC62" i="8"/>
  <c r="AA62" i="8"/>
  <c r="Z62" i="8"/>
  <c r="Y62" i="8"/>
  <c r="X62" i="8"/>
  <c r="W62" i="8"/>
  <c r="AG32" i="8"/>
  <c r="AF32" i="8"/>
  <c r="AE32" i="8"/>
  <c r="AD32" i="8"/>
  <c r="AC32" i="8"/>
  <c r="AA32" i="8"/>
  <c r="Z32" i="8"/>
  <c r="Y32" i="8"/>
  <c r="X32" i="8"/>
  <c r="W32" i="8"/>
  <c r="AG50" i="8"/>
  <c r="AF50" i="8"/>
  <c r="AE50" i="8"/>
  <c r="AD50" i="8"/>
  <c r="AC50" i="8"/>
  <c r="AA50" i="8"/>
  <c r="Z50" i="8"/>
  <c r="Y50" i="8"/>
  <c r="X50" i="8"/>
  <c r="W50" i="8"/>
  <c r="AG31" i="8"/>
  <c r="AF31" i="8"/>
  <c r="AE31" i="8"/>
  <c r="AD31" i="8"/>
  <c r="AC31" i="8"/>
  <c r="AA31" i="8"/>
  <c r="Z31" i="8"/>
  <c r="Y31" i="8"/>
  <c r="X31" i="8"/>
  <c r="W31" i="8"/>
  <c r="AG20" i="8"/>
  <c r="AF20" i="8"/>
  <c r="AE20" i="8"/>
  <c r="AD20" i="8"/>
  <c r="AC20" i="8"/>
  <c r="AA20" i="8"/>
  <c r="Z20" i="8"/>
  <c r="Y20" i="8"/>
  <c r="X20" i="8"/>
  <c r="W20" i="8"/>
  <c r="AG30" i="8"/>
  <c r="AF30" i="8"/>
  <c r="AE30" i="8"/>
  <c r="AD30" i="8"/>
  <c r="AC30" i="8"/>
  <c r="AA30" i="8"/>
  <c r="Z30" i="8"/>
  <c r="Y30" i="8"/>
  <c r="X30" i="8"/>
  <c r="W30" i="8"/>
  <c r="AG29" i="8"/>
  <c r="AF29" i="8"/>
  <c r="AE29" i="8"/>
  <c r="AD29" i="8"/>
  <c r="AC29" i="8"/>
  <c r="AA29" i="8"/>
  <c r="Z29" i="8"/>
  <c r="Y29" i="8"/>
  <c r="X29" i="8"/>
  <c r="W29" i="8"/>
  <c r="AG28" i="8"/>
  <c r="AF28" i="8"/>
  <c r="AE28" i="8"/>
  <c r="AD28" i="8"/>
  <c r="AC28" i="8"/>
  <c r="AA28" i="8"/>
  <c r="Z28" i="8"/>
  <c r="Y28" i="8"/>
  <c r="X28" i="8"/>
  <c r="W28" i="8"/>
  <c r="AG19" i="8"/>
  <c r="AF19" i="8"/>
  <c r="AE19" i="8"/>
  <c r="AD19" i="8"/>
  <c r="AC19" i="8"/>
  <c r="AA19" i="8"/>
  <c r="Z19" i="8"/>
  <c r="Y19" i="8"/>
  <c r="X19" i="8"/>
  <c r="W19" i="8"/>
  <c r="AG27" i="8"/>
  <c r="AF27" i="8"/>
  <c r="AE27" i="8"/>
  <c r="AD27" i="8"/>
  <c r="AC27" i="8"/>
  <c r="AA27" i="8"/>
  <c r="Z27" i="8"/>
  <c r="Y27" i="8"/>
  <c r="X27" i="8"/>
  <c r="W27" i="8"/>
  <c r="AG18" i="8"/>
  <c r="AF18" i="8"/>
  <c r="AE18" i="8"/>
  <c r="AD18" i="8"/>
  <c r="AC18" i="8"/>
  <c r="AA18" i="8"/>
  <c r="Z18" i="8"/>
  <c r="Y18" i="8"/>
  <c r="X18" i="8"/>
  <c r="W18" i="8"/>
  <c r="AG49" i="8"/>
  <c r="AF49" i="8"/>
  <c r="AE49" i="8"/>
  <c r="AD49" i="8"/>
  <c r="AC49" i="8"/>
  <c r="AA49" i="8"/>
  <c r="Z49" i="8"/>
  <c r="Y49" i="8"/>
  <c r="X49" i="8"/>
  <c r="W49" i="8"/>
  <c r="AG17" i="8"/>
  <c r="AF17" i="8"/>
  <c r="AE17" i="8"/>
  <c r="AD17" i="8"/>
  <c r="AC17" i="8"/>
  <c r="AA17" i="8"/>
  <c r="Z17" i="8"/>
  <c r="Y17" i="8"/>
  <c r="X17" i="8"/>
  <c r="W17" i="8"/>
  <c r="AG16" i="8"/>
  <c r="AF16" i="8"/>
  <c r="AE16" i="8"/>
  <c r="AD16" i="8"/>
  <c r="AC16" i="8"/>
  <c r="AA16" i="8"/>
  <c r="Z16" i="8"/>
  <c r="Y16" i="8"/>
  <c r="X16" i="8"/>
  <c r="W16" i="8"/>
  <c r="AG61" i="8"/>
  <c r="AF61" i="8"/>
  <c r="AE61" i="8"/>
  <c r="AD61" i="8"/>
  <c r="AC61" i="8"/>
  <c r="AA61" i="8"/>
  <c r="Z61" i="8"/>
  <c r="Y61" i="8"/>
  <c r="X61" i="8"/>
  <c r="W61" i="8"/>
  <c r="AG48" i="8"/>
  <c r="AF48" i="8"/>
  <c r="AE48" i="8"/>
  <c r="AD48" i="8"/>
  <c r="AC48" i="8"/>
  <c r="AA48" i="8"/>
  <c r="Z48" i="8"/>
  <c r="Y48" i="8"/>
  <c r="X48" i="8"/>
  <c r="W48" i="8"/>
  <c r="AG26" i="8"/>
  <c r="AF26" i="8"/>
  <c r="AE26" i="8"/>
  <c r="AD26" i="8"/>
  <c r="AC26" i="8"/>
  <c r="AA26" i="8"/>
  <c r="Z26" i="8"/>
  <c r="Y26" i="8"/>
  <c r="X26" i="8"/>
  <c r="W26" i="8"/>
  <c r="AG60" i="8"/>
  <c r="AF60" i="8"/>
  <c r="AE60" i="8"/>
  <c r="AD60" i="8"/>
  <c r="AC60" i="8"/>
  <c r="AA60" i="8"/>
  <c r="Z60" i="8"/>
  <c r="Y60" i="8"/>
  <c r="X60" i="8"/>
  <c r="W60" i="8"/>
  <c r="AG47" i="8"/>
  <c r="AF47" i="8"/>
  <c r="AE47" i="8"/>
  <c r="AD47" i="8"/>
  <c r="AC47" i="8"/>
  <c r="AA47" i="8"/>
  <c r="Z47" i="8"/>
  <c r="Y47" i="8"/>
  <c r="X47" i="8"/>
  <c r="W47" i="8"/>
  <c r="AG25" i="8"/>
  <c r="AF25" i="8"/>
  <c r="AE25" i="8"/>
  <c r="AD25" i="8"/>
  <c r="AC25" i="8"/>
  <c r="AA25" i="8"/>
  <c r="Z25" i="8"/>
  <c r="Y25" i="8"/>
  <c r="X25" i="8"/>
  <c r="W25" i="8"/>
  <c r="AG59" i="8"/>
  <c r="AF59" i="8"/>
  <c r="AE59" i="8"/>
  <c r="AD59" i="8"/>
  <c r="AC59" i="8"/>
  <c r="AA59" i="8"/>
  <c r="Z59" i="8"/>
  <c r="Y59" i="8"/>
  <c r="X59" i="8"/>
  <c r="W59" i="8"/>
  <c r="AG46" i="8"/>
  <c r="AF46" i="8"/>
  <c r="AE46" i="8"/>
  <c r="AD46" i="8"/>
  <c r="AC46" i="8"/>
  <c r="AA46" i="8"/>
  <c r="Z46" i="8"/>
  <c r="Y46" i="8"/>
  <c r="X46" i="8"/>
  <c r="W46" i="8"/>
  <c r="AG58" i="8"/>
  <c r="AF58" i="8"/>
  <c r="AE58" i="8"/>
  <c r="AD58" i="8"/>
  <c r="AC58" i="8"/>
  <c r="AA58" i="8"/>
  <c r="Z58" i="8"/>
  <c r="Y58" i="8"/>
  <c r="X58" i="8"/>
  <c r="W58" i="8"/>
  <c r="AG45" i="8"/>
  <c r="AF45" i="8"/>
  <c r="AE45" i="8"/>
  <c r="AD45" i="8"/>
  <c r="AC45" i="8"/>
  <c r="AA45" i="8"/>
  <c r="Z45" i="8"/>
  <c r="Y45" i="8"/>
  <c r="X45" i="8"/>
  <c r="W45" i="8"/>
  <c r="AG15" i="8"/>
  <c r="AF15" i="8"/>
  <c r="AE15" i="8"/>
  <c r="AD15" i="8"/>
  <c r="AC15" i="8"/>
  <c r="AA15" i="8"/>
  <c r="Z15" i="8"/>
  <c r="Y15" i="8"/>
  <c r="X15" i="8"/>
  <c r="W15" i="8"/>
  <c r="AG24" i="8"/>
  <c r="AF24" i="8"/>
  <c r="AE24" i="8"/>
  <c r="AD24" i="8"/>
  <c r="AC24" i="8"/>
  <c r="AA24" i="8"/>
  <c r="Z24" i="8"/>
  <c r="Y24" i="8"/>
  <c r="X24" i="8"/>
  <c r="W24" i="8"/>
  <c r="AG57" i="8"/>
  <c r="AF57" i="8"/>
  <c r="AE57" i="8"/>
  <c r="AD57" i="8"/>
  <c r="AC57" i="8"/>
  <c r="AA57" i="8"/>
  <c r="Z57" i="8"/>
  <c r="Y57" i="8"/>
  <c r="X57" i="8"/>
  <c r="W57" i="8"/>
  <c r="AG23" i="8"/>
  <c r="AF23" i="8"/>
  <c r="AE23" i="8"/>
  <c r="AD23" i="8"/>
  <c r="AC23" i="8"/>
  <c r="AA23" i="8"/>
  <c r="Z23" i="8"/>
  <c r="Y23" i="8"/>
  <c r="X23" i="8"/>
  <c r="W23" i="8"/>
  <c r="AG44" i="8"/>
  <c r="AF44" i="8"/>
  <c r="AE44" i="8"/>
  <c r="AD44" i="8"/>
  <c r="AC44" i="8"/>
  <c r="AA44" i="8"/>
  <c r="Z44" i="8"/>
  <c r="Y44" i="8"/>
  <c r="X44" i="8"/>
  <c r="W44" i="8"/>
  <c r="AG14" i="8"/>
  <c r="AF14" i="8"/>
  <c r="AE14" i="8"/>
  <c r="AD14" i="8"/>
  <c r="AC14" i="8"/>
  <c r="AA14" i="8"/>
  <c r="Z14" i="8"/>
  <c r="Y14" i="8"/>
  <c r="X14" i="8"/>
  <c r="W14" i="8"/>
  <c r="AG13" i="8"/>
  <c r="AF13" i="8"/>
  <c r="AE13" i="8"/>
  <c r="AD13" i="8"/>
  <c r="AC13" i="8"/>
  <c r="AA13" i="8"/>
  <c r="Z13" i="8"/>
  <c r="Y13" i="8"/>
  <c r="X13" i="8"/>
  <c r="W13" i="8"/>
  <c r="AG12" i="8"/>
  <c r="AF12" i="8"/>
  <c r="AE12" i="8"/>
  <c r="AD12" i="8"/>
  <c r="AC12" i="8"/>
  <c r="AA12" i="8"/>
  <c r="Z12" i="8"/>
  <c r="Y12" i="8"/>
  <c r="X12" i="8"/>
  <c r="W12" i="8"/>
  <c r="AG43" i="8"/>
  <c r="AF43" i="8"/>
  <c r="AE43" i="8"/>
  <c r="AD43" i="8"/>
  <c r="AC43" i="8"/>
  <c r="AA43" i="8"/>
  <c r="Z43" i="8"/>
  <c r="Y43" i="8"/>
  <c r="X43" i="8"/>
  <c r="W43" i="8"/>
  <c r="AG42" i="8"/>
  <c r="AF42" i="8"/>
  <c r="AE42" i="8"/>
  <c r="AD42" i="8"/>
  <c r="AC42" i="8"/>
  <c r="AA42" i="8"/>
  <c r="Z42" i="8"/>
  <c r="Y42" i="8"/>
  <c r="X42" i="8"/>
  <c r="W42" i="8"/>
  <c r="AG11" i="8"/>
  <c r="AF11" i="8"/>
  <c r="AE11" i="8"/>
  <c r="AD11" i="8"/>
  <c r="AC11" i="8"/>
  <c r="AA11" i="8"/>
  <c r="Z11" i="8"/>
  <c r="Y11" i="8"/>
  <c r="X11" i="8"/>
  <c r="W11" i="8"/>
  <c r="AG41" i="8"/>
  <c r="AF41" i="8"/>
  <c r="AE41" i="8"/>
  <c r="AD41" i="8"/>
  <c r="AC41" i="8"/>
  <c r="AA41" i="8"/>
  <c r="Z41" i="8"/>
  <c r="Y41" i="8"/>
  <c r="X41" i="8"/>
  <c r="W41" i="8"/>
  <c r="AG56" i="8"/>
  <c r="AF56" i="8"/>
  <c r="AE56" i="8"/>
  <c r="AD56" i="8"/>
  <c r="AC56" i="8"/>
  <c r="AA56" i="8"/>
  <c r="Z56" i="8"/>
  <c r="Y56" i="8"/>
  <c r="X56" i="8"/>
  <c r="W56" i="8"/>
  <c r="AG10" i="8"/>
  <c r="AF10" i="8"/>
  <c r="AE10" i="8"/>
  <c r="AD10" i="8"/>
  <c r="AC10" i="8"/>
  <c r="AA10" i="8"/>
  <c r="Z10" i="8"/>
  <c r="Y10" i="8"/>
  <c r="X10" i="8"/>
  <c r="W10" i="8"/>
  <c r="AG9" i="8"/>
  <c r="AF9" i="8"/>
  <c r="AE9" i="8"/>
  <c r="AD9" i="8"/>
  <c r="AC9" i="8"/>
  <c r="AA9" i="8"/>
  <c r="Z9" i="8"/>
  <c r="Y9" i="8"/>
  <c r="X9" i="8"/>
  <c r="W9" i="8"/>
  <c r="AG55" i="8"/>
  <c r="AF55" i="8"/>
  <c r="AE55" i="8"/>
  <c r="AD55" i="8"/>
  <c r="AC55" i="8"/>
  <c r="AA55" i="8"/>
  <c r="Z55" i="8"/>
  <c r="Y55" i="8"/>
  <c r="X55" i="8"/>
  <c r="W55" i="8"/>
  <c r="AG40" i="8"/>
  <c r="AF40" i="8"/>
  <c r="AE40" i="8"/>
  <c r="AD40" i="8"/>
  <c r="AC40" i="8"/>
  <c r="AA40" i="8"/>
  <c r="Z40" i="8"/>
  <c r="Y40" i="8"/>
  <c r="X40" i="8"/>
  <c r="W40" i="8"/>
  <c r="AG8" i="8"/>
  <c r="AF8" i="8"/>
  <c r="AE8" i="8"/>
  <c r="AD8" i="8"/>
  <c r="AC8" i="8"/>
  <c r="AA8" i="8"/>
  <c r="Z8" i="8"/>
  <c r="Y8" i="8"/>
  <c r="X8" i="8"/>
  <c r="W8" i="8"/>
  <c r="AG39" i="8"/>
  <c r="AF39" i="8"/>
  <c r="AE39" i="8"/>
  <c r="AD39" i="8"/>
  <c r="AC39" i="8"/>
  <c r="AA39" i="8"/>
  <c r="Z39" i="8"/>
  <c r="Y39" i="8"/>
  <c r="X39" i="8"/>
  <c r="W39" i="8"/>
  <c r="AG38" i="8"/>
  <c r="AF38" i="8"/>
  <c r="AE38" i="8"/>
  <c r="AD38" i="8"/>
  <c r="AC38" i="8"/>
  <c r="AA38" i="8"/>
  <c r="Z38" i="8"/>
  <c r="Y38" i="8"/>
  <c r="X38" i="8"/>
  <c r="W38" i="8"/>
  <c r="AG37" i="8"/>
  <c r="AF37" i="8"/>
  <c r="AE37" i="8"/>
  <c r="AD37" i="8"/>
  <c r="AC37" i="8"/>
  <c r="AA37" i="8"/>
  <c r="Z37" i="8"/>
  <c r="Y37" i="8"/>
  <c r="X37" i="8"/>
  <c r="W37" i="8"/>
  <c r="AT35" i="8"/>
  <c r="AX35" i="8"/>
  <c r="AS35" i="8"/>
  <c r="AW35" i="8"/>
  <c r="AR35" i="8"/>
  <c r="AV35" i="8"/>
  <c r="AT7" i="8"/>
  <c r="AX7" i="8"/>
  <c r="AS7" i="8"/>
  <c r="AW7" i="8"/>
  <c r="AR7" i="8"/>
  <c r="AV7" i="8"/>
  <c r="AT22" i="8"/>
  <c r="AX22" i="8"/>
  <c r="AS22" i="8"/>
  <c r="AW22" i="8"/>
  <c r="AR22" i="8"/>
  <c r="AV22" i="8"/>
  <c r="AT21" i="8"/>
  <c r="AX21" i="8"/>
  <c r="AS21" i="8"/>
  <c r="AW21" i="8"/>
  <c r="AR21" i="8"/>
  <c r="AV21" i="8"/>
  <c r="AT34" i="8"/>
  <c r="AX34" i="8"/>
  <c r="AS34" i="8"/>
  <c r="AW34" i="8"/>
  <c r="AR34" i="8"/>
  <c r="AV34" i="8"/>
  <c r="AT54" i="8"/>
  <c r="AX54" i="8"/>
  <c r="AS54" i="8"/>
  <c r="AW54" i="8"/>
  <c r="AR54" i="8"/>
  <c r="AV54" i="8"/>
  <c r="AT53" i="8"/>
  <c r="AX53" i="8"/>
  <c r="AS53" i="8"/>
  <c r="AW53" i="8"/>
  <c r="AR53" i="8"/>
  <c r="AV53" i="8"/>
  <c r="AT52" i="8"/>
  <c r="AX52" i="8"/>
  <c r="AS52" i="8"/>
  <c r="AW52" i="8"/>
  <c r="AR52" i="8"/>
  <c r="AV52" i="8"/>
  <c r="AT51" i="8"/>
  <c r="AX51" i="8"/>
  <c r="AS51" i="8"/>
  <c r="AW51" i="8"/>
  <c r="AR51" i="8"/>
  <c r="AV51" i="8"/>
  <c r="AT33" i="8"/>
  <c r="AX33" i="8"/>
  <c r="AS33" i="8"/>
  <c r="AW33" i="8"/>
  <c r="AR33" i="8"/>
  <c r="AV33" i="8"/>
  <c r="AT63" i="8"/>
  <c r="AX63" i="8"/>
  <c r="AS63" i="8"/>
  <c r="AW63" i="8"/>
  <c r="AR63" i="8"/>
  <c r="AV63" i="8"/>
  <c r="AT62" i="8"/>
  <c r="AX62" i="8"/>
  <c r="AS62" i="8"/>
  <c r="AW62" i="8"/>
  <c r="AR62" i="8"/>
  <c r="AV62" i="8"/>
  <c r="AT32" i="8"/>
  <c r="AX32" i="8"/>
  <c r="AS32" i="8"/>
  <c r="AW32" i="8"/>
  <c r="AR32" i="8"/>
  <c r="AV32" i="8"/>
  <c r="AT50" i="8"/>
  <c r="AX50" i="8"/>
  <c r="AS50" i="8"/>
  <c r="AW50" i="8"/>
  <c r="AR50" i="8"/>
  <c r="AV50" i="8"/>
  <c r="AT31" i="8"/>
  <c r="AX31" i="8"/>
  <c r="AS31" i="8"/>
  <c r="AW31" i="8"/>
  <c r="AR31" i="8"/>
  <c r="AV31" i="8"/>
  <c r="AT20" i="8"/>
  <c r="AX20" i="8"/>
  <c r="AS20" i="8"/>
  <c r="AW20" i="8"/>
  <c r="AR20" i="8"/>
  <c r="AV20" i="8"/>
  <c r="AT30" i="8"/>
  <c r="AX30" i="8"/>
  <c r="AS30" i="8"/>
  <c r="AW30" i="8"/>
  <c r="AR30" i="8"/>
  <c r="AV30" i="8"/>
  <c r="AT29" i="8"/>
  <c r="AX29" i="8"/>
  <c r="AS29" i="8"/>
  <c r="AW29" i="8"/>
  <c r="AR29" i="8"/>
  <c r="AV29" i="8"/>
  <c r="AT28" i="8"/>
  <c r="AX28" i="8"/>
  <c r="AS28" i="8"/>
  <c r="AW28" i="8"/>
  <c r="AR28" i="8"/>
  <c r="AV28" i="8"/>
  <c r="AT19" i="8"/>
  <c r="AX19" i="8"/>
  <c r="AS19" i="8"/>
  <c r="AW19" i="8"/>
  <c r="AR19" i="8"/>
  <c r="AV19" i="8"/>
  <c r="AT27" i="8"/>
  <c r="AX27" i="8"/>
  <c r="AS27" i="8"/>
  <c r="AW27" i="8"/>
  <c r="AR27" i="8"/>
  <c r="AV27" i="8"/>
  <c r="AT18" i="8"/>
  <c r="AX18" i="8"/>
  <c r="AS18" i="8"/>
  <c r="AW18" i="8"/>
  <c r="AR18" i="8"/>
  <c r="AV18" i="8"/>
  <c r="AT49" i="8"/>
  <c r="AX49" i="8"/>
  <c r="AS49" i="8"/>
  <c r="AW49" i="8"/>
  <c r="AR49" i="8"/>
  <c r="AV49" i="8"/>
  <c r="AT17" i="8"/>
  <c r="AX17" i="8"/>
  <c r="AS17" i="8"/>
  <c r="AW17" i="8"/>
  <c r="AR17" i="8"/>
  <c r="AV17" i="8"/>
  <c r="AT16" i="8"/>
  <c r="AX16" i="8"/>
  <c r="AS16" i="8"/>
  <c r="AW16" i="8"/>
  <c r="AR16" i="8"/>
  <c r="AV16" i="8"/>
  <c r="AT61" i="8"/>
  <c r="AX61" i="8"/>
  <c r="AS61" i="8"/>
  <c r="AW61" i="8"/>
  <c r="AR61" i="8"/>
  <c r="AV61" i="8"/>
  <c r="AT48" i="8"/>
  <c r="AX48" i="8"/>
  <c r="AS48" i="8"/>
  <c r="AW48" i="8"/>
  <c r="AR48" i="8"/>
  <c r="AV48" i="8"/>
  <c r="AT26" i="8"/>
  <c r="AX26" i="8"/>
  <c r="AS26" i="8"/>
  <c r="AW26" i="8"/>
  <c r="AR26" i="8"/>
  <c r="AV26" i="8"/>
  <c r="AT60" i="8"/>
  <c r="AX60" i="8"/>
  <c r="AS60" i="8"/>
  <c r="AW60" i="8"/>
  <c r="AR60" i="8"/>
  <c r="AV60" i="8"/>
  <c r="AT47" i="8"/>
  <c r="AX47" i="8"/>
  <c r="AS47" i="8"/>
  <c r="AW47" i="8"/>
  <c r="AR47" i="8"/>
  <c r="AV47" i="8"/>
  <c r="AT25" i="8"/>
  <c r="AX25" i="8"/>
  <c r="AS25" i="8"/>
  <c r="AW25" i="8"/>
  <c r="AR25" i="8"/>
  <c r="AV25" i="8"/>
  <c r="AT59" i="8"/>
  <c r="AX59" i="8"/>
  <c r="AS59" i="8"/>
  <c r="AW59" i="8"/>
  <c r="AR59" i="8"/>
  <c r="AV59" i="8"/>
  <c r="AT46" i="8"/>
  <c r="AX46" i="8"/>
  <c r="AS46" i="8"/>
  <c r="AW46" i="8"/>
  <c r="AR46" i="8"/>
  <c r="AV46" i="8"/>
  <c r="AT58" i="8"/>
  <c r="AX58" i="8"/>
  <c r="AS58" i="8"/>
  <c r="AW58" i="8"/>
  <c r="AR58" i="8"/>
  <c r="AV58" i="8"/>
  <c r="AT45" i="8"/>
  <c r="AX45" i="8"/>
  <c r="AS45" i="8"/>
  <c r="AW45" i="8"/>
  <c r="AR45" i="8"/>
  <c r="AV45" i="8"/>
  <c r="AT15" i="8"/>
  <c r="AX15" i="8"/>
  <c r="AS15" i="8"/>
  <c r="AW15" i="8"/>
  <c r="AR15" i="8"/>
  <c r="AV15" i="8"/>
  <c r="AT24" i="8"/>
  <c r="AX24" i="8"/>
  <c r="AS24" i="8"/>
  <c r="AW24" i="8"/>
  <c r="AR24" i="8"/>
  <c r="AV24" i="8"/>
  <c r="AT57" i="8"/>
  <c r="AX57" i="8"/>
  <c r="AS57" i="8"/>
  <c r="AW57" i="8"/>
  <c r="AR57" i="8"/>
  <c r="AV57" i="8"/>
  <c r="AT23" i="8"/>
  <c r="AX23" i="8"/>
  <c r="AS23" i="8"/>
  <c r="AW23" i="8"/>
  <c r="AR23" i="8"/>
  <c r="AV23" i="8"/>
  <c r="AT44" i="8"/>
  <c r="AX44" i="8"/>
  <c r="AS44" i="8"/>
  <c r="AW44" i="8"/>
  <c r="AR44" i="8"/>
  <c r="AV44" i="8"/>
  <c r="AT14" i="8"/>
  <c r="AX14" i="8"/>
  <c r="AS14" i="8"/>
  <c r="AW14" i="8"/>
  <c r="AR14" i="8"/>
  <c r="AV14" i="8"/>
  <c r="AT13" i="8"/>
  <c r="AX13" i="8"/>
  <c r="AS13" i="8"/>
  <c r="AW13" i="8"/>
  <c r="AR13" i="8"/>
  <c r="AV13" i="8"/>
  <c r="AT12" i="8"/>
  <c r="AX12" i="8"/>
  <c r="AS12" i="8"/>
  <c r="AW12" i="8"/>
  <c r="AR12" i="8"/>
  <c r="AV12" i="8"/>
  <c r="AT43" i="8"/>
  <c r="AX43" i="8"/>
  <c r="AS43" i="8"/>
  <c r="AW43" i="8"/>
  <c r="AR43" i="8"/>
  <c r="AV43" i="8"/>
  <c r="AT42" i="8"/>
  <c r="AX42" i="8"/>
  <c r="AS42" i="8"/>
  <c r="AW42" i="8"/>
  <c r="AR42" i="8"/>
  <c r="AV42" i="8"/>
  <c r="AT11" i="8"/>
  <c r="AX11" i="8"/>
  <c r="AS11" i="8"/>
  <c r="AW11" i="8"/>
  <c r="AR11" i="8"/>
  <c r="AV11" i="8"/>
  <c r="AT41" i="8"/>
  <c r="AX41" i="8"/>
  <c r="AS41" i="8"/>
  <c r="AW41" i="8"/>
  <c r="AR41" i="8"/>
  <c r="AV41" i="8"/>
  <c r="AT56" i="8"/>
  <c r="AX56" i="8"/>
  <c r="AS56" i="8"/>
  <c r="AW56" i="8"/>
  <c r="AR56" i="8"/>
  <c r="AV56" i="8"/>
  <c r="AT10" i="8"/>
  <c r="AX10" i="8"/>
  <c r="AS10" i="8"/>
  <c r="AW10" i="8"/>
  <c r="AR10" i="8"/>
  <c r="AV10" i="8"/>
  <c r="AT9" i="8"/>
  <c r="AX9" i="8"/>
  <c r="AS9" i="8"/>
  <c r="AW9" i="8"/>
  <c r="AR9" i="8"/>
  <c r="AV9" i="8"/>
  <c r="AT55" i="8"/>
  <c r="AX55" i="8"/>
  <c r="AS55" i="8"/>
  <c r="AW55" i="8"/>
  <c r="AR55" i="8"/>
  <c r="AV55" i="8"/>
  <c r="AT40" i="8"/>
  <c r="AX40" i="8"/>
  <c r="AS40" i="8"/>
  <c r="AW40" i="8"/>
  <c r="AR40" i="8"/>
  <c r="AV40" i="8"/>
  <c r="AT8" i="8"/>
  <c r="AX8" i="8"/>
  <c r="AS8" i="8"/>
  <c r="AW8" i="8"/>
  <c r="AR8" i="8"/>
  <c r="AV8" i="8"/>
  <c r="AT39" i="8"/>
  <c r="AX39" i="8"/>
  <c r="AS39" i="8"/>
  <c r="AW39" i="8"/>
  <c r="AR39" i="8"/>
  <c r="AV39" i="8"/>
  <c r="AT38" i="8"/>
  <c r="AX38" i="8"/>
  <c r="AS38" i="8"/>
  <c r="AW38" i="8"/>
  <c r="AR38" i="8"/>
  <c r="AV38" i="8"/>
  <c r="AT37" i="8"/>
  <c r="AX37" i="8"/>
  <c r="AS37" i="8"/>
  <c r="AW37" i="8"/>
  <c r="AR37" i="8"/>
  <c r="AV37" i="8"/>
  <c r="H8" i="4"/>
  <c r="H70" i="4" s="1"/>
  <c r="Q70" i="4"/>
  <c r="P8" i="4"/>
  <c r="P70" i="4" s="1"/>
  <c r="N8" i="4"/>
  <c r="N70" i="4" s="1"/>
  <c r="M8" i="4"/>
  <c r="M70" i="4" s="1"/>
  <c r="L8" i="4"/>
  <c r="L70" i="4" s="1"/>
  <c r="K8" i="4"/>
  <c r="K70" i="4" s="1"/>
  <c r="J8" i="4"/>
  <c r="J70" i="4" s="1"/>
  <c r="I8" i="4"/>
  <c r="I70" i="4" s="1"/>
  <c r="Q67" i="4"/>
  <c r="Q68" i="4"/>
  <c r="P67" i="4"/>
  <c r="P68" i="4"/>
  <c r="N67" i="4"/>
  <c r="N68" i="4"/>
  <c r="M67" i="4"/>
  <c r="M68" i="4"/>
  <c r="L67" i="4"/>
  <c r="L68" i="4"/>
  <c r="K67" i="4"/>
  <c r="K68" i="4"/>
  <c r="J67" i="4"/>
  <c r="J68" i="4"/>
  <c r="I67" i="4"/>
  <c r="I68" i="4"/>
  <c r="H67" i="4"/>
  <c r="H68" i="4"/>
  <c r="S7" i="4"/>
  <c r="Q69" i="4" l="1"/>
  <c r="H32" i="13"/>
  <c r="H24" i="13"/>
  <c r="H12" i="13"/>
  <c r="H35" i="13"/>
  <c r="H33" i="13"/>
  <c r="H23" i="13"/>
  <c r="H27" i="13"/>
  <c r="H11" i="13"/>
  <c r="H19" i="13"/>
  <c r="X68" i="4"/>
  <c r="AE58" i="4"/>
  <c r="AA68" i="4"/>
  <c r="C49" i="4"/>
  <c r="C22" i="4"/>
  <c r="C20" i="4"/>
  <c r="C15" i="4"/>
  <c r="C14" i="4"/>
  <c r="AE19" i="4"/>
  <c r="AE9" i="4"/>
  <c r="C45" i="4"/>
  <c r="H20" i="13"/>
  <c r="H29" i="13"/>
  <c r="H15" i="13"/>
  <c r="H25" i="13"/>
  <c r="H7" i="13"/>
  <c r="H31" i="13"/>
  <c r="H26" i="13"/>
  <c r="H30" i="13"/>
  <c r="H13" i="13"/>
  <c r="H37" i="13"/>
  <c r="H16" i="13"/>
  <c r="H14" i="13"/>
  <c r="H21" i="13"/>
  <c r="H8" i="13"/>
  <c r="H28" i="13"/>
  <c r="H22" i="13"/>
  <c r="H10" i="13"/>
  <c r="H17" i="13"/>
  <c r="H36" i="13"/>
  <c r="H9" i="13"/>
  <c r="H18" i="13"/>
  <c r="H34" i="13"/>
  <c r="M69" i="4"/>
  <c r="AE43" i="4"/>
  <c r="C29" i="4"/>
  <c r="AE23" i="4"/>
  <c r="AE24" i="4"/>
  <c r="C43" i="4"/>
  <c r="I69" i="4"/>
  <c r="C39" i="4"/>
  <c r="C12" i="4"/>
  <c r="AE38" i="4"/>
  <c r="AE36" i="4"/>
  <c r="P69" i="4"/>
  <c r="C65" i="4"/>
  <c r="J69" i="4"/>
  <c r="AE60" i="4"/>
  <c r="AE14" i="4"/>
  <c r="AE21" i="4"/>
  <c r="AE65" i="4"/>
  <c r="U67" i="4"/>
  <c r="W68" i="4"/>
  <c r="T67" i="4"/>
  <c r="C36" i="4"/>
  <c r="L69" i="4"/>
  <c r="B39" i="8"/>
  <c r="B31" i="8"/>
  <c r="B25" i="8"/>
  <c r="B54" i="8"/>
  <c r="B53" i="8"/>
  <c r="AE45" i="4"/>
  <c r="AE44" i="4"/>
  <c r="AE15" i="4"/>
  <c r="C48" i="4"/>
  <c r="C46" i="4"/>
  <c r="C42" i="4"/>
  <c r="AE17" i="4"/>
  <c r="C62" i="4"/>
  <c r="C28" i="4"/>
  <c r="AE34" i="4"/>
  <c r="C33" i="4"/>
  <c r="AE29" i="4"/>
  <c r="C25" i="4"/>
  <c r="C52" i="4"/>
  <c r="AE27" i="4"/>
  <c r="AE18" i="4"/>
  <c r="AE50" i="4"/>
  <c r="AE32" i="4"/>
  <c r="C35" i="4"/>
  <c r="AE26" i="4"/>
  <c r="C40" i="4"/>
  <c r="AE47" i="4"/>
  <c r="AE31" i="4"/>
  <c r="C31" i="4"/>
  <c r="C10" i="4"/>
  <c r="AE30" i="4"/>
  <c r="C13" i="4"/>
  <c r="N69" i="4"/>
  <c r="AE63" i="4"/>
  <c r="AA67" i="4"/>
  <c r="V67" i="4"/>
  <c r="AB67" i="4"/>
  <c r="Y67" i="4"/>
  <c r="AE49" i="4"/>
  <c r="K69" i="4"/>
  <c r="C24" i="4"/>
  <c r="U68" i="4"/>
  <c r="Z67" i="4"/>
  <c r="C51" i="4"/>
  <c r="H69" i="4"/>
  <c r="AE56" i="4"/>
  <c r="C58" i="4"/>
  <c r="C32" i="4"/>
  <c r="C54" i="4"/>
  <c r="C55" i="4"/>
  <c r="AE64" i="4"/>
  <c r="AE61" i="4"/>
  <c r="C37" i="4"/>
  <c r="C11" i="4"/>
  <c r="C53" i="4"/>
  <c r="AE12" i="4"/>
  <c r="AC68" i="4"/>
  <c r="AE16" i="4"/>
  <c r="C41" i="4"/>
  <c r="C21" i="4"/>
  <c r="Y68" i="4"/>
  <c r="C38" i="4"/>
  <c r="AE57" i="4"/>
  <c r="AE42" i="4"/>
  <c r="AC67" i="4"/>
  <c r="AE55" i="4"/>
  <c r="AE46" i="4"/>
  <c r="AB68" i="4"/>
  <c r="AE25" i="4"/>
  <c r="C60" i="4"/>
  <c r="C27" i="4"/>
  <c r="AE51" i="4"/>
  <c r="AE41" i="4"/>
  <c r="X67" i="4"/>
  <c r="Z68" i="4"/>
  <c r="AE10" i="4"/>
  <c r="C61" i="4"/>
  <c r="AE11" i="4"/>
  <c r="T68" i="4"/>
  <c r="C26" i="4"/>
  <c r="C57" i="4"/>
  <c r="AE48" i="4"/>
  <c r="C44" i="4"/>
  <c r="C64" i="4"/>
  <c r="C50" i="4"/>
  <c r="AE37" i="4"/>
  <c r="C56" i="4"/>
  <c r="C63" i="4"/>
  <c r="C18" i="4"/>
  <c r="C30" i="4"/>
  <c r="AE52" i="4"/>
  <c r="C47" i="4"/>
  <c r="AE53" i="4"/>
  <c r="AE22" i="4"/>
  <c r="C19" i="4"/>
  <c r="AE62" i="4"/>
  <c r="AE33" i="4"/>
  <c r="AE54" i="4"/>
  <c r="V68" i="4"/>
  <c r="C34" i="4"/>
  <c r="C9" i="4"/>
  <c r="AE20" i="4"/>
  <c r="W67" i="4"/>
  <c r="AE39" i="4"/>
  <c r="C23" i="4"/>
  <c r="C16" i="4"/>
  <c r="AE28" i="4"/>
  <c r="C17" i="4"/>
  <c r="C59" i="4"/>
  <c r="AE59" i="4"/>
  <c r="AE40" i="4"/>
  <c r="AE35" i="4"/>
  <c r="AE13" i="4"/>
  <c r="B15" i="8"/>
  <c r="B23" i="8"/>
  <c r="B41" i="8"/>
  <c r="B63" i="8"/>
  <c r="B7" i="8"/>
  <c r="B20" i="8"/>
  <c r="B10" i="8"/>
  <c r="B49" i="8"/>
  <c r="B30" i="8"/>
  <c r="B11" i="8"/>
  <c r="B57" i="8"/>
  <c r="B47" i="8"/>
  <c r="B18" i="8"/>
  <c r="B50" i="8"/>
  <c r="B34" i="8"/>
  <c r="B8" i="8"/>
  <c r="B42" i="8"/>
  <c r="B24" i="8"/>
  <c r="B60" i="8"/>
  <c r="B27" i="8"/>
  <c r="B32" i="8"/>
  <c r="B21" i="8"/>
  <c r="B40" i="8"/>
  <c r="B43" i="8"/>
  <c r="B26" i="8"/>
  <c r="B19" i="8"/>
  <c r="B62" i="8"/>
  <c r="B22" i="8"/>
  <c r="B55" i="8"/>
  <c r="B12" i="8"/>
  <c r="B45" i="8"/>
  <c r="B48" i="8"/>
  <c r="B28" i="8"/>
  <c r="B33" i="8"/>
  <c r="B36" i="8"/>
  <c r="B9" i="8"/>
  <c r="B13" i="8"/>
  <c r="B58" i="8"/>
  <c r="B61" i="8"/>
  <c r="B29" i="8"/>
  <c r="B51" i="8"/>
  <c r="B35" i="8"/>
  <c r="B37" i="8"/>
  <c r="B14" i="8"/>
  <c r="B46" i="8"/>
  <c r="B16" i="8"/>
  <c r="B52" i="8"/>
  <c r="B38" i="8"/>
  <c r="B56" i="8"/>
  <c r="B44" i="8"/>
  <c r="B59" i="8"/>
  <c r="B17" i="8"/>
  <c r="AA69" i="4" l="1"/>
  <c r="X69" i="4"/>
  <c r="Y69" i="4"/>
  <c r="AB69" i="4"/>
  <c r="AC69" i="4"/>
  <c r="AD34" i="4"/>
  <c r="U69" i="4"/>
  <c r="W69" i="4"/>
  <c r="T69" i="4"/>
  <c r="AD33" i="4"/>
  <c r="AD13" i="4"/>
  <c r="AD29" i="4"/>
  <c r="B29" i="4"/>
  <c r="B30" i="4"/>
  <c r="B23" i="4"/>
  <c r="V69" i="4"/>
  <c r="Z69" i="4"/>
  <c r="B37" i="4"/>
  <c r="AD62" i="4"/>
  <c r="B57" i="4"/>
  <c r="AD41" i="4"/>
  <c r="AD17" i="4"/>
  <c r="B22" i="4"/>
  <c r="AD14" i="4"/>
  <c r="AD61" i="4"/>
  <c r="B15" i="4"/>
  <c r="B40" i="4"/>
  <c r="B14" i="4"/>
  <c r="AD39" i="4"/>
  <c r="B63" i="4"/>
  <c r="B26" i="4"/>
  <c r="AD51" i="4"/>
  <c r="AD42" i="4"/>
  <c r="B42" i="4"/>
  <c r="B49" i="4"/>
  <c r="B54" i="4"/>
  <c r="B58" i="4"/>
  <c r="AD18" i="4"/>
  <c r="AD58" i="4"/>
  <c r="B55" i="4"/>
  <c r="AD48" i="4"/>
  <c r="B18" i="4"/>
  <c r="B56" i="4"/>
  <c r="B27" i="4"/>
  <c r="AD57" i="4"/>
  <c r="B46" i="4"/>
  <c r="B20" i="4"/>
  <c r="B32" i="4"/>
  <c r="B41" i="4"/>
  <c r="B35" i="4"/>
  <c r="AD27" i="4"/>
  <c r="AD50" i="4"/>
  <c r="AD32" i="4"/>
  <c r="AD20" i="4"/>
  <c r="B59" i="4"/>
  <c r="B31" i="4"/>
  <c r="B65" i="4"/>
  <c r="B36" i="4"/>
  <c r="B9" i="4"/>
  <c r="AD22" i="4"/>
  <c r="AD37" i="4"/>
  <c r="AD11" i="4"/>
  <c r="B60" i="4"/>
  <c r="B38" i="4"/>
  <c r="B48" i="4"/>
  <c r="AD60" i="4"/>
  <c r="B24" i="4"/>
  <c r="AD16" i="4"/>
  <c r="AD64" i="4"/>
  <c r="B52" i="4"/>
  <c r="AD23" i="4"/>
  <c r="AD26" i="4"/>
  <c r="B62" i="4"/>
  <c r="B19" i="4"/>
  <c r="B17" i="4"/>
  <c r="B34" i="4"/>
  <c r="AD53" i="4"/>
  <c r="B50" i="4"/>
  <c r="B61" i="4"/>
  <c r="AD25" i="4"/>
  <c r="AD15" i="4"/>
  <c r="AD45" i="4"/>
  <c r="AD63" i="4"/>
  <c r="AD12" i="4"/>
  <c r="AD47" i="4"/>
  <c r="B25" i="4"/>
  <c r="AD19" i="4"/>
  <c r="AD38" i="4"/>
  <c r="AD24" i="4"/>
  <c r="AD35" i="4"/>
  <c r="B47" i="4"/>
  <c r="B64" i="4"/>
  <c r="AD10" i="4"/>
  <c r="AD44" i="4"/>
  <c r="B21" i="4"/>
  <c r="B13" i="4"/>
  <c r="B53" i="4"/>
  <c r="B51" i="4"/>
  <c r="B39" i="4"/>
  <c r="B10" i="4"/>
  <c r="AD55" i="4"/>
  <c r="AD56" i="4"/>
  <c r="AD40" i="4"/>
  <c r="AD21" i="4"/>
  <c r="AD43" i="4"/>
  <c r="AD59" i="4"/>
  <c r="AD31" i="4"/>
  <c r="AD36" i="4"/>
  <c r="AD49" i="4"/>
  <c r="AD65" i="4"/>
  <c r="AD28" i="4"/>
  <c r="B16" i="4"/>
  <c r="AD54" i="4"/>
  <c r="AD52" i="4"/>
  <c r="B44" i="4"/>
  <c r="AD46" i="4"/>
  <c r="B28" i="4"/>
  <c r="B12" i="4"/>
  <c r="B43" i="4"/>
  <c r="AD30" i="4"/>
  <c r="B11" i="4"/>
  <c r="B33" i="4"/>
  <c r="AD9" i="4"/>
  <c r="B4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5" authorId="0" shapeId="0" xr:uid="{00000000-0006-0000-0E00-000001000000}">
      <text>
        <r>
          <rPr>
            <sz val="9"/>
            <color indexed="62"/>
            <rFont val="Tahoma"/>
            <family val="2"/>
          </rPr>
          <t>New Year's Day</t>
        </r>
      </text>
    </comment>
    <comment ref="J7" authorId="0" shapeId="0" xr:uid="{00000000-0006-0000-0E00-000002000000}">
      <text>
        <r>
          <rPr>
            <sz val="9"/>
            <color indexed="62"/>
            <rFont val="Tahoma"/>
            <family val="2"/>
          </rPr>
          <t>Presidents Day</t>
        </r>
      </text>
    </comment>
    <comment ref="B8" authorId="0" shapeId="0" xr:uid="{00000000-0006-0000-0E00-000003000000}">
      <text>
        <r>
          <rPr>
            <sz val="9"/>
            <color indexed="62"/>
            <rFont val="Tahoma"/>
            <family val="2"/>
          </rPr>
          <t>Martin Luther King Jr.</t>
        </r>
      </text>
    </comment>
    <comment ref="Q15" authorId="0" shapeId="0" xr:uid="{00000000-0006-0000-0E00-000004000000}">
      <text>
        <r>
          <rPr>
            <sz val="9"/>
            <color indexed="62"/>
            <rFont val="Tahoma"/>
            <family val="2"/>
          </rPr>
          <t>Indep. Day</t>
        </r>
      </text>
    </comment>
    <comment ref="B19" authorId="0" shapeId="0" xr:uid="{00000000-0006-0000-0E00-000005000000}">
      <text>
        <r>
          <rPr>
            <sz val="9"/>
            <color indexed="62"/>
            <rFont val="Tahoma"/>
            <family val="2"/>
          </rPr>
          <t>Memorial Day</t>
        </r>
      </text>
    </comment>
    <comment ref="B24" authorId="0" shapeId="0" xr:uid="{00000000-0006-0000-0E00-000006000000}">
      <text>
        <r>
          <rPr>
            <sz val="9"/>
            <color indexed="62"/>
            <rFont val="Tahoma"/>
            <family val="2"/>
          </rPr>
          <t>Labor Day</t>
        </r>
      </text>
    </comment>
    <comment ref="U24" authorId="0" shapeId="0" xr:uid="{00000000-0006-0000-0E00-000007000000}">
      <text>
        <r>
          <rPr>
            <sz val="9"/>
            <color indexed="62"/>
            <rFont val="Tahoma"/>
            <family val="2"/>
          </rPr>
          <t>Veterans Day</t>
        </r>
      </text>
    </comment>
    <comment ref="J25" authorId="0" shapeId="0" xr:uid="{00000000-0006-0000-0E00-000008000000}">
      <text>
        <r>
          <rPr>
            <sz val="9"/>
            <color indexed="62"/>
            <rFont val="Tahoma"/>
            <family val="2"/>
          </rPr>
          <t>Columbus Day</t>
        </r>
      </text>
    </comment>
    <comment ref="U26" authorId="0" shapeId="0" xr:uid="{00000000-0006-0000-0E00-000009000000}">
      <text>
        <r>
          <rPr>
            <sz val="9"/>
            <color indexed="62"/>
            <rFont val="Tahoma"/>
            <family val="2"/>
          </rPr>
          <t>Thanksgiving Day</t>
        </r>
      </text>
    </comment>
    <comment ref="AE26" authorId="0" shapeId="0" xr:uid="{00000000-0006-0000-0E00-00000A000000}">
      <text>
        <r>
          <rPr>
            <sz val="9"/>
            <color indexed="62"/>
            <rFont val="Tahoma"/>
            <family val="2"/>
          </rPr>
          <t>Christmas</t>
        </r>
      </text>
    </comment>
  </commentList>
</comments>
</file>

<file path=xl/sharedStrings.xml><?xml version="1.0" encoding="utf-8"?>
<sst xmlns="http://schemas.openxmlformats.org/spreadsheetml/2006/main" count="2601" uniqueCount="761">
  <si>
    <t>Comm</t>
  </si>
  <si>
    <t xml:space="preserve">Factor </t>
  </si>
  <si>
    <t>Score</t>
  </si>
  <si>
    <t>Rank</t>
  </si>
  <si>
    <t>Species</t>
  </si>
  <si>
    <t>Average of  all values in column -&gt;</t>
  </si>
  <si>
    <t>Sablefish (coastwide)</t>
  </si>
  <si>
    <t>Black rockfish</t>
  </si>
  <si>
    <t>Dover sole</t>
  </si>
  <si>
    <t>Petrale sole</t>
  </si>
  <si>
    <t>Vermilion Rockfish</t>
  </si>
  <si>
    <t>Blue Rockfish</t>
  </si>
  <si>
    <t>Gopher Rockfish</t>
  </si>
  <si>
    <t>Copper Rockfish</t>
  </si>
  <si>
    <t>Longnose Skate</t>
  </si>
  <si>
    <t>Brown Rockfish</t>
  </si>
  <si>
    <t>Quillback Rockfish</t>
  </si>
  <si>
    <t>Cabezon</t>
  </si>
  <si>
    <t>Arrowtooth flounder</t>
  </si>
  <si>
    <t>Yelloweye Rockfish</t>
  </si>
  <si>
    <t>Pacific Sanddab</t>
  </si>
  <si>
    <t>Olive Rockfish</t>
  </si>
  <si>
    <t>Kelp Greenling</t>
  </si>
  <si>
    <t>Rex Sole</t>
  </si>
  <si>
    <t>Starry Rockfish</t>
  </si>
  <si>
    <t>Blackgill Rockfish</t>
  </si>
  <si>
    <t>Kelp Rockfish</t>
  </si>
  <si>
    <t>China Rockfish</t>
  </si>
  <si>
    <t>Widow Rockfish</t>
  </si>
  <si>
    <t>Treefish Rockfish</t>
  </si>
  <si>
    <t>Greenspotted Rockfish</t>
  </si>
  <si>
    <t>Grass Rockfish</t>
  </si>
  <si>
    <t>Squarespot Rockfish</t>
  </si>
  <si>
    <t>Speckled Rockfish</t>
  </si>
  <si>
    <t>Shortraker Rockfish</t>
  </si>
  <si>
    <t>Leopard Shark</t>
  </si>
  <si>
    <t>Darkblotched rockfish</t>
  </si>
  <si>
    <t>Flag Rockfish</t>
  </si>
  <si>
    <t>Tiger Rockfish</t>
  </si>
  <si>
    <t>Rougheye Rockfish</t>
  </si>
  <si>
    <t>Canary rockfish</t>
  </si>
  <si>
    <t>Sand Sole</t>
  </si>
  <si>
    <t>English sole</t>
  </si>
  <si>
    <t>Honeycomb Rockfish</t>
  </si>
  <si>
    <t>Pacific ocean perch</t>
  </si>
  <si>
    <t>Bank Rockfish</t>
  </si>
  <si>
    <t>Rosy Rockfish</t>
  </si>
  <si>
    <t>Spiny dogfish</t>
  </si>
  <si>
    <t>Greenstriped Rockfish</t>
  </si>
  <si>
    <t>Starry flounder</t>
  </si>
  <si>
    <t>Redbanded Rockfish</t>
  </si>
  <si>
    <t>Splitnose Rockfish</t>
  </si>
  <si>
    <t>Rock Sole</t>
  </si>
  <si>
    <t>Aurora Rockfish</t>
  </si>
  <si>
    <t>Greenblotched Rockfish</t>
  </si>
  <si>
    <t>Big Skate</t>
  </si>
  <si>
    <t>Calico Rockfish</t>
  </si>
  <si>
    <t>Yellowmouth Rockfish</t>
  </si>
  <si>
    <t>Butter Sole</t>
  </si>
  <si>
    <t>Sharpchin Rockfish</t>
  </si>
  <si>
    <t>Curlfin sole</t>
  </si>
  <si>
    <t>Rosethorn Rockfish</t>
  </si>
  <si>
    <t>Flathead Sole</t>
  </si>
  <si>
    <t>Redstripe Rockfish</t>
  </si>
  <si>
    <t>Silvergray Rockfish</t>
  </si>
  <si>
    <t>Stripetail Rockfish</t>
  </si>
  <si>
    <t>Shortbelly Rockfish</t>
  </si>
  <si>
    <t>Sum of values</t>
  </si>
  <si>
    <t>Number of non-zero entries</t>
  </si>
  <si>
    <t>Average of non-zero values -&gt;</t>
  </si>
  <si>
    <t>Total</t>
  </si>
  <si>
    <t>CA</t>
  </si>
  <si>
    <t>OR</t>
  </si>
  <si>
    <t>WA</t>
  </si>
  <si>
    <t>Halfbanded Rockfish</t>
  </si>
  <si>
    <t>Category</t>
  </si>
  <si>
    <t>FISHERY Importance</t>
  </si>
  <si>
    <t>0-10</t>
  </si>
  <si>
    <t xml:space="preserve"> </t>
  </si>
  <si>
    <t>Importance to Subsistence</t>
  </si>
  <si>
    <t>Rebuilding Status</t>
  </si>
  <si>
    <t>STOCK Status</t>
  </si>
  <si>
    <t>Relative Stock Abundance</t>
  </si>
  <si>
    <t>1-10</t>
  </si>
  <si>
    <t>Relative Fishing Mortality</t>
  </si>
  <si>
    <t>Relevant New Type of Information Available</t>
  </si>
  <si>
    <t>TARGET Freq</t>
  </si>
  <si>
    <t>Extraction from assessment data</t>
  </si>
  <si>
    <t>Value</t>
  </si>
  <si>
    <t>Stock Variability</t>
  </si>
  <si>
    <t>-1 to +1</t>
  </si>
  <si>
    <t>Fishery Importance</t>
  </si>
  <si>
    <t>Ecosystem Importance</t>
  </si>
  <si>
    <t>Weighted Factor Scores</t>
  </si>
  <si>
    <t>Tribal</t>
  </si>
  <si>
    <t>Rebuild</t>
  </si>
  <si>
    <t>Depl</t>
  </si>
  <si>
    <t xml:space="preserve">Harvest </t>
  </si>
  <si>
    <t>New</t>
  </si>
  <si>
    <t>Unexp</t>
  </si>
  <si>
    <t>Weighted</t>
  </si>
  <si>
    <t>Last</t>
  </si>
  <si>
    <t>Factor</t>
  </si>
  <si>
    <t>Status</t>
  </si>
  <si>
    <t>Info</t>
  </si>
  <si>
    <t>Trend</t>
  </si>
  <si>
    <t>Assessment</t>
  </si>
  <si>
    <t>score</t>
  </si>
  <si>
    <t>Pink shading indicates no prior benchmark</t>
  </si>
  <si>
    <t>Max value</t>
  </si>
  <si>
    <t>* not including revenue from tribal landings</t>
  </si>
  <si>
    <t>California</t>
  </si>
  <si>
    <t>Oregon</t>
  </si>
  <si>
    <t>Washington</t>
  </si>
  <si>
    <t>All HKL+POT</t>
  </si>
  <si>
    <t>Relative weights</t>
  </si>
  <si>
    <t>Pseudo values</t>
  </si>
  <si>
    <t>(landed mts * rel. weights)</t>
  </si>
  <si>
    <t>to anglers)</t>
  </si>
  <si>
    <t>Coastwide</t>
  </si>
  <si>
    <t>Subsistence</t>
  </si>
  <si>
    <t>Tribal "Commercial"</t>
  </si>
  <si>
    <t>Initial</t>
  </si>
  <si>
    <t>added to</t>
  </si>
  <si>
    <t>Dollars</t>
  </si>
  <si>
    <t>$ rank</t>
  </si>
  <si>
    <t>initial</t>
  </si>
  <si>
    <t>Greater</t>
  </si>
  <si>
    <t>Choke</t>
  </si>
  <si>
    <t>stock</t>
  </si>
  <si>
    <t>*</t>
  </si>
  <si>
    <t>**</t>
  </si>
  <si>
    <t>#</t>
  </si>
  <si>
    <t>*#</t>
  </si>
  <si>
    <t>Rebuilding</t>
  </si>
  <si>
    <t>Not in rebuilding</t>
  </si>
  <si>
    <t>Projected to rebuild in over 20 years</t>
  </si>
  <si>
    <t>Projected to rebuild within 20 years</t>
  </si>
  <si>
    <t>In rebuilding and projected to be rebuilt by next assessment</t>
  </si>
  <si>
    <t>Stock</t>
  </si>
  <si>
    <t>Dep %</t>
  </si>
  <si>
    <t>PSA</t>
  </si>
  <si>
    <t>Scoring of Stock Spawning Biomass Status</t>
  </si>
  <si>
    <t>• 5 points = stock is overfished and show signs of decline</t>
  </si>
  <si>
    <t>As expanded and used here, providing a 10-point range</t>
  </si>
  <si>
    <t>25% for flatfish, 40% for all other groundfish stocks</t>
  </si>
  <si>
    <t>12.5% for flatfish, 25% for all other groundfish stocks</t>
  </si>
  <si>
    <t>Scoring of Stock Harvest Status</t>
  </si>
  <si>
    <t>• 5 points = stock has been determined to be experiencing overfishing</t>
  </si>
  <si>
    <t>no OFLc</t>
  </si>
  <si>
    <t>Yellowtail Rockfish</t>
  </si>
  <si>
    <t>Bronzespotted Rockfish</t>
  </si>
  <si>
    <t>Freckled Rockfish</t>
  </si>
  <si>
    <t>Harlequin Rockfish</t>
  </si>
  <si>
    <t>Mexican Rockfish</t>
  </si>
  <si>
    <t>Pink Rockfish</t>
  </si>
  <si>
    <t>Pinkrose Rockfish</t>
  </si>
  <si>
    <t>Pygmy Rockfish</t>
  </si>
  <si>
    <t>Swordspine Rockfish</t>
  </si>
  <si>
    <t xml:space="preserve">New </t>
  </si>
  <si>
    <t>Prior</t>
  </si>
  <si>
    <t>addressed</t>
  </si>
  <si>
    <t xml:space="preserve">Additive adjustments for </t>
  </si>
  <si>
    <t>Recruit Var.</t>
  </si>
  <si>
    <t xml:space="preserve">Mean age in Catch </t>
  </si>
  <si>
    <t>fishery import.</t>
  </si>
  <si>
    <t>Rounded to 2 years</t>
  </si>
  <si>
    <t>Year of last asmt</t>
  </si>
  <si>
    <t>Years since last asmt</t>
  </si>
  <si>
    <t>Sablefish</t>
  </si>
  <si>
    <t>Longspine thornyhead</t>
  </si>
  <si>
    <t xml:space="preserve">Shortspine thornyhead </t>
  </si>
  <si>
    <t>Lingcod</t>
  </si>
  <si>
    <t xml:space="preserve">Lingcod </t>
  </si>
  <si>
    <t>California scorpionfish</t>
  </si>
  <si>
    <t xml:space="preserve">Sablefish </t>
  </si>
  <si>
    <t>Demand</t>
  </si>
  <si>
    <t xml:space="preserve">Cowcod </t>
  </si>
  <si>
    <t>Pacific cod</t>
  </si>
  <si>
    <t>Bocaccio</t>
  </si>
  <si>
    <t>Cowcod</t>
  </si>
  <si>
    <t xml:space="preserve">"*" =  </t>
  </si>
  <si>
    <t xml:space="preserve">"#" =  </t>
  </si>
  <si>
    <t>Greater sub-area/fleet importance: commercial</t>
  </si>
  <si>
    <t>Greater sub-area/fleet importance: recreational</t>
  </si>
  <si>
    <t xml:space="preserve">Notes on Scoring </t>
  </si>
  <si>
    <t xml:space="preserve">Chilipepper rockfish </t>
  </si>
  <si>
    <t xml:space="preserve">Starry flounder </t>
  </si>
  <si>
    <t>Longnose skate</t>
  </si>
  <si>
    <t>Widow rockfish</t>
  </si>
  <si>
    <t>China rockfish</t>
  </si>
  <si>
    <t>Greenspotted rockfish</t>
  </si>
  <si>
    <t>Greenstriped rockfish</t>
  </si>
  <si>
    <t>Bank rockfish</t>
  </si>
  <si>
    <t>Big skate</t>
  </si>
  <si>
    <t>Brown rockfish</t>
  </si>
  <si>
    <t>Copper rockfish</t>
  </si>
  <si>
    <t>Flag rockfish</t>
  </si>
  <si>
    <t>Grass rockfish</t>
  </si>
  <si>
    <t>Honeycomb rockfish</t>
  </si>
  <si>
    <t>Olive rockfish</t>
  </si>
  <si>
    <t>Pacific sanddab</t>
  </si>
  <si>
    <t>Quillback rockfish</t>
  </si>
  <si>
    <t>Redbanded rockfish</t>
  </si>
  <si>
    <t>Shortbelly rockfish</t>
  </si>
  <si>
    <t>Shortraker rockfish</t>
  </si>
  <si>
    <t>Speckled rockfish</t>
  </si>
  <si>
    <t>Squarespot rockfish</t>
  </si>
  <si>
    <t>Starry rockfish</t>
  </si>
  <si>
    <t>Stripetail rockfish</t>
  </si>
  <si>
    <r>
      <t>• 1 point = stock biomass is above target (SB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&gt; 1.25*SBMSY)</t>
    </r>
  </si>
  <si>
    <r>
      <t>• 2 points = stock biomass is near target (MSST &lt; 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1.25*SBMSY)</t>
    </r>
  </si>
  <si>
    <r>
      <t>• 3 points = caution - 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or MSST is unknown not determinable</t>
    </r>
  </si>
  <si>
    <r>
      <t>• 4 points = stock is overfished (SB</t>
    </r>
    <r>
      <rPr>
        <b/>
        <vertAlign val="subscript"/>
        <sz val="14"/>
        <color theme="1"/>
        <rFont val="Calibri"/>
        <family val="2"/>
        <scheme val="minor"/>
      </rPr>
      <t xml:space="preserve">C </t>
    </r>
    <r>
      <rPr>
        <sz val="14"/>
        <color theme="1"/>
        <rFont val="Calibri"/>
        <family val="2"/>
        <scheme val="minor"/>
      </rPr>
      <t>≤ MSST)</t>
    </r>
  </si>
  <si>
    <r>
      <t xml:space="preserve"> points = stock biomass is above target ( 2 * 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 xml:space="preserve"> &gt;= 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&gt; 1.5*SB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>)</t>
    </r>
  </si>
  <si>
    <r>
      <t xml:space="preserve"> points = 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is unknown and Vulnerability is high (PSA &gt;= 2)</t>
    </r>
  </si>
  <si>
    <r>
      <t xml:space="preserve"> points = stock is overfished (SB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MSST) and increasing</t>
    </r>
  </si>
  <si>
    <r>
      <t xml:space="preserve"> points = stock is overfished (SB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MSST) and stable</t>
    </r>
  </si>
  <si>
    <r>
      <t xml:space="preserve"> points = stock is overfished (SB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MSST) and declining</t>
    </r>
  </si>
  <si>
    <r>
      <rPr>
        <b/>
        <sz val="14"/>
        <color theme="1"/>
        <rFont val="Calibri"/>
        <family val="2"/>
        <scheme val="minor"/>
      </rPr>
      <t>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= Current Spawning Biomass</t>
    </r>
  </si>
  <si>
    <r>
      <rPr>
        <b/>
        <sz val="14"/>
        <color theme="1"/>
        <rFont val="Calibri"/>
        <family val="2"/>
        <scheme val="minor"/>
      </rPr>
      <t>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= Spawning Biomass @ MSY, or target proxy</t>
    </r>
  </si>
  <si>
    <r>
      <rPr>
        <b/>
        <sz val="14"/>
        <color theme="1"/>
        <rFont val="Calibri"/>
        <family val="2"/>
        <scheme val="minor"/>
      </rPr>
      <t>MSST</t>
    </r>
    <r>
      <rPr>
        <sz val="14"/>
        <color theme="1"/>
        <rFont val="Calibri"/>
        <family val="2"/>
        <scheme val="minor"/>
      </rPr>
      <t xml:space="preserve"> = Minimum Stock Size Threshold; level below which stocks are considered overfished</t>
    </r>
  </si>
  <si>
    <r>
      <t>• 1 point = low fisheries impact on stock (F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0.25*OFL)</t>
    </r>
  </si>
  <si>
    <r>
      <t>• 2 points = moderate fisheries impact on stock (0.25*F</t>
    </r>
    <r>
      <rPr>
        <vertAlign val="subscript"/>
        <sz val="14"/>
        <color theme="1"/>
        <rFont val="Calibri"/>
        <family val="2"/>
        <scheme val="minor"/>
      </rPr>
      <t>L</t>
    </r>
    <r>
      <rPr>
        <sz val="14"/>
        <color theme="1"/>
        <rFont val="Calibri"/>
        <family val="2"/>
        <scheme val="minor"/>
      </rPr>
      <t xml:space="preserve"> &lt;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0.9*OFL)</t>
    </r>
  </si>
  <si>
    <r>
      <t>• 3 points = caution -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or OFL</t>
    </r>
    <r>
      <rPr>
        <vertAlign val="subscript"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is unknown and status cannot be determined</t>
    </r>
  </si>
  <si>
    <r>
      <t>• 4 points = high impact of fisheries on stock (F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&gt; 0.9*OFL)</t>
    </r>
  </si>
  <si>
    <r>
      <t>• 1 point = negligible fisheries impact on stock (F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0.1*OFL)</t>
    </r>
  </si>
  <si>
    <r>
      <t>• 2 points = low fisheries impact on stock (0.1*OFL &lt;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0.25*OFL)</t>
    </r>
  </si>
  <si>
    <r>
      <t>• 3 points = moderately low fisheries impact on stock (0.25*OFL &lt;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0.5*OFL)</t>
    </r>
  </si>
  <si>
    <r>
      <t>• 4 points = caution -OFL</t>
    </r>
    <r>
      <rPr>
        <vertAlign val="subscript"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is unknown and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&lt;= 5 mt</t>
    </r>
  </si>
  <si>
    <r>
      <t>• 5 points = moderate fisheries impact on stock (0.5*OFL &lt;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0.75*OFL)</t>
    </r>
  </si>
  <si>
    <r>
      <t>• 6 points = caution -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 is unknown orOFL</t>
    </r>
    <r>
      <rPr>
        <vertAlign val="subscript"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is unknown and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&gt; 5 mt</t>
    </r>
  </si>
  <si>
    <r>
      <t>• 7 points = moderately high fisheries impact on stock (0.75*OFL &lt;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0.9*OFL)</t>
    </r>
  </si>
  <si>
    <r>
      <t>• 8 points =high impact, potential overfishing (0.9*OFL &lt;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OFL)</t>
    </r>
  </si>
  <si>
    <r>
      <rPr>
        <b/>
        <sz val="14"/>
        <color theme="1"/>
        <rFont val="Calibri"/>
        <family val="2"/>
        <scheme val="minor"/>
      </rPr>
      <t>F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= current/recent fishing mortality</t>
    </r>
  </si>
  <si>
    <r>
      <rPr>
        <b/>
        <sz val="14"/>
        <rFont val="Calibri"/>
        <family val="2"/>
        <scheme val="minor"/>
      </rPr>
      <t>OFL</t>
    </r>
    <r>
      <rPr>
        <sz val="14"/>
        <rFont val="Calibri"/>
        <family val="2"/>
        <scheme val="minor"/>
      </rPr>
      <t xml:space="preserve"> = Overfishing Level</t>
    </r>
  </si>
  <si>
    <t>Steepness</t>
  </si>
  <si>
    <t>trans-formed Mean catch age</t>
  </si>
  <si>
    <t>Rec</t>
  </si>
  <si>
    <t>Wt</t>
  </si>
  <si>
    <t>Relative weights (pseudo prices) for species applied to recreational landed catch in each state</t>
  </si>
  <si>
    <t>Source/Basis</t>
  </si>
  <si>
    <t>Range</t>
  </si>
  <si>
    <t>Recreational Fishery Importance</t>
  </si>
  <si>
    <t>Key Role in Ecosystem</t>
  </si>
  <si>
    <t>California (cont.)</t>
  </si>
  <si>
    <t>Arrowtooth fl.</t>
  </si>
  <si>
    <t>Const.</t>
  </si>
  <si>
    <t xml:space="preserve">"@" =  </t>
  </si>
  <si>
    <t>Industry concern expressed</t>
  </si>
  <si>
    <t>Sorted by PSA score</t>
  </si>
  <si>
    <t>Sorted by depletion ratio,</t>
  </si>
  <si>
    <t>within each of the 3 PSA ranges</t>
  </si>
  <si>
    <t>Importance related to rebuilding status of a stock</t>
  </si>
  <si>
    <t>Importance of relative stock abundance</t>
  </si>
  <si>
    <t>Based on the % of OFL attainment, calculated at a coastwide level, except where benchmark-dervied OFLs do not cover the entire coast (e.g. bocaccio, yellowtail).</t>
  </si>
  <si>
    <t>assessment</t>
  </si>
  <si>
    <t>Issues can be</t>
  </si>
  <si>
    <t xml:space="preserve">sources </t>
  </si>
  <si>
    <t>of trend</t>
  </si>
  <si>
    <t>information</t>
  </si>
  <si>
    <t>on stock</t>
  </si>
  <si>
    <t>structure/</t>
  </si>
  <si>
    <t>dynamics</t>
  </si>
  <si>
    <t>Importance of new and relevant sources or types of information or methods</t>
  </si>
  <si>
    <t>Meaning</t>
  </si>
  <si>
    <t>Fishery Factors</t>
  </si>
  <si>
    <t>Assessment Information</t>
  </si>
  <si>
    <t xml:space="preserve">Commercial Fishery Importance </t>
  </si>
  <si>
    <t>Constituent Demand/ 
Choke Stock</t>
  </si>
  <si>
    <t>Unexpected Stock Trends</t>
  </si>
  <si>
    <t>Assessed Status + Rebuilding Proj.</t>
  </si>
  <si>
    <t>Groundfish Mortality Reports</t>
  </si>
  <si>
    <t>Updated Steepness Prior; New availability of trend or comp data; Ability to fix prior assmt. issues</t>
  </si>
  <si>
    <t>Latest assessed depletion or PSA</t>
  </si>
  <si>
    <t>Mean Age in Catch 
(with regional modification)</t>
  </si>
  <si>
    <t>Recruitment variability (Sigma-r) from last assessment</t>
  </si>
  <si>
    <t>Sum of weighted scores for Fishery Factors (listed above)</t>
  </si>
  <si>
    <t>ASSMT Info</t>
  </si>
  <si>
    <t>Landed Ex-vessel Revenue, from PacFIN (transformed)</t>
  </si>
  <si>
    <t>Tribal Comm Revenue + Subsistence input from Habitat Assmt. &amp; Tribes</t>
  </si>
  <si>
    <t>(http://www.st.nmfs.noaa.gov/Assets/stock/documents/PrioritizingFishStockAssessments_FinalWeb.pdf)</t>
  </si>
  <si>
    <t>Component</t>
  </si>
  <si>
    <t>Scores</t>
  </si>
  <si>
    <t>In rebuilding, with declining spawning biomass</t>
  </si>
  <si>
    <t>Mean Dep % =</t>
  </si>
  <si>
    <t>As described in the tech memo (not used)</t>
  </si>
  <si>
    <t xml:space="preserve"> Fishing mortality (mt)</t>
  </si>
  <si>
    <t>Factor summarization, weighting, and ranking of total scores</t>
  </si>
  <si>
    <t>Choke Sp</t>
  </si>
  <si>
    <t>Const. Dem/</t>
  </si>
  <si>
    <t>Overview of Factors included in this analysis of stock assessment priorities</t>
  </si>
  <si>
    <t>(transformed using comm. formulas)</t>
  </si>
  <si>
    <t>Lengths</t>
  </si>
  <si>
    <t>Pacific Spiny Dogfish</t>
  </si>
  <si>
    <t>Aurora rockfish</t>
  </si>
  <si>
    <t>Blackgill rockfish</t>
  </si>
  <si>
    <t>Rex sole</t>
  </si>
  <si>
    <t>Sharpchin rockfish</t>
  </si>
  <si>
    <t>Shortspine thornyhead</t>
  </si>
  <si>
    <t>Splitnose rockfish</t>
  </si>
  <si>
    <t>Yelloweye rockfish</t>
  </si>
  <si>
    <t>Yellowtail rockfish</t>
  </si>
  <si>
    <t>or SBC is unknown and Vulnerability is intermediate (2 &gt; PSA &gt;= 1.8)</t>
  </si>
  <si>
    <r>
      <t xml:space="preserve"> points = stock biomass is near target ( 1.1 * 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 xml:space="preserve"> &gt;= 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&gt; 0.9*SB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 xml:space="preserve">), </t>
    </r>
  </si>
  <si>
    <t>or SBC is unknown and Vulnerability is low (1.8 &gt; PSA)</t>
  </si>
  <si>
    <r>
      <t xml:space="preserve"> points = stock biomass is above target ( 1.5 * 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 xml:space="preserve"> &gt;= 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&gt; 1.1*SB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 xml:space="preserve">), </t>
    </r>
  </si>
  <si>
    <t>Blue/Deacon Rockfish</t>
  </si>
  <si>
    <r>
      <t xml:space="preserve"> point = stock biomass is way above target (SB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&gt; 2 * SB</t>
    </r>
    <r>
      <rPr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>)</t>
    </r>
  </si>
  <si>
    <t>Canary Rockfish</t>
  </si>
  <si>
    <t>Area outside of Benchmark Asessment</t>
  </si>
  <si>
    <t>Cabezon (WA)</t>
  </si>
  <si>
    <t>No target Fishing</t>
  </si>
  <si>
    <r>
      <rPr>
        <b/>
        <sz val="14"/>
        <rFont val="Calibri"/>
        <family val="2"/>
        <scheme val="minor"/>
      </rPr>
      <t>OFL</t>
    </r>
    <r>
      <rPr>
        <sz val="14"/>
        <rFont val="Calibri"/>
        <family val="2"/>
        <scheme val="minor"/>
      </rPr>
      <t xml:space="preserve"> (or </t>
    </r>
    <r>
      <rPr>
        <i/>
        <sz val="14"/>
        <rFont val="Times New Roman"/>
        <family val="1"/>
      </rPr>
      <t>OFL contribution</t>
    </r>
    <r>
      <rPr>
        <sz val="14"/>
        <rFont val="Calibri"/>
        <family val="2"/>
        <scheme val="minor"/>
      </rPr>
      <t>) (mt)</t>
    </r>
  </si>
  <si>
    <t>Retained catch mts</t>
  </si>
  <si>
    <t>Factor Score</t>
  </si>
  <si>
    <t>All TWL</t>
  </si>
  <si>
    <t>TWL</t>
  </si>
  <si>
    <t>NTWL</t>
  </si>
  <si>
    <t>Rank difference, max of 0</t>
  </si>
  <si>
    <t>Score difference, min of 0</t>
  </si>
  <si>
    <t>[Fleet value - Coastwide value]</t>
  </si>
  <si>
    <t>State-level scores and ranks</t>
  </si>
  <si>
    <t>Otoliths</t>
  </si>
  <si>
    <t>Eco-</t>
  </si>
  <si>
    <t>system</t>
  </si>
  <si>
    <t>Rank difference</t>
  </si>
  <si>
    <t>Score difference</t>
  </si>
  <si>
    <t>(max of 0)</t>
  </si>
  <si>
    <t>(min of 0)</t>
  </si>
  <si>
    <t>Commercial fleet scores and rankings used to evaluate Consituent Demand</t>
  </si>
  <si>
    <t>Recreational state scores and rankings used to evaluate Consituent Demand</t>
  </si>
  <si>
    <t>Gear Group scores/ranks</t>
  </si>
  <si>
    <t>[State/Fleet value - Coastwide value]</t>
  </si>
  <si>
    <t>**#</t>
  </si>
  <si>
    <t>Top-down Score</t>
  </si>
  <si>
    <t>QB*B</t>
  </si>
  <si>
    <t>diet*QB*B</t>
  </si>
  <si>
    <t>slope rockfish</t>
  </si>
  <si>
    <t>NA</t>
  </si>
  <si>
    <t>skates</t>
  </si>
  <si>
    <t>nearshore rockfish</t>
  </si>
  <si>
    <t>shelf rockfish</t>
  </si>
  <si>
    <t>flatfish</t>
  </si>
  <si>
    <t>Pacific Ocean Perch</t>
  </si>
  <si>
    <t>dogfish</t>
  </si>
  <si>
    <t>Scaled</t>
  </si>
  <si>
    <t>Raw</t>
  </si>
  <si>
    <t>Emphasis on rebuilding species (and degree of constraint), with lesser additions for state/fleet rankings that are much higher than overall</t>
  </si>
  <si>
    <t>Top-down and bottom-up diet impacts on managed/protected sp.</t>
  </si>
  <si>
    <t>Factor score from above</t>
  </si>
  <si>
    <r>
      <t>Score = [(Revenue)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10/(Largest [initial value])</t>
    </r>
  </si>
  <si>
    <r>
      <t>Score = [(Pseudo-Revenue)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10/((Largest [initial value])</t>
    </r>
  </si>
  <si>
    <t xml:space="preserve">Based on the process described in: Prioritizing Fish Stock Assessments. U.S. Dep. Commer., NOAA Tech. Memo. NMFS-F/SPO-
152, 31 p  </t>
  </si>
  <si>
    <r>
      <t>Score = [(Revenue)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7/(Largest [initial value]) + subsistence values scored [0-3] with Tribal input</t>
    </r>
  </si>
  <si>
    <t>Exponent</t>
  </si>
  <si>
    <t xml:space="preserve"> (value of species</t>
  </si>
  <si>
    <t>value to a</t>
  </si>
  <si>
    <t>Bottom-up Score</t>
  </si>
  <si>
    <t>Ecosystem Importance Score</t>
  </si>
  <si>
    <t>Ecopath functional group</t>
  </si>
  <si>
    <t>quantile</t>
  </si>
  <si>
    <t>Change to assessment frequency</t>
  </si>
  <si>
    <t>lingcod</t>
  </si>
  <si>
    <t>Factor weights times Factor Scores</t>
  </si>
  <si>
    <t>wts</t>
  </si>
  <si>
    <t xml:space="preserve">Sum </t>
  </si>
  <si>
    <t xml:space="preserve">Average -&gt; </t>
  </si>
  <si>
    <t xml:space="preserve"> Weights -&gt;</t>
  </si>
  <si>
    <t>Bocaccio Rockfish N. of 40°10'</t>
  </si>
  <si>
    <t>Chilipepper Rockfish N. of 40°10'</t>
  </si>
  <si>
    <t>Cowcod Rockfish N. of 40°10'</t>
  </si>
  <si>
    <t>Yellowtail Rockfish S. of 40°10'</t>
  </si>
  <si>
    <t>Ecosystem  Factor Score</t>
  </si>
  <si>
    <t>Top-down + bottom-up scores</t>
  </si>
  <si>
    <r>
      <t xml:space="preserve">2014-16 avg. </t>
    </r>
    <r>
      <rPr>
        <b/>
        <sz val="14"/>
        <color theme="1"/>
        <rFont val="Calibri"/>
        <family val="2"/>
        <scheme val="minor"/>
      </rPr>
      <t>OFL</t>
    </r>
    <r>
      <rPr>
        <sz val="14"/>
        <color theme="1"/>
        <rFont val="Calibri"/>
        <family val="2"/>
        <scheme val="minor"/>
      </rPr>
      <t xml:space="preserve"> (</t>
    </r>
    <r>
      <rPr>
        <i/>
        <sz val="14"/>
        <color theme="1"/>
        <rFont val="Times New Roman"/>
        <family val="1"/>
      </rPr>
      <t>or OFL contribution</t>
    </r>
    <r>
      <rPr>
        <sz val="14"/>
        <color theme="1"/>
        <rFont val="Calibri"/>
        <family val="2"/>
        <scheme val="minor"/>
      </rPr>
      <t>)</t>
    </r>
  </si>
  <si>
    <t>Proportion of 
Total Consumption 
in Ecosystem</t>
  </si>
  <si>
    <t>Target Frequency:</t>
  </si>
  <si>
    <t>Assess.</t>
  </si>
  <si>
    <t>Freq.</t>
  </si>
  <si>
    <t>Removed from detailed analysis</t>
  </si>
  <si>
    <t xml:space="preserve"> (Ideally on a per-pound basis, but at least a per-fish basis)</t>
  </si>
  <si>
    <t>[How happy does an angler feel when he catches one species, relative to another]</t>
  </si>
  <si>
    <t xml:space="preserve">of </t>
  </si>
  <si>
    <t>managed or protected species</t>
  </si>
  <si>
    <t>Average</t>
  </si>
  <si>
    <t>Importance of fishing mortality relative to catch limit or related benchmark</t>
  </si>
  <si>
    <t xml:space="preserve"> Adult group</t>
  </si>
  <si>
    <t xml:space="preserve"> Juvenile group</t>
  </si>
  <si>
    <t>Percent of OFL 
in Ecopath:</t>
  </si>
  <si>
    <t>Proportion of diet from</t>
  </si>
  <si>
    <t>Eco-system import.</t>
  </si>
  <si>
    <t>Factor Ranks</t>
  </si>
  <si>
    <t>Min = 4</t>
  </si>
  <si>
    <t>Year</t>
  </si>
  <si>
    <t>Assmnt.</t>
  </si>
  <si>
    <t xml:space="preserve">Transformed </t>
  </si>
  <si>
    <t>Assessment Target Frequency, relationship to last assessment, and auxilliary elements</t>
  </si>
  <si>
    <t xml:space="preserve">=(E5*F3)^F$4
</t>
  </si>
  <si>
    <t>Referred to in the text as Proportion of consumer biomass</t>
  </si>
  <si>
    <t>Proportion of 
species available 
for consumption</t>
  </si>
  <si>
    <t>"$" =</t>
  </si>
  <si>
    <t>5-year landings history was greatly reduced by prior rebuilding restricitions</t>
  </si>
  <si>
    <t>January</t>
  </si>
  <si>
    <t>February</t>
  </si>
  <si>
    <t>March</t>
  </si>
  <si>
    <t>April</t>
  </si>
  <si>
    <t>Su</t>
  </si>
  <si>
    <t>Mo</t>
  </si>
  <si>
    <t>Tu</t>
  </si>
  <si>
    <t>We</t>
  </si>
  <si>
    <t>Th</t>
  </si>
  <si>
    <t>Fr</t>
  </si>
  <si>
    <t>Sa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</si>
  <si>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</si>
  <si>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</si>
  <si>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</si>
  <si>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</si>
  <si>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</si>
  <si>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</si>
  <si>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</si>
  <si>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</si>
  <si>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Holidays</t>
  </si>
  <si>
    <t xml:space="preserve">  Council Meetings</t>
  </si>
  <si>
    <t xml:space="preserve">  Prospective Briefing Book Deadlines</t>
  </si>
  <si>
    <t xml:space="preserve">  Possible STAR Panel weeks, for review in June</t>
  </si>
  <si>
    <t xml:space="preserve">  Possible STAR Panel weeks, for review in Sept.</t>
  </si>
  <si>
    <t>Week for additional review, if needed</t>
  </si>
  <si>
    <t>Update</t>
  </si>
  <si>
    <t>Data-Moderate</t>
  </si>
  <si>
    <t xml:space="preserve">Arrowtooth Flounder </t>
  </si>
  <si>
    <t>F</t>
  </si>
  <si>
    <t>U</t>
  </si>
  <si>
    <t xml:space="preserve">Black rockfish </t>
  </si>
  <si>
    <t>N (WA)</t>
  </si>
  <si>
    <t>S (OR &amp; CA)</t>
  </si>
  <si>
    <t>DM</t>
  </si>
  <si>
    <t>Cabezon (CA &amp; OR)</t>
  </si>
  <si>
    <t>dr</t>
  </si>
  <si>
    <t>South</t>
  </si>
  <si>
    <t>Pacific sanddabs</t>
  </si>
  <si>
    <t>Pacific hake/whiting</t>
  </si>
  <si>
    <t>Rougheye/blackspotted rockfish</t>
  </si>
  <si>
    <t>Full/Benchmark Models</t>
  </si>
  <si>
    <t>DP</t>
  </si>
  <si>
    <t>Blue/deacon rockfish</t>
  </si>
  <si>
    <t>Discontinued assessment modeling areas</t>
  </si>
  <si>
    <t>Coastwide depletion ratios for these species are calculated after summing</t>
  </si>
  <si>
    <t xml:space="preserve"> current and unfished spawning output across all modeled areas</t>
  </si>
  <si>
    <r>
      <t>Bocaccio (</t>
    </r>
    <r>
      <rPr>
        <sz val="11"/>
        <color theme="1"/>
        <rFont val="Calibri"/>
        <family val="2"/>
        <scheme val="minor"/>
      </rPr>
      <t>S. of 40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10'</t>
    </r>
    <r>
      <rPr>
        <b/>
        <sz val="11"/>
        <color theme="1"/>
        <rFont val="Calibri"/>
        <family val="2"/>
        <scheme val="minor"/>
      </rPr>
      <t>)</t>
    </r>
  </si>
  <si>
    <r>
      <t>Chilipepper rockfish (</t>
    </r>
    <r>
      <rPr>
        <sz val="11"/>
        <color theme="1"/>
        <rFont val="Calibri"/>
        <family val="2"/>
        <scheme val="minor"/>
      </rPr>
      <t>S. of 40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10'</t>
    </r>
    <r>
      <rPr>
        <b/>
        <sz val="11"/>
        <color theme="1"/>
        <rFont val="Calibri"/>
        <family val="2"/>
        <scheme val="minor"/>
      </rPr>
      <t>)</t>
    </r>
  </si>
  <si>
    <r>
      <t>Cal. scorpionfish (</t>
    </r>
    <r>
      <rPr>
        <sz val="11"/>
        <color theme="1"/>
        <rFont val="Calibri"/>
        <family val="2"/>
        <scheme val="minor"/>
      </rPr>
      <t>S. of 40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10'</t>
    </r>
    <r>
      <rPr>
        <b/>
        <sz val="11"/>
        <color theme="1"/>
        <rFont val="Calibri"/>
        <family val="2"/>
        <scheme val="minor"/>
      </rPr>
      <t>)</t>
    </r>
  </si>
  <si>
    <r>
      <t>Blackgill rockfish (</t>
    </r>
    <r>
      <rPr>
        <sz val="11"/>
        <color theme="1"/>
        <rFont val="Calibri"/>
        <family val="2"/>
        <scheme val="minor"/>
      </rPr>
      <t>S. of 40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10'</t>
    </r>
    <r>
      <rPr>
        <b/>
        <sz val="11"/>
        <color theme="1"/>
        <rFont val="Calibri"/>
        <family val="2"/>
        <scheme val="minor"/>
      </rPr>
      <t>)</t>
    </r>
  </si>
  <si>
    <r>
      <t>• 9 points =mortality slightly above OFL or OFL contribution (OFL &lt;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≤ 1.1*OFL)</t>
    </r>
  </si>
  <si>
    <r>
      <t>• 10 points = mortality significantly above OFL or OFL contribution (1.1*OFL &lt; F</t>
    </r>
    <r>
      <rPr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>)</t>
    </r>
  </si>
  <si>
    <t>$$*</t>
  </si>
  <si>
    <t>Total adjust-ments</t>
  </si>
  <si>
    <t>Time-periods in pink indicate rebuilding, until</t>
  </si>
  <si>
    <t>Commercial importance of species, based on coastwide ex-vessel revenue</t>
  </si>
  <si>
    <t>Recreational importance of species, based on coastwide landed tonnage and weighting reflecting relative species desirability</t>
  </si>
  <si>
    <r>
      <t>From</t>
    </r>
    <r>
      <rPr>
        <b/>
        <sz val="14"/>
        <color theme="1"/>
        <rFont val="Calibri"/>
        <family val="2"/>
        <scheme val="minor"/>
      </rPr>
      <t xml:space="preserve"> Fishing Mortality</t>
    </r>
    <r>
      <rPr>
        <sz val="14"/>
        <color theme="1"/>
        <rFont val="Calibri"/>
        <family val="2"/>
        <scheme val="minor"/>
      </rPr>
      <t xml:space="preserve"> Tab</t>
    </r>
  </si>
  <si>
    <t>SSC recommendation of 'Update' for next assessment</t>
  </si>
  <si>
    <t>Most</t>
  </si>
  <si>
    <t>recent</t>
  </si>
  <si>
    <t>(-3)-10</t>
  </si>
  <si>
    <t>Base</t>
  </si>
  <si>
    <t>Coastwide annual averages of commercial sample data</t>
  </si>
  <si>
    <t>Wts</t>
  </si>
  <si>
    <t>Ages</t>
  </si>
  <si>
    <t>Sexes</t>
  </si>
  <si>
    <t>Pos. tows</t>
  </si>
  <si>
    <t># of</t>
  </si>
  <si>
    <t>Weights</t>
  </si>
  <si>
    <t>All</t>
  </si>
  <si>
    <t>Clusters</t>
  </si>
  <si>
    <t>Average numbers of:</t>
  </si>
  <si>
    <t>1980-2001, average numbers of</t>
  </si>
  <si>
    <t>Samples</t>
  </si>
  <si>
    <t>Total # of</t>
  </si>
  <si>
    <t># Currently</t>
  </si>
  <si>
    <t xml:space="preserve">NWFSC </t>
  </si>
  <si>
    <t>Maturity Studies</t>
  </si>
  <si>
    <t>Fin clips</t>
  </si>
  <si>
    <t>Total # of samples from</t>
  </si>
  <si>
    <t>Fishery-Dependent Biological Sampling Data</t>
  </si>
  <si>
    <t>Sampling Data from NWFSC Surveys</t>
  </si>
  <si>
    <t>Data adequacy for a</t>
  </si>
  <si>
    <t>Benchmark/Full Asmt</t>
  </si>
  <si>
    <t>Index</t>
  </si>
  <si>
    <t>X</t>
  </si>
  <si>
    <t>SSC</t>
  </si>
  <si>
    <t>for next</t>
  </si>
  <si>
    <t>asmnt</t>
  </si>
  <si>
    <t>suggests</t>
  </si>
  <si>
    <t>Type</t>
  </si>
  <si>
    <t>D-M</t>
  </si>
  <si>
    <t>d-p</t>
  </si>
  <si>
    <t>N'shore; 1-area</t>
  </si>
  <si>
    <t>N'shore; 3-area</t>
  </si>
  <si>
    <t>1-area</t>
  </si>
  <si>
    <t>1-area; Trawl survey</t>
  </si>
  <si>
    <t>2-3 areas; Trawl survey</t>
  </si>
  <si>
    <t>2-3 areas; w/ Sunset</t>
  </si>
  <si>
    <t>Unsorted fishery catch</t>
  </si>
  <si>
    <t>Notes</t>
  </si>
  <si>
    <t xml:space="preserve"> Score</t>
  </si>
  <si>
    <t>Tribal Factor</t>
  </si>
  <si>
    <t>Rec. Factor</t>
  </si>
  <si>
    <t>Comm.</t>
  </si>
  <si>
    <t>Lng</t>
  </si>
  <si>
    <t>Sex</t>
  </si>
  <si>
    <t>Coastwide annual average numbers of samples</t>
  </si>
  <si>
    <t>Weighted Landed catch, from RecFIN (transformed)</t>
  </si>
  <si>
    <t xml:space="preserve">No scoring system yet. Only sabl. &amp; petrale updated since 2016.  </t>
  </si>
  <si>
    <r>
      <rPr>
        <b/>
        <sz val="16"/>
        <color theme="1"/>
        <rFont val="Calibri"/>
        <family val="2"/>
        <scheme val="minor"/>
      </rPr>
      <t>Factor Score for Choke Species and Constituent Demand</t>
    </r>
  </si>
  <si>
    <t>Higher Value to fleet or area 
&amp; Constraining Species</t>
  </si>
  <si>
    <r>
      <t xml:space="preserve">Years Since Assessment relative to </t>
    </r>
    <r>
      <rPr>
        <b/>
        <sz val="16"/>
        <color theme="1"/>
        <rFont val="Calibri"/>
        <family val="2"/>
        <scheme val="minor"/>
      </rPr>
      <t>Target Frequency</t>
    </r>
    <r>
      <rPr>
        <sz val="16"/>
        <color theme="1"/>
        <rFont val="Calibri"/>
        <family val="2"/>
        <scheme val="minor"/>
      </rPr>
      <t>, adjusted</t>
    </r>
  </si>
  <si>
    <t>ECOSYSTEM Importance</t>
  </si>
  <si>
    <t>= initial value for species which  have not been assessed as benchmark, or are lacking the data used in the formula</t>
  </si>
  <si>
    <t>Recommended</t>
  </si>
  <si>
    <t>Avg.</t>
  </si>
  <si>
    <t>Number of modeled areas</t>
  </si>
  <si>
    <t>Updates</t>
  </si>
  <si>
    <t>Data-Moderatea</t>
  </si>
  <si>
    <t>Unsuccessful</t>
  </si>
  <si>
    <t>Number of species assessed</t>
  </si>
  <si>
    <t>Difference</t>
  </si>
  <si>
    <t>Ratio of models to species</t>
  </si>
  <si>
    <t>2021 Calendar, with Council meetings and possible STAR Panel weeks</t>
  </si>
  <si>
    <t>Possible SSC-GSC Pre-Sept. Assessment Review</t>
  </si>
  <si>
    <t>NWFSC Shelf/Slope Trawl Survey: 2003-2018</t>
  </si>
  <si>
    <t>Annual Average sample collection from recreational fisheries: 2007-18</t>
  </si>
  <si>
    <t>NWFSC H&amp;L Survey: 2004-18</t>
  </si>
  <si>
    <t>N'shore; 3-area + d-p</t>
  </si>
  <si>
    <t>Gopher/B&amp;Y rockfish</t>
  </si>
  <si>
    <t>Kelp rockfish</t>
  </si>
  <si>
    <t>Treefish rockfish</t>
  </si>
  <si>
    <t>Rougheye/Blackspotted Rockfish</t>
  </si>
  <si>
    <t>2014-18 Coastwide</t>
  </si>
  <si>
    <t>Blue/Deacon rockfish</t>
  </si>
  <si>
    <t>Rougheye/Blcksptd rockfish</t>
  </si>
  <si>
    <t>Revenue (sum 2014-18)</t>
  </si>
  <si>
    <t>Tribal fishery importance, based on commercial ex-vessel revenue and subsistence importance</t>
  </si>
  <si>
    <t>Gopher/Black and Yellow Rockfish</t>
  </si>
  <si>
    <t>Rather than relying entirely on PSA for species w/o estimated abundance, we could also factor in 5-year attainment of OFL.</t>
  </si>
  <si>
    <t>arrowtooth flounder</t>
  </si>
  <si>
    <t>aurora rockfish</t>
  </si>
  <si>
    <t>bank rockfish</t>
  </si>
  <si>
    <t>big skate</t>
  </si>
  <si>
    <t>black rockfish</t>
  </si>
  <si>
    <t>blackgill rockfish</t>
  </si>
  <si>
    <t>blue/deacon rockfish</t>
  </si>
  <si>
    <t>bocaccio</t>
  </si>
  <si>
    <t>brown rockfish</t>
  </si>
  <si>
    <t>cabezon</t>
  </si>
  <si>
    <t>canary rockfish</t>
  </si>
  <si>
    <t>chilipepper</t>
  </si>
  <si>
    <t>copper rockfish</t>
  </si>
  <si>
    <t>cowcod</t>
  </si>
  <si>
    <t>darkblotched rockfish</t>
  </si>
  <si>
    <t>flag rockfish</t>
  </si>
  <si>
    <t>flathead sole</t>
  </si>
  <si>
    <t>gopher rockfish</t>
  </si>
  <si>
    <t>grass rockfish</t>
  </si>
  <si>
    <t>greenspotted rockfish</t>
  </si>
  <si>
    <t>greenstriped rockfish</t>
  </si>
  <si>
    <t>honeycomb rockfish</t>
  </si>
  <si>
    <t>kelp greenling</t>
  </si>
  <si>
    <t>kelp rockfish</t>
  </si>
  <si>
    <t>longnose skate</t>
  </si>
  <si>
    <t>longspine thornyhead</t>
  </si>
  <si>
    <t>olive rockfish</t>
  </si>
  <si>
    <t>Pacific spiny dogfish</t>
  </si>
  <si>
    <t>petrale sole</t>
  </si>
  <si>
    <t>quillback rockfish</t>
  </si>
  <si>
    <t>redbanded rockfish</t>
  </si>
  <si>
    <t>rex sole</t>
  </si>
  <si>
    <t>rock sole</t>
  </si>
  <si>
    <t>rougheye/blackspotted rockfish</t>
  </si>
  <si>
    <t>sablefish</t>
  </si>
  <si>
    <t>sand sole</t>
  </si>
  <si>
    <t>sharpchin rockfish</t>
  </si>
  <si>
    <t>shortraker rockfish</t>
  </si>
  <si>
    <t>Shortspine Thornyhead</t>
  </si>
  <si>
    <t>speckled rockfish</t>
  </si>
  <si>
    <t>splitnose rockfish</t>
  </si>
  <si>
    <t>squarespot rockfish</t>
  </si>
  <si>
    <t>starry flounder</t>
  </si>
  <si>
    <t>starry rockfish</t>
  </si>
  <si>
    <t>treefish rockfish</t>
  </si>
  <si>
    <t>vermilion rockfish</t>
  </si>
  <si>
    <t>widow rockfish</t>
  </si>
  <si>
    <t>yelloweye rockfish</t>
  </si>
  <si>
    <t>yellowtail rockfish</t>
  </si>
  <si>
    <r>
      <rPr>
        <b/>
        <sz val="14"/>
        <color theme="1"/>
        <rFont val="Calibri"/>
        <family val="2"/>
        <scheme val="minor"/>
      </rPr>
      <t>Factor Score for Ecosystem Importance (unchanged from 2018 analysis)</t>
    </r>
  </si>
  <si>
    <t>Average 2016-18</t>
  </si>
  <si>
    <t>25-50%</t>
  </si>
  <si>
    <t>50-75%</t>
  </si>
  <si>
    <t>75-100%</t>
  </si>
  <si>
    <t>&gt;100%</t>
  </si>
  <si>
    <t>Avg mts, 2016-18</t>
  </si>
  <si>
    <t xml:space="preserve">/ ABC (2022) </t>
  </si>
  <si>
    <t>10-25%</t>
  </si>
  <si>
    <t>&lt;10%</t>
  </si>
  <si>
    <t>Percent of OFL attained</t>
  </si>
  <si>
    <r>
      <t xml:space="preserve">OFL </t>
    </r>
    <r>
      <rPr>
        <b/>
        <sz val="16"/>
        <rFont val="Calibri"/>
        <family val="2"/>
        <scheme val="minor"/>
      </rPr>
      <t>-</t>
    </r>
    <r>
      <rPr>
        <sz val="14"/>
        <rFont val="Calibri"/>
        <family val="2"/>
        <scheme val="minor"/>
      </rPr>
      <t xml:space="preserve"> Catch (mt)</t>
    </r>
  </si>
  <si>
    <r>
      <rPr>
        <b/>
        <sz val="14"/>
        <rFont val="Calibri"/>
        <family val="2"/>
        <scheme val="minor"/>
      </rPr>
      <t>ABC</t>
    </r>
    <r>
      <rPr>
        <sz val="14"/>
        <rFont val="Calibri"/>
        <family val="2"/>
        <scheme val="minor"/>
      </rPr>
      <t xml:space="preserve"> (or </t>
    </r>
    <r>
      <rPr>
        <i/>
        <sz val="14"/>
        <rFont val="Times New Roman"/>
        <family val="1"/>
      </rPr>
      <t>ABC contribution</t>
    </r>
    <r>
      <rPr>
        <sz val="14"/>
        <rFont val="Calibri"/>
        <family val="2"/>
        <scheme val="minor"/>
      </rPr>
      <t>) (mt)</t>
    </r>
  </si>
  <si>
    <t>Percent of ABC attained</t>
  </si>
  <si>
    <t>Very low average fishing mortality during 2016-18</t>
  </si>
  <si>
    <t>Sum from 2014-18</t>
  </si>
  <si>
    <t>Pacific Spiny dogfish</t>
  </si>
  <si>
    <t>Rougheye/Blksptd rockfish</t>
  </si>
  <si>
    <t>Kelp greenling</t>
  </si>
  <si>
    <t>Pacific Ocean perch</t>
  </si>
  <si>
    <t>2018 mts</t>
  </si>
  <si>
    <t>2022 draft 
spex values</t>
  </si>
  <si>
    <t>adjusted,</t>
  </si>
  <si>
    <t>Gopher/Black &amp; Yellow Rockfish</t>
  </si>
  <si>
    <t>$$$</t>
  </si>
  <si>
    <r>
      <rPr>
        <b/>
        <sz val="16"/>
        <color theme="1"/>
        <rFont val="Calibri"/>
        <family val="2"/>
      </rPr>
      <t>Σ</t>
    </r>
    <r>
      <rPr>
        <sz val="14"/>
        <color theme="1"/>
        <rFont val="Calibri"/>
        <family val="2"/>
        <scheme val="minor"/>
      </rPr>
      <t xml:space="preserve"> of *,#,@,$</t>
    </r>
  </si>
  <si>
    <t>Year of</t>
  </si>
  <si>
    <t xml:space="preserve"> last asmt</t>
  </si>
  <si>
    <t xml:space="preserve"> F or G</t>
  </si>
  <si>
    <t>B or C</t>
  </si>
  <si>
    <t>modi-fier</t>
  </si>
  <si>
    <t>Final</t>
  </si>
  <si>
    <t>New forward look at degree to which recent catches would be constrained by 2022 draft spex.</t>
  </si>
  <si>
    <t>prelim-inary</t>
  </si>
  <si>
    <t>If asmt age 
&gt;= 10,
 +1</t>
  </si>
  <si>
    <t>If sp.</t>
  </si>
  <si>
    <t>at or beyond traget freq.</t>
  </si>
  <si>
    <r>
      <t>-</t>
    </r>
    <r>
      <rPr>
        <b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if less than 6 years since last assessment and 'Update' recommended for next assessment</t>
    </r>
  </si>
  <si>
    <t>Max of columns</t>
  </si>
  <si>
    <t>History of groundfish stock assessment area models (excluding hake), 2003-19</t>
  </si>
  <si>
    <t xml:space="preserve">Percent </t>
  </si>
  <si>
    <t xml:space="preserve">Unfished </t>
  </si>
  <si>
    <t>DM*</t>
  </si>
  <si>
    <t>CA (N of Pt. Conception)</t>
  </si>
  <si>
    <t xml:space="preserve">F* </t>
  </si>
  <si>
    <t xml:space="preserve">    S CA Substock</t>
  </si>
  <si>
    <t xml:space="preserve">    N CA Substock</t>
  </si>
  <si>
    <r>
      <t>N of Cape Mendocino</t>
    </r>
    <r>
      <rPr>
        <sz val="11"/>
        <color theme="1"/>
        <rFont val="Calibri"/>
        <family val="2"/>
        <scheme val="minor"/>
      </rPr>
      <t xml:space="preserve"> (40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44')</t>
    </r>
  </si>
  <si>
    <r>
      <t xml:space="preserve">South of Cape Menocino </t>
    </r>
    <r>
      <rPr>
        <sz val="11"/>
        <color theme="1"/>
        <rFont val="Calibri"/>
        <family val="2"/>
        <scheme val="minor"/>
      </rPr>
      <t>(40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44')</t>
    </r>
  </si>
  <si>
    <t>North (WA)</t>
  </si>
  <si>
    <t>Central</t>
  </si>
  <si>
    <t>Gopher/Black &amp; Yellow rockfish</t>
  </si>
  <si>
    <t>Greenspotted rockfish (CA)</t>
  </si>
  <si>
    <t xml:space="preserve">   N. CA (N. of Pt. Conception)</t>
  </si>
  <si>
    <t xml:space="preserve">   S. CA (S. of Pt. Conception)</t>
  </si>
  <si>
    <t xml:space="preserve">  OR</t>
  </si>
  <si>
    <t xml:space="preserve">  CA</t>
  </si>
  <si>
    <r>
      <t>N (WA + OR + CA: N. of 40</t>
    </r>
    <r>
      <rPr>
        <vertAlign val="superscript"/>
        <sz val="11"/>
        <rFont val="Calibri"/>
        <family val="2"/>
        <scheme val="minor"/>
      </rPr>
      <t>o</t>
    </r>
    <r>
      <rPr>
        <sz val="11"/>
        <rFont val="Calibri"/>
        <family val="2"/>
        <scheme val="minor"/>
      </rPr>
      <t>10')</t>
    </r>
  </si>
  <si>
    <r>
      <t xml:space="preserve">   S (CA: S. of 40</t>
    </r>
    <r>
      <rPr>
        <vertAlign val="superscript"/>
        <sz val="11"/>
        <rFont val="Calibri"/>
        <family val="2"/>
        <scheme val="minor"/>
      </rPr>
      <t>o</t>
    </r>
    <r>
      <rPr>
        <sz val="11"/>
        <rFont val="Calibri"/>
        <family val="2"/>
        <scheme val="minor"/>
      </rPr>
      <t>10')</t>
    </r>
  </si>
  <si>
    <t>F*</t>
  </si>
  <si>
    <t xml:space="preserve">  North (WA/OR)</t>
  </si>
  <si>
    <t xml:space="preserve">  South (CA)</t>
  </si>
  <si>
    <r>
      <t xml:space="preserve">   North of 40</t>
    </r>
    <r>
      <rPr>
        <vertAlign val="superscript"/>
        <sz val="11"/>
        <rFont val="Calibri"/>
        <family val="2"/>
        <scheme val="minor"/>
      </rPr>
      <t>o</t>
    </r>
    <r>
      <rPr>
        <sz val="11"/>
        <rFont val="Calibri"/>
        <family val="2"/>
        <scheme val="minor"/>
      </rPr>
      <t>10'</t>
    </r>
  </si>
  <si>
    <r>
      <t xml:space="preserve">   South of 40</t>
    </r>
    <r>
      <rPr>
        <vertAlign val="superscript"/>
        <sz val="11"/>
        <rFont val="Calibri"/>
        <family val="2"/>
        <scheme val="minor"/>
      </rPr>
      <t>o</t>
    </r>
    <r>
      <rPr>
        <sz val="11"/>
        <rFont val="Calibri"/>
        <family val="2"/>
        <scheme val="minor"/>
      </rPr>
      <t>10'</t>
    </r>
  </si>
  <si>
    <t>* Assessment attempted but not adopted for mgmt</t>
  </si>
  <si>
    <t>2007-19</t>
  </si>
  <si>
    <t>Assessment output, Fishery and Ecosystem Factor scores, recent mortality vs draft 2022 ABCs</t>
  </si>
  <si>
    <t>Sum of Initial Score and the next 4 additive adjustments</t>
  </si>
  <si>
    <t>= Initial value if 'assessed last cycle'</t>
  </si>
  <si>
    <t>Is sp. Beyond target freq?</t>
  </si>
  <si>
    <r>
      <rPr>
        <b/>
        <sz val="14"/>
        <color theme="1"/>
        <rFont val="Calibri"/>
        <family val="2"/>
        <scheme val="minor"/>
      </rPr>
      <t>+2 to -1</t>
    </r>
    <r>
      <rPr>
        <sz val="14"/>
        <color theme="1"/>
        <rFont val="Calibri"/>
        <family val="2"/>
        <scheme val="minor"/>
      </rPr>
      <t xml:space="preserve"> modifier reflecting the degree to which recent catches will be constrained in 2022, if not assessed in 2019</t>
    </r>
  </si>
  <si>
    <t>$1,000s</t>
  </si>
  <si>
    <t xml:space="preserve"> Revenue</t>
  </si>
  <si>
    <t>Commercial*</t>
  </si>
  <si>
    <t>Avg mts, (2016-18)</t>
  </si>
  <si>
    <r>
      <rPr>
        <b/>
        <sz val="14"/>
        <color theme="1"/>
        <rFont val="Calibri"/>
        <family val="2"/>
        <scheme val="minor"/>
      </rPr>
      <t xml:space="preserve">by rebuilding </t>
    </r>
    <r>
      <rPr>
        <sz val="14"/>
        <color theme="1"/>
        <rFont val="Calibri"/>
        <family val="2"/>
        <scheme val="minor"/>
      </rPr>
      <t xml:space="preserve">
(see legend, below)</t>
    </r>
  </si>
  <si>
    <t>state/fleet; 5-yr catch suppresed</t>
  </si>
  <si>
    <t>ABCs not used in scoring</t>
  </si>
  <si>
    <t>Average over 2016-18</t>
  </si>
  <si>
    <t>Vermilion/Sunset rockfish</t>
  </si>
  <si>
    <t>(Benchmark)</t>
  </si>
  <si>
    <t>Last Full</t>
  </si>
  <si>
    <t>Updated</t>
  </si>
  <si>
    <t>Rockfish</t>
  </si>
  <si>
    <t>Over 100K lengths and 30K otoliths since last assessment</t>
  </si>
  <si>
    <t>Over 200K lengths and 80K ages not used in 2013 D-M assessment</t>
  </si>
  <si>
    <t>Over 15K lengths since last assessment, and age structures</t>
  </si>
  <si>
    <t>Over 90K lengths collected since last assessment</t>
  </si>
  <si>
    <t>Over 85K lengths collected since last assessment</t>
  </si>
  <si>
    <t>Over 25K lengths collected since last assessment</t>
  </si>
  <si>
    <t>New ecosystem driver of recruitment available</t>
  </si>
  <si>
    <t>~100K lengths (none used in 2013 D-M assessment)</t>
  </si>
  <si>
    <t>~12K lengths (none used in 2013 D-M assessment)</t>
  </si>
  <si>
    <t>~9K lengths (none used in 2013 D-M assessment)</t>
  </si>
  <si>
    <t>~25K lengths (none used in 2013 D-M assessment)</t>
  </si>
  <si>
    <r>
      <t xml:space="preserve">Individual Factor Scores for each species, with </t>
    </r>
    <r>
      <rPr>
        <b/>
        <sz val="12"/>
        <color rgb="FF0000CC"/>
        <rFont val="Calibri"/>
        <family val="2"/>
        <scheme val="minor"/>
      </rPr>
      <t>factor weights shown in row 7</t>
    </r>
  </si>
  <si>
    <t>Over 35K lengths have been collected</t>
  </si>
  <si>
    <t>New genetics and previously-unused fishery ages</t>
  </si>
  <si>
    <t>Over 50K lengths have been collected</t>
  </si>
  <si>
    <t>Over 30K lengths collected since last assessment</t>
  </si>
  <si>
    <t>adjusts</t>
  </si>
  <si>
    <t xml:space="preserve">for </t>
  </si>
  <si>
    <t>ecosys/</t>
  </si>
  <si>
    <r>
      <t xml:space="preserve">fishery impor-tance 
</t>
    </r>
    <r>
      <rPr>
        <sz val="13"/>
        <color theme="1"/>
        <rFont val="Calibri"/>
        <family val="2"/>
        <scheme val="minor"/>
      </rPr>
      <t>(-</t>
    </r>
    <r>
      <rPr>
        <b/>
        <sz val="13"/>
        <color theme="1"/>
        <rFont val="Calibri"/>
        <family val="2"/>
        <scheme val="minor"/>
      </rPr>
      <t>J</t>
    </r>
    <r>
      <rPr>
        <sz val="13"/>
        <color theme="1"/>
        <rFont val="Calibri"/>
        <family val="2"/>
        <scheme val="minor"/>
      </rPr>
      <t xml:space="preserve"> value)</t>
    </r>
  </si>
  <si>
    <t xml:space="preserve">/ OFL (2022) </t>
  </si>
  <si>
    <t>Not used in scoring</t>
  </si>
  <si>
    <t xml:space="preserve">Based on the most recently assessed % of Unfished Spawning Biomass/Output, calculated at a coastwide level, except where benchmark-derived OFLs do not </t>
  </si>
  <si>
    <t>cover the entire coast (e.g. bocaccio, yellowtail); or, on the stock's PSA (Vulnerability) score, where relative abundance has not been estimated</t>
  </si>
  <si>
    <t>% of Unfished</t>
  </si>
  <si>
    <t>Est.</t>
  </si>
  <si>
    <t>Target</t>
  </si>
  <si>
    <r>
      <t xml:space="preserve"> points = stock biomass is below target ( 0.9 * 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 xml:space="preserve"> &gt;= SB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 &gt; MSST)) </t>
    </r>
    <r>
      <rPr>
        <u/>
        <sz val="14"/>
        <color theme="1"/>
        <rFont val="Calibri"/>
        <family val="2"/>
        <scheme val="minor"/>
      </rPr>
      <t>and is declining</t>
    </r>
    <r>
      <rPr>
        <sz val="14"/>
        <color theme="1"/>
        <rFont val="Calibri"/>
        <family val="2"/>
        <scheme val="minor"/>
      </rPr>
      <t xml:space="preserve"> or recent trend unknown</t>
    </r>
  </si>
  <si>
    <r>
      <t xml:space="preserve"> points = stock biomass is below target ((0.9 * SB</t>
    </r>
    <r>
      <rPr>
        <b/>
        <vertAlign val="subscript"/>
        <sz val="14"/>
        <color theme="1"/>
        <rFont val="Calibri"/>
        <family val="2"/>
        <scheme val="minor"/>
      </rPr>
      <t>MSY</t>
    </r>
    <r>
      <rPr>
        <sz val="14"/>
        <color theme="1"/>
        <rFont val="Calibri"/>
        <family val="2"/>
        <scheme val="minor"/>
      </rPr>
      <t>) &gt;= SB</t>
    </r>
    <r>
      <rPr>
        <b/>
        <vertAlign val="subscript"/>
        <sz val="14"/>
        <color theme="1"/>
        <rFont val="Calibri"/>
        <family val="2"/>
        <scheme val="minor"/>
      </rPr>
      <t>C)</t>
    </r>
    <r>
      <rPr>
        <sz val="14"/>
        <color theme="1"/>
        <rFont val="Calibri"/>
        <family val="2"/>
        <scheme val="minor"/>
      </rPr>
      <t xml:space="preserve"> &gt; MSST) </t>
    </r>
    <r>
      <rPr>
        <b/>
        <u/>
        <sz val="14"/>
        <color theme="1"/>
        <rFont val="Calibri"/>
        <family val="2"/>
        <scheme val="minor"/>
      </rPr>
      <t>and</t>
    </r>
    <r>
      <rPr>
        <u/>
        <sz val="14"/>
        <color theme="1"/>
        <rFont val="Calibri"/>
        <family val="2"/>
        <scheme val="minor"/>
      </rPr>
      <t xml:space="preserve"> is not declining</t>
    </r>
  </si>
  <si>
    <t xml:space="preserve">Mean Catch-Age </t>
  </si>
  <si>
    <t>Wt.'d</t>
  </si>
  <si>
    <t>Asmnt</t>
  </si>
  <si>
    <t>Options</t>
  </si>
  <si>
    <t>Full/Upd</t>
  </si>
  <si>
    <t>F/D-M</t>
  </si>
  <si>
    <t>N'shore; 2-3 areas</t>
  </si>
  <si>
    <t xml:space="preserve">This modifier is included in the final score for </t>
  </si>
  <si>
    <t>the Assessment Freqency Factor (Column T)</t>
  </si>
  <si>
    <r>
      <rPr>
        <b/>
        <sz val="14"/>
        <color theme="1"/>
        <rFont val="Calibri"/>
        <family val="2"/>
        <scheme val="minor"/>
      </rPr>
      <t>OFL</t>
    </r>
    <r>
      <rPr>
        <sz val="14"/>
        <color theme="1"/>
        <rFont val="Calibri"/>
        <family val="2"/>
        <scheme val="minor"/>
      </rPr>
      <t xml:space="preserve">, or </t>
    </r>
    <r>
      <rPr>
        <i/>
        <sz val="14"/>
        <color theme="1"/>
        <rFont val="Cambria"/>
        <family val="1"/>
        <scheme val="major"/>
      </rPr>
      <t>contrib.</t>
    </r>
  </si>
  <si>
    <r>
      <rPr>
        <b/>
        <sz val="14"/>
        <color theme="1"/>
        <rFont val="Calibri"/>
        <family val="2"/>
        <scheme val="minor"/>
      </rPr>
      <t>ABC</t>
    </r>
    <r>
      <rPr>
        <sz val="14"/>
        <color theme="1"/>
        <rFont val="Calibri"/>
        <family val="2"/>
        <scheme val="minor"/>
      </rPr>
      <t xml:space="preserve">, or </t>
    </r>
    <r>
      <rPr>
        <i/>
        <sz val="14"/>
        <color theme="1"/>
        <rFont val="Cambria"/>
        <family val="1"/>
        <scheme val="major"/>
      </rPr>
      <t>contrib.</t>
    </r>
  </si>
  <si>
    <t>Value used for 2023, if NOT assessed in 2021</t>
  </si>
  <si>
    <t>Preliminary 2021 Scores and Ranks, and summaries of available data</t>
  </si>
  <si>
    <t>Worksheet for projecting scores and ratings for species in 2021, given selection of species for assessment in 2019.</t>
  </si>
  <si>
    <t>√</t>
  </si>
  <si>
    <t>When a suite of species is selected for assessments in 2019, by placing Xs in their rows in column F, a new score is calculated in column Q, through adjusting scores of the "Target Frequency" and "New Information" Factors</t>
  </si>
  <si>
    <t>2021 Base</t>
  </si>
  <si>
    <t>Scoring of "Target Frequency" Factor</t>
  </si>
  <si>
    <t>Scoring of "New Info" Factor</t>
  </si>
  <si>
    <t>Resulting 2023 Scores and Ranks</t>
  </si>
  <si>
    <t>Weight</t>
  </si>
  <si>
    <t>2023 Factor Score</t>
  </si>
  <si>
    <t>Overall Score</t>
  </si>
  <si>
    <t>2021 Factor Score</t>
  </si>
  <si>
    <t>Indicator for 'stock selected for 2021'</t>
  </si>
  <si>
    <t>IF assessed in 2021</t>
  </si>
  <si>
    <r>
      <t xml:space="preserve">IF </t>
    </r>
    <r>
      <rPr>
        <b/>
        <u/>
        <sz val="12"/>
        <color rgb="FFD20000"/>
        <rFont val="Calibri"/>
        <family val="2"/>
        <scheme val="minor"/>
      </rPr>
      <t>NOT</t>
    </r>
    <r>
      <rPr>
        <b/>
        <sz val="12"/>
        <color theme="1"/>
        <rFont val="Calibri"/>
        <family val="2"/>
        <scheme val="minor"/>
      </rPr>
      <t xml:space="preserve"> assessed in 2021</t>
    </r>
  </si>
  <si>
    <t>2023 score, if X'd species are assessed in 2021</t>
  </si>
  <si>
    <t>New  score minus 2021 base</t>
  </si>
  <si>
    <t>Weighted Diff-erence</t>
  </si>
  <si>
    <t>New Base Score</t>
  </si>
  <si>
    <t>New Base minus 2021 Base</t>
  </si>
  <si>
    <t>New Base Rank</t>
  </si>
  <si>
    <t>2021 minus 2023 Rank</t>
  </si>
  <si>
    <t>Chosen for 2021</t>
  </si>
  <si>
    <t>2-3 areas</t>
  </si>
  <si>
    <t>2-area; CalCOFI genetic ID</t>
  </si>
  <si>
    <t>Vermilion rockfish</t>
  </si>
  <si>
    <t>Pink cells denote species w/o prior benchmark assessments</t>
  </si>
  <si>
    <t>Currently</t>
  </si>
  <si>
    <t>checked as</t>
  </si>
  <si>
    <t>examples</t>
  </si>
  <si>
    <t>2002-18</t>
  </si>
  <si>
    <t>Lengths 2002-18</t>
  </si>
  <si>
    <t>Unread Age Structures 2002-18</t>
  </si>
  <si>
    <t>Read Ages 2002-18</t>
  </si>
  <si>
    <t>Unread Age Structures</t>
  </si>
  <si>
    <t>Read Ages</t>
  </si>
  <si>
    <t>Unassessed</t>
  </si>
  <si>
    <t>*Age structure data from Washington were only available from 2007-2018</t>
  </si>
  <si>
    <r>
      <t>WA</t>
    </r>
    <r>
      <rPr>
        <sz val="11"/>
        <color theme="5" tint="-0.249977111117893"/>
        <rFont val="Calibri"/>
        <family val="2"/>
      </rPr>
      <t>*</t>
    </r>
  </si>
  <si>
    <t>Attachment 2 (Electronic Only)</t>
  </si>
  <si>
    <t>June 2020</t>
  </si>
  <si>
    <t>Agenda Item F.2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</si>
</sst>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_(* #,##0.000_);_(* \(#,##0.000\);_(* &quot;-&quot;??_);_(@_)"/>
    <numFmt numFmtId="169" formatCode="0.0%"/>
    <numFmt numFmtId="170" formatCode="#,##0.000"/>
    <numFmt numFmtId="171" formatCode="\+0"/>
    <numFmt numFmtId="172" formatCode="#,##0\ "/>
    <numFmt numFmtId="173" formatCode="d"/>
    <numFmt numFmtId="174" formatCode="0.000"/>
    <numFmt numFmtId="175" formatCode="\+\ 0;\-\ 0"/>
  </numFmts>
  <fonts count="1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name val="Arial"/>
      <family val="2"/>
    </font>
    <font>
      <b/>
      <vertAlign val="subscript"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b/>
      <sz val="16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033CC"/>
      <name val="Calibri"/>
      <family val="2"/>
      <scheme val="minor"/>
    </font>
    <font>
      <b/>
      <sz val="16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i/>
      <sz val="14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i/>
      <sz val="14"/>
      <color rgb="FFCC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0000CC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4"/>
      <color rgb="FF303C18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vertAlign val="superscript"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4"/>
      <color indexed="8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005800"/>
      <name val="Calibri"/>
      <family val="2"/>
      <scheme val="minor"/>
    </font>
    <font>
      <sz val="11"/>
      <color rgb="FF6C1608"/>
      <name val="Calibri"/>
      <family val="2"/>
      <scheme val="minor"/>
    </font>
    <font>
      <strike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indexed="1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244062"/>
      <name val="Arial"/>
      <family val="2"/>
    </font>
    <font>
      <sz val="9"/>
      <color indexed="8"/>
      <name val="Arial Narrow"/>
      <family val="2"/>
    </font>
    <font>
      <sz val="12"/>
      <color rgb="FF263E74"/>
      <name val="Arial"/>
      <family val="2"/>
    </font>
    <font>
      <sz val="12"/>
      <color rgb="FF641A1A"/>
      <name val="Arial"/>
      <family val="2"/>
    </font>
    <font>
      <b/>
      <sz val="12"/>
      <color rgb="FF263E74"/>
      <name val="Arial"/>
      <family val="2"/>
    </font>
    <font>
      <sz val="12"/>
      <color rgb="FF6D84A3"/>
      <name val="Arial"/>
      <family val="2"/>
    </font>
    <font>
      <sz val="12"/>
      <color rgb="FF226EB4"/>
      <name val="Arial"/>
      <family val="2"/>
    </font>
    <font>
      <sz val="9"/>
      <color indexed="62"/>
      <name val="Tahoma"/>
      <family val="2"/>
    </font>
    <font>
      <b/>
      <sz val="15"/>
      <color rgb="FFC00000"/>
      <name val="Calibri"/>
      <family val="2"/>
      <scheme val="minor"/>
    </font>
    <font>
      <sz val="14"/>
      <name val="Times New Roman"/>
      <family val="1"/>
    </font>
    <font>
      <b/>
      <sz val="14"/>
      <color rgb="FFC00000"/>
      <name val="Times New Roman"/>
      <family val="1"/>
    </font>
    <font>
      <b/>
      <sz val="13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trike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trike/>
      <sz val="11"/>
      <color theme="1" tint="0.34998626667073579"/>
      <name val="Calibri"/>
      <family val="2"/>
      <scheme val="minor"/>
    </font>
    <font>
      <i/>
      <sz val="14"/>
      <name val="Calibri"/>
      <family val="2"/>
      <scheme val="minor"/>
    </font>
    <font>
      <i/>
      <sz val="14"/>
      <color rgb="FFCC0000"/>
      <name val="Times New Roman"/>
      <family val="1"/>
    </font>
    <font>
      <i/>
      <sz val="14"/>
      <color theme="1"/>
      <name val="Cambria"/>
      <family val="1"/>
      <scheme val="major"/>
    </font>
    <font>
      <i/>
      <sz val="14"/>
      <color rgb="FFB2292E"/>
      <name val="Cambria"/>
      <family val="1"/>
      <scheme val="major"/>
    </font>
    <font>
      <b/>
      <sz val="14"/>
      <color rgb="FFB2292E"/>
      <name val="Times New Roman"/>
      <family val="1"/>
    </font>
    <font>
      <sz val="14"/>
      <color rgb="FF00467F"/>
      <name val="Calibri"/>
      <family val="2"/>
      <scheme val="minor"/>
    </font>
    <font>
      <b/>
      <sz val="14"/>
      <color rgb="FF0055A4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ourier New"/>
      <family val="3"/>
    </font>
    <font>
      <b/>
      <sz val="12"/>
      <color theme="1"/>
      <name val="Calibri"/>
      <family val="2"/>
    </font>
    <font>
      <b/>
      <sz val="12"/>
      <color rgb="FF006600"/>
      <name val="Calibri"/>
      <family val="2"/>
      <scheme val="minor"/>
    </font>
    <font>
      <b/>
      <u/>
      <sz val="12"/>
      <color rgb="FFD20000"/>
      <name val="Calibri"/>
      <family val="2"/>
      <scheme val="minor"/>
    </font>
    <font>
      <b/>
      <sz val="12"/>
      <color rgb="FF820000"/>
      <name val="Calibri"/>
      <family val="2"/>
    </font>
    <font>
      <b/>
      <sz val="13"/>
      <color theme="1"/>
      <name val="Calibri"/>
      <family val="2"/>
    </font>
    <font>
      <sz val="12"/>
      <color theme="1" tint="0.34998626667073579"/>
      <name val="Calibri"/>
      <family val="2"/>
    </font>
    <font>
      <b/>
      <sz val="12"/>
      <color rgb="FFD20000"/>
      <name val="Calibri"/>
      <family val="2"/>
      <scheme val="minor"/>
    </font>
    <font>
      <b/>
      <sz val="12"/>
      <color theme="0" tint="-0.499984740745262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theme="5" tint="-0.249977111117893"/>
      <name val="Calibri"/>
      <family val="2"/>
    </font>
  </fonts>
  <fills count="1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1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99E7F6"/>
        <bgColor indexed="64"/>
      </patternFill>
    </fill>
    <fill>
      <patternFill patternType="solid">
        <fgColor rgb="FFA5D4E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00"/>
        <bgColor rgb="FF99CC00"/>
      </patternFill>
    </fill>
    <fill>
      <patternFill patternType="solid">
        <fgColor rgb="FFFF7979"/>
        <bgColor indexed="64"/>
      </patternFill>
    </fill>
    <fill>
      <patternFill patternType="solid">
        <fgColor rgb="FFF7AC47"/>
        <bgColor rgb="FFF7AC47"/>
      </patternFill>
    </fill>
    <fill>
      <patternFill patternType="darkUp">
        <fgColor rgb="FF99CC00"/>
        <bgColor rgb="FF99CC00"/>
      </patternFill>
    </fill>
    <fill>
      <patternFill patternType="darkTrellis">
        <fgColor rgb="FF99CC00"/>
        <bgColor rgb="FF99CC00"/>
      </patternFill>
    </fill>
    <fill>
      <patternFill patternType="darkUp">
        <fgColor rgb="FFF7AC47"/>
        <bgColor rgb="FFF7AC47"/>
      </patternFill>
    </fill>
    <fill>
      <patternFill patternType="darkTrellis">
        <fgColor rgb="FFF7AC47"/>
        <bgColor rgb="FFF7AC47"/>
      </patternFill>
    </fill>
    <fill>
      <patternFill patternType="solid">
        <fgColor rgb="FF47FFC2"/>
        <bgColor indexed="64"/>
      </patternFill>
    </fill>
    <fill>
      <patternFill patternType="solid">
        <fgColor rgb="FFFFD1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rgb="FFA6BFDE"/>
        <bgColor indexed="64"/>
      </patternFill>
    </fill>
    <fill>
      <patternFill patternType="solid">
        <fgColor rgb="FFCCDAEC"/>
        <bgColor indexed="64"/>
      </patternFill>
    </fill>
    <fill>
      <patternFill patternType="solid">
        <fgColor rgb="FFB8EE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7FF8B"/>
        <bgColor indexed="64"/>
      </patternFill>
    </fill>
    <fill>
      <patternFill patternType="solid">
        <fgColor rgb="FFF97B7E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rgb="FFD5E3B7"/>
        <bgColor indexed="64"/>
      </patternFill>
    </fill>
    <fill>
      <patternFill patternType="solid">
        <fgColor rgb="FFEAC38A"/>
        <bgColor indexed="64"/>
      </patternFill>
    </fill>
    <fill>
      <patternFill patternType="solid">
        <fgColor rgb="FFFADB8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2FDBF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BD9EB"/>
        <bgColor indexed="64"/>
      </patternFill>
    </fill>
    <fill>
      <patternFill patternType="solid">
        <fgColor rgb="FFF0D5AE"/>
        <bgColor indexed="64"/>
      </patternFill>
    </fill>
    <fill>
      <patternFill patternType="solid">
        <fgColor rgb="FFE9F0D8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D1E8"/>
        <bgColor indexed="64"/>
      </patternFill>
    </fill>
    <fill>
      <patternFill patternType="solid">
        <fgColor rgb="FF8DCADB"/>
        <bgColor indexed="64"/>
      </patternFill>
    </fill>
    <fill>
      <patternFill patternType="solid">
        <fgColor rgb="FFDEBDFF"/>
        <bgColor indexed="64"/>
      </patternFill>
    </fill>
    <fill>
      <patternFill patternType="solid">
        <fgColor rgb="FFD2E0B2"/>
        <bgColor indexed="64"/>
      </patternFill>
    </fill>
    <fill>
      <patternFill patternType="solid">
        <fgColor rgb="FF71FFFF"/>
        <bgColor indexed="64"/>
      </patternFill>
    </fill>
    <fill>
      <patternFill patternType="solid">
        <fgColor rgb="FFFFC9FF"/>
        <bgColor indexed="64"/>
      </patternFill>
    </fill>
    <fill>
      <gradientFill degree="180">
        <stop position="0">
          <color theme="0"/>
        </stop>
        <stop position="1">
          <color rgb="FFFFC9FF"/>
        </stop>
      </gradientFill>
    </fill>
    <fill>
      <patternFill patternType="lightHorizontal">
        <fgColor theme="0" tint="-0.34998626667073579"/>
        <bgColor indexed="65"/>
      </patternFill>
    </fill>
    <fill>
      <patternFill patternType="lightHorizontal">
        <fgColor theme="0" tint="-0.24994659260841701"/>
        <bgColor indexed="65"/>
      </patternFill>
    </fill>
    <fill>
      <patternFill patternType="solid">
        <fgColor rgb="FFB7ECFF"/>
        <bgColor indexed="64"/>
      </patternFill>
    </fill>
    <fill>
      <patternFill patternType="solid">
        <fgColor rgb="FFD8CFE3"/>
        <bgColor indexed="64"/>
      </patternFill>
    </fill>
    <fill>
      <patternFill patternType="solid">
        <fgColor rgb="FFDDF4FF"/>
        <bgColor indexed="64"/>
      </patternFill>
    </fill>
    <fill>
      <patternFill patternType="solid">
        <fgColor rgb="FFB9E8FF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FFFD1"/>
        <bgColor indexed="64"/>
      </patternFill>
    </fill>
    <fill>
      <patternFill patternType="solid">
        <fgColor rgb="FFFFDCB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2DCE8"/>
        <bgColor indexed="64"/>
      </patternFill>
    </fill>
    <fill>
      <patternFill patternType="solid">
        <fgColor rgb="FFD6FFC1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EFB89"/>
        <bgColor indexed="64"/>
      </patternFill>
    </fill>
    <fill>
      <patternFill patternType="lightVertical">
        <fgColor theme="6"/>
        <bgColor theme="0"/>
      </patternFill>
    </fill>
    <fill>
      <patternFill patternType="solid">
        <fgColor rgb="FFF7CD8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4B4B4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2C5FF"/>
        <bgColor indexed="64"/>
      </patternFill>
    </fill>
    <fill>
      <patternFill patternType="solid">
        <fgColor rgb="FF66FFFF"/>
        <bgColor indexed="64"/>
      </patternFill>
    </fill>
    <fill>
      <patternFill patternType="lightUp">
        <fgColor rgb="FFDE6F00"/>
        <bgColor rgb="FFFECED3"/>
      </patternFill>
    </fill>
    <fill>
      <patternFill patternType="solid">
        <fgColor rgb="FFE76DFF"/>
        <bgColor indexed="64"/>
      </patternFill>
    </fill>
    <fill>
      <patternFill patternType="solid">
        <fgColor rgb="FFAAE600"/>
        <bgColor indexed="64"/>
      </patternFill>
    </fill>
    <fill>
      <patternFill patternType="solid">
        <fgColor rgb="FFF3745B"/>
        <bgColor indexed="64"/>
      </patternFill>
    </fill>
    <fill>
      <patternFill patternType="solid">
        <fgColor rgb="FFFFEBE1"/>
        <bgColor indexed="64"/>
      </patternFill>
    </fill>
    <fill>
      <patternFill patternType="solid">
        <fgColor rgb="FFE1FFE6"/>
        <bgColor indexed="64"/>
      </patternFill>
    </fill>
    <fill>
      <patternFill patternType="solid">
        <fgColor rgb="FF7AC88E"/>
        <bgColor indexed="64"/>
      </patternFill>
    </fill>
    <fill>
      <patternFill patternType="solid">
        <fgColor rgb="FFD0DFAF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0BDF15"/>
        <bgColor indexed="64"/>
      </patternFill>
    </fill>
    <fill>
      <patternFill patternType="solid">
        <fgColor rgb="FFB3F200"/>
        <bgColor indexed="64"/>
      </patternFill>
    </fill>
    <fill>
      <patternFill patternType="solid">
        <fgColor rgb="FFD20000"/>
        <bgColor indexed="64"/>
      </patternFill>
    </fill>
    <fill>
      <patternFill patternType="solid">
        <fgColor rgb="FFFFAE5D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rgb="FFC9FFFF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E8FFDD"/>
        <bgColor indexed="64"/>
      </patternFill>
    </fill>
  </fills>
  <borders count="19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medium">
        <color rgb="FF0000CC"/>
      </bottom>
      <diagonal/>
    </border>
    <border>
      <left style="thin">
        <color auto="1"/>
      </left>
      <right style="thin">
        <color indexed="64"/>
      </right>
      <top/>
      <bottom style="medium">
        <color rgb="FF0000CC"/>
      </bottom>
      <diagonal/>
    </border>
    <border>
      <left/>
      <right/>
      <top/>
      <bottom style="medium">
        <color rgb="FF0000CC"/>
      </bottom>
      <diagonal/>
    </border>
    <border>
      <left style="thin">
        <color auto="1"/>
      </left>
      <right style="medium">
        <color auto="1"/>
      </right>
      <top/>
      <bottom style="medium">
        <color rgb="FF0000CC"/>
      </bottom>
      <diagonal/>
    </border>
    <border>
      <left/>
      <right style="thin">
        <color indexed="64"/>
      </right>
      <top style="thin">
        <color indexed="64"/>
      </top>
      <bottom style="medium">
        <color rgb="FF0000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CC"/>
      </bottom>
      <diagonal/>
    </border>
    <border>
      <left/>
      <right/>
      <top style="thin">
        <color indexed="64"/>
      </top>
      <bottom style="medium">
        <color rgb="FF0000CC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medium">
        <color rgb="FF0000CC"/>
      </bottom>
      <diagonal/>
    </border>
    <border>
      <left/>
      <right style="thin">
        <color indexed="64"/>
      </right>
      <top style="thin">
        <color indexed="64"/>
      </top>
      <bottom style="medium">
        <color rgb="FF7E3F00"/>
      </bottom>
      <diagonal/>
    </border>
    <border>
      <left/>
      <right style="thin">
        <color indexed="64"/>
      </right>
      <top style="thin">
        <color indexed="64"/>
      </top>
      <bottom style="medium">
        <color rgb="FF547E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547E00"/>
      </bottom>
      <diagonal/>
    </border>
    <border>
      <left/>
      <right/>
      <top style="thin">
        <color indexed="64"/>
      </top>
      <bottom style="medium">
        <color rgb="FF547E00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medium">
        <color rgb="FF547E00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rgb="FF547E00"/>
      </bottom>
      <diagonal/>
    </border>
    <border>
      <left/>
      <right style="thin">
        <color indexed="64"/>
      </right>
      <top style="medium">
        <color indexed="64"/>
      </top>
      <bottom style="medium">
        <color rgb="FF0000CC"/>
      </bottom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rgb="FF000000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18DB7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/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 style="thin">
        <color rgb="FFD6DDEE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718DB7"/>
      </right>
      <top/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718DB7"/>
      </right>
      <top style="thin">
        <color rgb="FFD6DDEE"/>
      </top>
      <bottom/>
      <diagonal/>
    </border>
    <border>
      <left style="thin">
        <color rgb="FF718DB7"/>
      </left>
      <right/>
      <top style="thin">
        <color rgb="FFD6DDEE"/>
      </top>
      <bottom style="thin">
        <color rgb="FF718DB7"/>
      </bottom>
      <diagonal/>
    </border>
    <border>
      <left style="thin">
        <color rgb="FFBFBFBF"/>
      </left>
      <right/>
      <top style="thin">
        <color rgb="FFBFBFBF"/>
      </top>
      <bottom style="thin">
        <color rgb="FF718DB7"/>
      </bottom>
      <diagonal/>
    </border>
    <border>
      <left/>
      <right/>
      <top style="thin">
        <color rgb="FFBFBFBF"/>
      </top>
      <bottom style="thin">
        <color rgb="FF718DB7"/>
      </bottom>
      <diagonal/>
    </border>
    <border>
      <left/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/>
      <top style="thin">
        <color rgb="FFD6DDEE"/>
      </top>
      <bottom style="thin">
        <color rgb="FF718DB7"/>
      </bottom>
      <diagonal/>
    </border>
    <border>
      <left style="thin">
        <color rgb="FFBFBFBF"/>
      </left>
      <right style="thin">
        <color rgb="FF718DB7"/>
      </right>
      <top style="thin">
        <color rgb="FFBFBFBF"/>
      </top>
      <bottom style="thin">
        <color rgb="FF718DB7"/>
      </bottom>
      <diagonal/>
    </border>
    <border>
      <left/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/>
      <top style="thin">
        <color rgb="FFD6DDEE"/>
      </top>
      <bottom/>
      <diagonal/>
    </border>
    <border>
      <left/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718DB7"/>
      </bottom>
      <diagonal/>
    </border>
    <border>
      <left/>
      <right/>
      <top/>
      <bottom style="thin">
        <color rgb="FF718DB7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rgb="FF0000CC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7E3F00"/>
      </bottom>
      <diagonal/>
    </border>
    <border>
      <left/>
      <right/>
      <top style="thin">
        <color indexed="64"/>
      </top>
      <bottom style="medium">
        <color rgb="FF7E3F00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medium">
        <color rgb="FF7E3F00"/>
      </bottom>
      <diagonal/>
    </border>
    <border>
      <left/>
      <right style="thin">
        <color indexed="64"/>
      </right>
      <top/>
      <bottom style="medium">
        <color rgb="FF7E3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EEDE12"/>
      </bottom>
      <diagonal/>
    </border>
    <border>
      <left/>
      <right style="thin">
        <color indexed="64"/>
      </right>
      <top style="thin">
        <color indexed="64"/>
      </top>
      <bottom style="medium">
        <color rgb="FFEEDE12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rgb="FFEEDE12"/>
      </bottom>
      <diagonal/>
    </border>
    <border>
      <left style="thick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 diagonalDown="1">
      <left style="medium">
        <color auto="1"/>
      </left>
      <right/>
      <top/>
      <bottom/>
      <diagonal style="thin">
        <color auto="1"/>
      </diagonal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double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double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307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32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9" fillId="0" borderId="0"/>
    <xf numFmtId="0" fontId="32" fillId="0" borderId="0"/>
    <xf numFmtId="0" fontId="32" fillId="0" borderId="0"/>
    <xf numFmtId="0" fontId="9" fillId="0" borderId="0"/>
    <xf numFmtId="0" fontId="9" fillId="0" borderId="0"/>
    <xf numFmtId="0" fontId="32" fillId="0" borderId="0"/>
    <xf numFmtId="0" fontId="33" fillId="0" borderId="0"/>
    <xf numFmtId="0" fontId="9" fillId="0" borderId="0"/>
    <xf numFmtId="0" fontId="32" fillId="0" borderId="0"/>
    <xf numFmtId="0" fontId="5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18" fillId="0" borderId="0"/>
    <xf numFmtId="9" fontId="18" fillId="0" borderId="0" applyFont="0" applyFill="0" applyBorder="0" applyAlignment="0" applyProtection="0"/>
    <xf numFmtId="0" fontId="2" fillId="0" borderId="0"/>
    <xf numFmtId="0" fontId="1" fillId="0" borderId="0"/>
    <xf numFmtId="49" fontId="78" fillId="90" borderId="0" applyBorder="0" applyProtection="0">
      <alignment horizontal="left" vertical="top" wrapText="1"/>
    </xf>
    <xf numFmtId="0" fontId="1" fillId="0" borderId="0"/>
  </cellStyleXfs>
  <cellXfs count="2048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5" fontId="7" fillId="0" borderId="0" xfId="1" applyNumberFormat="1" applyFont="1"/>
    <xf numFmtId="3" fontId="7" fillId="0" borderId="0" xfId="0" applyNumberFormat="1" applyFont="1"/>
    <xf numFmtId="0" fontId="7" fillId="0" borderId="0" xfId="0" applyFont="1" applyBorder="1"/>
    <xf numFmtId="165" fontId="7" fillId="0" borderId="14" xfId="1" applyNumberFormat="1" applyFont="1" applyBorder="1"/>
    <xf numFmtId="165" fontId="7" fillId="0" borderId="19" xfId="1" applyNumberFormat="1" applyFont="1" applyBorder="1"/>
    <xf numFmtId="165" fontId="7" fillId="0" borderId="21" xfId="1" applyNumberFormat="1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7" fillId="22" borderId="0" xfId="0" applyFont="1" applyFill="1" applyAlignment="1">
      <alignment vertical="center" wrapText="1"/>
    </xf>
    <xf numFmtId="0" fontId="7" fillId="22" borderId="0" xfId="0" applyFont="1" applyFill="1" applyAlignment="1">
      <alignment horizontal="center" vertical="center"/>
    </xf>
    <xf numFmtId="0" fontId="7" fillId="23" borderId="0" xfId="0" applyFont="1" applyFill="1" applyAlignment="1">
      <alignment horizontal="left" vertical="center"/>
    </xf>
    <xf numFmtId="0" fontId="7" fillId="23" borderId="0" xfId="0" applyFont="1" applyFill="1" applyAlignment="1">
      <alignment vertical="center" wrapText="1"/>
    </xf>
    <xf numFmtId="0" fontId="7" fillId="23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quotePrefix="1" applyFont="1"/>
    <xf numFmtId="0" fontId="7" fillId="0" borderId="0" xfId="0" applyFont="1" applyAlignment="1">
      <alignment horizontal="left" vertical="center"/>
    </xf>
    <xf numFmtId="0" fontId="6" fillId="0" borderId="0" xfId="0" applyFont="1"/>
    <xf numFmtId="0" fontId="14" fillId="0" borderId="0" xfId="0" applyFont="1" applyBorder="1" applyAlignment="1">
      <alignment horizontal="center"/>
    </xf>
    <xf numFmtId="3" fontId="15" fillId="0" borderId="0" xfId="0" applyNumberFormat="1" applyFont="1"/>
    <xf numFmtId="3" fontId="6" fillId="0" borderId="0" xfId="0" applyNumberFormat="1" applyFont="1"/>
    <xf numFmtId="4" fontId="6" fillId="0" borderId="0" xfId="0" applyNumberFormat="1" applyFont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164" fontId="6" fillId="0" borderId="9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" fontId="7" fillId="17" borderId="0" xfId="0" applyNumberFormat="1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7" fillId="17" borderId="0" xfId="0" applyFont="1" applyFill="1"/>
    <xf numFmtId="0" fontId="8" fillId="17" borderId="30" xfId="0" applyFont="1" applyFill="1" applyBorder="1"/>
    <xf numFmtId="0" fontId="8" fillId="17" borderId="32" xfId="0" applyFont="1" applyFill="1" applyBorder="1" applyAlignment="1">
      <alignment horizontal="center"/>
    </xf>
    <xf numFmtId="0" fontId="8" fillId="17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8" fillId="17" borderId="15" xfId="0" applyFont="1" applyFill="1" applyBorder="1" applyAlignment="1">
      <alignment horizontal="center"/>
    </xf>
    <xf numFmtId="0" fontId="8" fillId="17" borderId="5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4" fontId="7" fillId="17" borderId="37" xfId="2" applyNumberFormat="1" applyFont="1" applyFill="1" applyBorder="1" applyAlignment="1">
      <alignment horizontal="center"/>
    </xf>
    <xf numFmtId="3" fontId="8" fillId="0" borderId="20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8" fillId="0" borderId="22" xfId="0" applyNumberFormat="1" applyFont="1" applyBorder="1" applyAlignment="1">
      <alignment horizontal="center"/>
    </xf>
    <xf numFmtId="4" fontId="8" fillId="0" borderId="39" xfId="0" applyNumberFormat="1" applyFont="1" applyFill="1" applyBorder="1" applyAlignment="1">
      <alignment horizontal="center"/>
    </xf>
    <xf numFmtId="0" fontId="7" fillId="28" borderId="41" xfId="0" applyFont="1" applyFill="1" applyBorder="1"/>
    <xf numFmtId="0" fontId="7" fillId="0" borderId="49" xfId="0" applyFont="1" applyBorder="1" applyAlignment="1">
      <alignment horizontal="center"/>
    </xf>
    <xf numFmtId="4" fontId="7" fillId="0" borderId="40" xfId="0" applyNumberFormat="1" applyFont="1" applyBorder="1" applyAlignment="1">
      <alignment horizontal="center"/>
    </xf>
    <xf numFmtId="4" fontId="7" fillId="0" borderId="50" xfId="0" applyNumberFormat="1" applyFont="1" applyBorder="1" applyAlignment="1">
      <alignment horizontal="center"/>
    </xf>
    <xf numFmtId="0" fontId="7" fillId="28" borderId="8" xfId="0" applyFont="1" applyFill="1" applyBorder="1"/>
    <xf numFmtId="0" fontId="7" fillId="0" borderId="27" xfId="0" applyFont="1" applyFill="1" applyBorder="1"/>
    <xf numFmtId="4" fontId="7" fillId="0" borderId="9" xfId="0" applyNumberFormat="1" applyFont="1" applyFill="1" applyBorder="1"/>
    <xf numFmtId="4" fontId="7" fillId="0" borderId="51" xfId="0" applyNumberFormat="1" applyFont="1" applyFill="1" applyBorder="1" applyAlignment="1">
      <alignment horizontal="center"/>
    </xf>
    <xf numFmtId="0" fontId="7" fillId="0" borderId="27" xfId="0" applyFont="1" applyBorder="1" applyAlignment="1">
      <alignment horizontal="center"/>
    </xf>
    <xf numFmtId="4" fontId="7" fillId="0" borderId="9" xfId="0" applyNumberFormat="1" applyFont="1" applyBorder="1" applyAlignment="1">
      <alignment horizontal="center"/>
    </xf>
    <xf numFmtId="4" fontId="7" fillId="0" borderId="51" xfId="0" applyNumberFormat="1" applyFont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4" fontId="7" fillId="0" borderId="9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8" fillId="17" borderId="33" xfId="0" applyFont="1" applyFill="1" applyBorder="1"/>
    <xf numFmtId="2" fontId="7" fillId="0" borderId="14" xfId="0" applyNumberFormat="1" applyFont="1" applyBorder="1" applyAlignment="1">
      <alignment horizontal="center"/>
    </xf>
    <xf numFmtId="167" fontId="7" fillId="0" borderId="3" xfId="0" applyNumberFormat="1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167" fontId="8" fillId="0" borderId="53" xfId="0" applyNumberFormat="1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167" fontId="8" fillId="0" borderId="54" xfId="0" applyNumberFormat="1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167" fontId="8" fillId="0" borderId="44" xfId="0" applyNumberFormat="1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7" fontId="7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17" borderId="0" xfId="0" quotePrefix="1" applyFont="1" applyFill="1" applyBorder="1"/>
    <xf numFmtId="0" fontId="8" fillId="17" borderId="0" xfId="0" quotePrefix="1" applyFont="1" applyFill="1" applyBorder="1" applyAlignment="1">
      <alignment horizontal="center"/>
    </xf>
    <xf numFmtId="0" fontId="15" fillId="0" borderId="0" xfId="0" applyFont="1"/>
    <xf numFmtId="0" fontId="8" fillId="17" borderId="0" xfId="0" quotePrefix="1" applyFont="1" applyFill="1" applyAlignment="1">
      <alignment horizontal="center"/>
    </xf>
    <xf numFmtId="0" fontId="7" fillId="17" borderId="0" xfId="0" applyFont="1" applyFill="1" applyBorder="1"/>
    <xf numFmtId="0" fontId="8" fillId="17" borderId="0" xfId="0" applyFont="1" applyFill="1" applyBorder="1" applyAlignment="1">
      <alignment horizontal="center"/>
    </xf>
    <xf numFmtId="0" fontId="8" fillId="17" borderId="11" xfId="0" applyFont="1" applyFill="1" applyBorder="1" applyAlignment="1">
      <alignment horizontal="center"/>
    </xf>
    <xf numFmtId="0" fontId="8" fillId="17" borderId="48" xfId="0" applyFont="1" applyFill="1" applyBorder="1" applyAlignment="1">
      <alignment horizontal="center"/>
    </xf>
    <xf numFmtId="0" fontId="8" fillId="17" borderId="8" xfId="0" applyFont="1" applyFill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17" borderId="27" xfId="0" applyFont="1" applyFill="1" applyBorder="1" applyAlignment="1">
      <alignment horizontal="center"/>
    </xf>
    <xf numFmtId="0" fontId="8" fillId="17" borderId="28" xfId="0" applyFont="1" applyFill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8" fillId="0" borderId="0" xfId="0" applyFont="1" applyBorder="1"/>
    <xf numFmtId="0" fontId="10" fillId="0" borderId="0" xfId="3" applyFont="1"/>
    <xf numFmtId="9" fontId="18" fillId="0" borderId="0" xfId="2" applyFont="1" applyAlignment="1">
      <alignment horizontal="center"/>
    </xf>
    <xf numFmtId="0" fontId="18" fillId="0" borderId="0" xfId="0" applyFont="1"/>
    <xf numFmtId="0" fontId="11" fillId="0" borderId="0" xfId="3" applyFont="1" applyAlignment="1">
      <alignment vertical="center"/>
    </xf>
    <xf numFmtId="9" fontId="7" fillId="0" borderId="0" xfId="2" applyFont="1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0" xfId="3" applyFont="1"/>
    <xf numFmtId="0" fontId="10" fillId="0" borderId="0" xfId="3" applyFont="1" applyBorder="1" applyAlignment="1">
      <alignment vertical="center"/>
    </xf>
    <xf numFmtId="9" fontId="8" fillId="0" borderId="12" xfId="2" applyFont="1" applyBorder="1" applyAlignment="1">
      <alignment horizontal="center"/>
    </xf>
    <xf numFmtId="3" fontId="8" fillId="0" borderId="36" xfId="2" applyNumberFormat="1" applyFont="1" applyBorder="1" applyAlignment="1">
      <alignment horizontal="center" vertical="center"/>
    </xf>
    <xf numFmtId="9" fontId="7" fillId="0" borderId="19" xfId="2" applyFont="1" applyBorder="1" applyAlignment="1">
      <alignment horizontal="center" vertical="center"/>
    </xf>
    <xf numFmtId="3" fontId="8" fillId="0" borderId="26" xfId="2" applyNumberFormat="1" applyFont="1" applyBorder="1" applyAlignment="1">
      <alignment horizontal="center" vertical="center"/>
    </xf>
    <xf numFmtId="9" fontId="11" fillId="0" borderId="19" xfId="2" applyFont="1" applyFill="1" applyBorder="1" applyAlignment="1" applyProtection="1">
      <alignment horizontal="center" vertical="center"/>
    </xf>
    <xf numFmtId="9" fontId="7" fillId="0" borderId="19" xfId="2" applyFont="1" applyFill="1" applyBorder="1" applyAlignment="1">
      <alignment horizontal="center" vertical="center"/>
    </xf>
    <xf numFmtId="3" fontId="10" fillId="0" borderId="26" xfId="0" applyNumberFormat="1" applyFont="1" applyFill="1" applyBorder="1" applyAlignment="1" applyProtection="1">
      <alignment horizontal="center" vertical="center"/>
    </xf>
    <xf numFmtId="0" fontId="21" fillId="0" borderId="0" xfId="3" applyFont="1"/>
    <xf numFmtId="0" fontId="11" fillId="0" borderId="0" xfId="3" applyFont="1" applyAlignment="1">
      <alignment horizontal="center"/>
    </xf>
    <xf numFmtId="3" fontId="11" fillId="0" borderId="0" xfId="3" applyNumberFormat="1" applyFont="1" applyAlignment="1">
      <alignment horizontal="center"/>
    </xf>
    <xf numFmtId="0" fontId="27" fillId="0" borderId="0" xfId="3" applyFont="1"/>
    <xf numFmtId="167" fontId="7" fillId="0" borderId="0" xfId="0" applyNumberFormat="1" applyFont="1" applyAlignment="1">
      <alignment horizontal="center" vertical="center"/>
    </xf>
    <xf numFmtId="0" fontId="10" fillId="17" borderId="26" xfId="4" applyFont="1" applyFill="1" applyBorder="1"/>
    <xf numFmtId="0" fontId="10" fillId="17" borderId="26" xfId="4" applyFont="1" applyFill="1" applyBorder="1" applyAlignment="1"/>
    <xf numFmtId="0" fontId="8" fillId="0" borderId="0" xfId="0" applyFont="1" applyFill="1" applyBorder="1"/>
    <xf numFmtId="0" fontId="8" fillId="17" borderId="0" xfId="0" applyFont="1" applyFill="1" applyBorder="1"/>
    <xf numFmtId="4" fontId="8" fillId="0" borderId="40" xfId="0" applyNumberFormat="1" applyFont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4" fontId="8" fillId="0" borderId="9" xfId="0" applyNumberFormat="1" applyFont="1" applyFill="1" applyBorder="1" applyAlignment="1">
      <alignment horizontal="center"/>
    </xf>
    <xf numFmtId="0" fontId="8" fillId="17" borderId="31" xfId="0" applyFont="1" applyFill="1" applyBorder="1" applyAlignment="1">
      <alignment horizontal="center"/>
    </xf>
    <xf numFmtId="0" fontId="10" fillId="0" borderId="26" xfId="3" applyFont="1" applyBorder="1"/>
    <xf numFmtId="0" fontId="8" fillId="17" borderId="0" xfId="0" applyFont="1" applyFill="1" applyAlignment="1">
      <alignment horizontal="centerContinuous"/>
    </xf>
    <xf numFmtId="0" fontId="8" fillId="17" borderId="30" xfId="0" applyFont="1" applyFill="1" applyBorder="1" applyAlignment="1">
      <alignment horizontal="centerContinuous"/>
    </xf>
    <xf numFmtId="0" fontId="8" fillId="17" borderId="38" xfId="0" applyFont="1" applyFill="1" applyBorder="1" applyAlignment="1">
      <alignment horizontal="centerContinuous"/>
    </xf>
    <xf numFmtId="9" fontId="7" fillId="0" borderId="21" xfId="2" applyFont="1" applyBorder="1" applyAlignment="1">
      <alignment horizontal="center" vertical="center"/>
    </xf>
    <xf numFmtId="9" fontId="8" fillId="17" borderId="15" xfId="2" applyFont="1" applyFill="1" applyBorder="1" applyAlignment="1">
      <alignment horizontal="center"/>
    </xf>
    <xf numFmtId="3" fontId="8" fillId="17" borderId="30" xfId="0" applyNumberFormat="1" applyFont="1" applyFill="1" applyBorder="1" applyAlignment="1">
      <alignment horizontal="center"/>
    </xf>
    <xf numFmtId="3" fontId="8" fillId="17" borderId="33" xfId="0" applyNumberFormat="1" applyFont="1" applyFill="1" applyBorder="1" applyAlignment="1">
      <alignment horizontal="center"/>
    </xf>
    <xf numFmtId="0" fontId="10" fillId="17" borderId="33" xfId="3" applyFont="1" applyFill="1" applyBorder="1"/>
    <xf numFmtId="0" fontId="10" fillId="17" borderId="36" xfId="4" applyFont="1" applyFill="1" applyBorder="1" applyAlignment="1">
      <alignment vertical="center"/>
    </xf>
    <xf numFmtId="0" fontId="10" fillId="17" borderId="26" xfId="4" applyFont="1" applyFill="1" applyBorder="1" applyAlignment="1">
      <alignment vertical="center"/>
    </xf>
    <xf numFmtId="0" fontId="10" fillId="0" borderId="26" xfId="3" applyFont="1" applyBorder="1" applyAlignment="1">
      <alignment vertical="center"/>
    </xf>
    <xf numFmtId="0" fontId="7" fillId="17" borderId="0" xfId="0" applyFont="1" applyFill="1" applyAlignment="1">
      <alignment horizontal="left"/>
    </xf>
    <xf numFmtId="0" fontId="7" fillId="0" borderId="0" xfId="0" applyFont="1" applyFill="1" applyBorder="1" applyAlignment="1">
      <alignment vertical="center"/>
    </xf>
    <xf numFmtId="4" fontId="15" fillId="16" borderId="32" xfId="0" applyNumberFormat="1" applyFont="1" applyFill="1" applyBorder="1" applyAlignment="1">
      <alignment horizontal="center"/>
    </xf>
    <xf numFmtId="4" fontId="6" fillId="16" borderId="32" xfId="0" applyNumberFormat="1" applyFont="1" applyFill="1" applyBorder="1" applyAlignment="1">
      <alignment horizontal="center"/>
    </xf>
    <xf numFmtId="0" fontId="0" fillId="0" borderId="55" xfId="0" applyBorder="1" applyAlignment="1">
      <alignment horizontal="center"/>
    </xf>
    <xf numFmtId="4" fontId="6" fillId="16" borderId="47" xfId="0" applyNumberFormat="1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8" fillId="17" borderId="0" xfId="0" applyFont="1" applyFill="1" applyBorder="1" applyAlignment="1">
      <alignment horizontal="centerContinuous"/>
    </xf>
    <xf numFmtId="4" fontId="8" fillId="17" borderId="0" xfId="0" applyNumberFormat="1" applyFont="1" applyFill="1" applyBorder="1"/>
    <xf numFmtId="0" fontId="8" fillId="17" borderId="20" xfId="0" applyFont="1" applyFill="1" applyBorder="1"/>
    <xf numFmtId="0" fontId="8" fillId="17" borderId="18" xfId="0" applyFont="1" applyFill="1" applyBorder="1"/>
    <xf numFmtId="0" fontId="8" fillId="17" borderId="16" xfId="0" applyFont="1" applyFill="1" applyBorder="1"/>
    <xf numFmtId="0" fontId="34" fillId="17" borderId="0" xfId="0" applyFont="1" applyFill="1" applyAlignment="1">
      <alignment vertical="center"/>
    </xf>
    <xf numFmtId="0" fontId="34" fillId="17" borderId="0" xfId="0" applyFont="1" applyFill="1"/>
    <xf numFmtId="165" fontId="7" fillId="17" borderId="0" xfId="1" applyNumberFormat="1" applyFont="1" applyFill="1"/>
    <xf numFmtId="0" fontId="7" fillId="17" borderId="0" xfId="0" applyFont="1" applyFill="1" applyBorder="1" applyAlignment="1">
      <alignment horizontal="center"/>
    </xf>
    <xf numFmtId="0" fontId="7" fillId="17" borderId="30" xfId="0" applyFont="1" applyFill="1" applyBorder="1"/>
    <xf numFmtId="0" fontId="7" fillId="17" borderId="0" xfId="0" applyFont="1" applyFill="1" applyAlignment="1">
      <alignment horizontal="centerContinuous"/>
    </xf>
    <xf numFmtId="0" fontId="7" fillId="17" borderId="7" xfId="0" applyFont="1" applyFill="1" applyBorder="1" applyAlignment="1">
      <alignment horizontal="centerContinuous"/>
    </xf>
    <xf numFmtId="165" fontId="7" fillId="17" borderId="3" xfId="1" applyNumberFormat="1" applyFont="1" applyFill="1" applyBorder="1" applyAlignment="1">
      <alignment horizontal="centerContinuous"/>
    </xf>
    <xf numFmtId="165" fontId="7" fillId="17" borderId="46" xfId="1" applyNumberFormat="1" applyFont="1" applyFill="1" applyBorder="1" applyAlignment="1">
      <alignment horizontal="centerContinuous"/>
    </xf>
    <xf numFmtId="0" fontId="7" fillId="17" borderId="3" xfId="0" applyFont="1" applyFill="1" applyBorder="1" applyAlignment="1">
      <alignment horizontal="centerContinuous"/>
    </xf>
    <xf numFmtId="0" fontId="7" fillId="17" borderId="18" xfId="0" applyFont="1" applyFill="1" applyBorder="1" applyAlignment="1">
      <alignment horizontal="centerContinuous"/>
    </xf>
    <xf numFmtId="0" fontId="8" fillId="17" borderId="46" xfId="0" applyFont="1" applyFill="1" applyBorder="1" applyAlignment="1">
      <alignment horizontal="centerContinuous"/>
    </xf>
    <xf numFmtId="0" fontId="8" fillId="17" borderId="47" xfId="0" applyFont="1" applyFill="1" applyBorder="1" applyAlignment="1">
      <alignment horizontal="centerContinuous"/>
    </xf>
    <xf numFmtId="0" fontId="7" fillId="17" borderId="48" xfId="0" applyFont="1" applyFill="1" applyBorder="1" applyAlignment="1">
      <alignment horizontal="center"/>
    </xf>
    <xf numFmtId="0" fontId="7" fillId="17" borderId="5" xfId="0" applyFont="1" applyFill="1" applyBorder="1" applyAlignment="1">
      <alignment horizontal="center"/>
    </xf>
    <xf numFmtId="0" fontId="7" fillId="17" borderId="17" xfId="0" applyFont="1" applyFill="1" applyBorder="1" applyAlignment="1">
      <alignment horizontal="center"/>
    </xf>
    <xf numFmtId="0" fontId="7" fillId="17" borderId="16" xfId="0" applyFont="1" applyFill="1" applyBorder="1" applyAlignment="1">
      <alignment horizontal="center"/>
    </xf>
    <xf numFmtId="4" fontId="8" fillId="17" borderId="0" xfId="0" applyNumberFormat="1" applyFont="1" applyFill="1" applyBorder="1" applyAlignment="1">
      <alignment horizontal="center"/>
    </xf>
    <xf numFmtId="0" fontId="7" fillId="17" borderId="0" xfId="0" applyFont="1" applyFill="1" applyBorder="1" applyAlignment="1">
      <alignment horizontal="centerContinuous"/>
    </xf>
    <xf numFmtId="0" fontId="7" fillId="28" borderId="7" xfId="0" applyFont="1" applyFill="1" applyBorder="1"/>
    <xf numFmtId="165" fontId="7" fillId="17" borderId="0" xfId="1" applyNumberFormat="1" applyFont="1" applyFill="1" applyBorder="1"/>
    <xf numFmtId="0" fontId="7" fillId="28" borderId="0" xfId="0" applyFont="1" applyFill="1" applyBorder="1"/>
    <xf numFmtId="0" fontId="8" fillId="17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vertical="center"/>
    </xf>
    <xf numFmtId="0" fontId="7" fillId="17" borderId="0" xfId="0" applyFont="1" applyFill="1" applyAlignment="1">
      <alignment vertical="center"/>
    </xf>
    <xf numFmtId="165" fontId="7" fillId="17" borderId="0" xfId="1" applyNumberFormat="1" applyFont="1" applyFill="1" applyAlignment="1">
      <alignment vertical="center"/>
    </xf>
    <xf numFmtId="0" fontId="7" fillId="17" borderId="0" xfId="0" applyFont="1" applyFill="1" applyBorder="1" applyAlignment="1">
      <alignment horizontal="center" vertical="center"/>
    </xf>
    <xf numFmtId="0" fontId="8" fillId="17" borderId="0" xfId="0" applyFont="1" applyFill="1" applyBorder="1" applyAlignment="1">
      <alignment horizontal="centerContinuous" vertical="center"/>
    </xf>
    <xf numFmtId="0" fontId="7" fillId="17" borderId="0" xfId="0" applyFont="1" applyFill="1" applyBorder="1" applyAlignment="1">
      <alignment horizontal="centerContinuous" vertical="center"/>
    </xf>
    <xf numFmtId="4" fontId="8" fillId="17" borderId="12" xfId="0" applyNumberFormat="1" applyFont="1" applyFill="1" applyBorder="1" applyAlignment="1">
      <alignment horizontal="center"/>
    </xf>
    <xf numFmtId="4" fontId="7" fillId="17" borderId="0" xfId="0" applyNumberFormat="1" applyFont="1" applyFill="1" applyAlignment="1">
      <alignment vertical="center"/>
    </xf>
    <xf numFmtId="4" fontId="7" fillId="0" borderId="0" xfId="0" applyNumberFormat="1" applyFont="1"/>
    <xf numFmtId="0" fontId="8" fillId="40" borderId="0" xfId="0" applyFont="1" applyFill="1" applyBorder="1" applyAlignment="1">
      <alignment horizontal="center"/>
    </xf>
    <xf numFmtId="0" fontId="8" fillId="40" borderId="0" xfId="0" applyFont="1" applyFill="1" applyBorder="1"/>
    <xf numFmtId="4" fontId="8" fillId="40" borderId="0" xfId="0" applyNumberFormat="1" applyFont="1" applyFill="1" applyBorder="1" applyAlignment="1">
      <alignment horizontal="center"/>
    </xf>
    <xf numFmtId="4" fontId="8" fillId="40" borderId="0" xfId="0" applyNumberFormat="1" applyFont="1" applyFill="1" applyBorder="1"/>
    <xf numFmtId="0" fontId="7" fillId="0" borderId="26" xfId="0" applyFont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9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22" borderId="0" xfId="0" applyFont="1" applyFill="1" applyAlignment="1">
      <alignment horizontal="left" vertical="center" wrapText="1"/>
    </xf>
    <xf numFmtId="0" fontId="0" fillId="0" borderId="0" xfId="0" applyFill="1"/>
    <xf numFmtId="0" fontId="7" fillId="0" borderId="13" xfId="0" applyFont="1" applyFill="1" applyBorder="1"/>
    <xf numFmtId="0" fontId="7" fillId="46" borderId="0" xfId="0" applyFont="1" applyFill="1"/>
    <xf numFmtId="0" fontId="34" fillId="46" borderId="0" xfId="0" applyFont="1" applyFill="1" applyAlignment="1">
      <alignment horizontal="centerContinuous"/>
    </xf>
    <xf numFmtId="0" fontId="7" fillId="46" borderId="0" xfId="0" applyFont="1" applyFill="1" applyAlignment="1">
      <alignment horizontal="centerContinuous"/>
    </xf>
    <xf numFmtId="0" fontId="8" fillId="17" borderId="0" xfId="0" quotePrefix="1" applyFont="1" applyFill="1" applyBorder="1" applyAlignment="1">
      <alignment horizontal="centerContinuous"/>
    </xf>
    <xf numFmtId="0" fontId="8" fillId="25" borderId="0" xfId="0" applyFont="1" applyFill="1" applyAlignment="1">
      <alignment horizontal="left" indent="2"/>
    </xf>
    <xf numFmtId="0" fontId="7" fillId="25" borderId="0" xfId="0" applyFont="1" applyFill="1"/>
    <xf numFmtId="0" fontId="11" fillId="25" borderId="0" xfId="3" applyFont="1" applyFill="1"/>
    <xf numFmtId="0" fontId="7" fillId="25" borderId="0" xfId="0" applyFont="1" applyFill="1" applyAlignment="1">
      <alignment horizontal="left" vertical="center"/>
    </xf>
    <xf numFmtId="0" fontId="10" fillId="0" borderId="43" xfId="3" applyFont="1" applyBorder="1" applyAlignment="1">
      <alignment vertical="center"/>
    </xf>
    <xf numFmtId="0" fontId="0" fillId="17" borderId="0" xfId="0" applyFill="1" applyAlignment="1">
      <alignment horizontal="center"/>
    </xf>
    <xf numFmtId="0" fontId="6" fillId="17" borderId="0" xfId="0" applyFont="1" applyFill="1" applyAlignment="1">
      <alignment horizontal="center"/>
    </xf>
    <xf numFmtId="0" fontId="0" fillId="17" borderId="30" xfId="0" applyFill="1" applyBorder="1"/>
    <xf numFmtId="0" fontId="0" fillId="17" borderId="33" xfId="0" applyFill="1" applyBorder="1"/>
    <xf numFmtId="0" fontId="0" fillId="0" borderId="4" xfId="0" applyBorder="1" applyAlignment="1">
      <alignment horizontal="centerContinuous"/>
    </xf>
    <xf numFmtId="0" fontId="0" fillId="0" borderId="33" xfId="0" applyBorder="1" applyAlignment="1">
      <alignment horizontal="centerContinuous"/>
    </xf>
    <xf numFmtId="0" fontId="0" fillId="17" borderId="0" xfId="0" applyFill="1" applyBorder="1"/>
    <xf numFmtId="0" fontId="0" fillId="17" borderId="0" xfId="0" applyFill="1" applyBorder="1" applyAlignment="1">
      <alignment horizontal="center"/>
    </xf>
    <xf numFmtId="167" fontId="0" fillId="0" borderId="7" xfId="0" applyNumberFormat="1" applyBorder="1"/>
    <xf numFmtId="0" fontId="10" fillId="0" borderId="26" xfId="4" applyFont="1" applyFill="1" applyBorder="1" applyAlignment="1">
      <alignment vertical="center"/>
    </xf>
    <xf numFmtId="0" fontId="10" fillId="0" borderId="26" xfId="3" applyFont="1" applyFill="1" applyBorder="1" applyAlignment="1">
      <alignment vertical="center"/>
    </xf>
    <xf numFmtId="9" fontId="7" fillId="0" borderId="39" xfId="2" applyFont="1" applyBorder="1" applyAlignment="1">
      <alignment horizontal="center" vertical="center"/>
    </xf>
    <xf numFmtId="0" fontId="10" fillId="17" borderId="36" xfId="4" applyFont="1" applyFill="1" applyBorder="1"/>
    <xf numFmtId="0" fontId="10" fillId="17" borderId="43" xfId="4" applyFont="1" applyFill="1" applyBorder="1"/>
    <xf numFmtId="4" fontId="7" fillId="17" borderId="32" xfId="0" applyNumberFormat="1" applyFont="1" applyFill="1" applyBorder="1" applyAlignment="1">
      <alignment horizontal="centerContinuous"/>
    </xf>
    <xf numFmtId="4" fontId="7" fillId="17" borderId="43" xfId="0" applyNumberFormat="1" applyFont="1" applyFill="1" applyBorder="1"/>
    <xf numFmtId="9" fontId="7" fillId="47" borderId="19" xfId="2" applyFont="1" applyFill="1" applyBorder="1" applyAlignment="1">
      <alignment horizontal="center" vertical="center"/>
    </xf>
    <xf numFmtId="9" fontId="7" fillId="47" borderId="39" xfId="2" applyFont="1" applyFill="1" applyBorder="1" applyAlignment="1">
      <alignment horizontal="center" vertical="center"/>
    </xf>
    <xf numFmtId="4" fontId="7" fillId="17" borderId="0" xfId="0" applyNumberFormat="1" applyFont="1" applyFill="1" applyBorder="1" applyAlignment="1">
      <alignment horizontal="centerContinuous" wrapText="1"/>
    </xf>
    <xf numFmtId="0" fontId="7" fillId="17" borderId="0" xfId="0" applyFont="1" applyFill="1" applyAlignment="1">
      <alignment horizontal="centerContinuous" wrapText="1"/>
    </xf>
    <xf numFmtId="3" fontId="7" fillId="0" borderId="3" xfId="0" applyNumberFormat="1" applyFont="1" applyBorder="1" applyAlignment="1">
      <alignment horizontal="center"/>
    </xf>
    <xf numFmtId="3" fontId="7" fillId="0" borderId="47" xfId="0" applyNumberFormat="1" applyFont="1" applyBorder="1" applyAlignment="1">
      <alignment horizontal="center"/>
    </xf>
    <xf numFmtId="167" fontId="7" fillId="0" borderId="18" xfId="0" applyNumberFormat="1" applyFont="1" applyBorder="1" applyAlignment="1">
      <alignment horizontal="center"/>
    </xf>
    <xf numFmtId="167" fontId="7" fillId="0" borderId="47" xfId="0" applyNumberFormat="1" applyFont="1" applyBorder="1" applyAlignment="1">
      <alignment horizontal="center"/>
    </xf>
    <xf numFmtId="3" fontId="7" fillId="0" borderId="46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7" fillId="0" borderId="27" xfId="0" applyNumberFormat="1" applyFont="1" applyBorder="1" applyAlignment="1">
      <alignment horizontal="center"/>
    </xf>
    <xf numFmtId="167" fontId="7" fillId="0" borderId="9" xfId="0" applyNumberFormat="1" applyFont="1" applyBorder="1" applyAlignment="1">
      <alignment horizontal="center"/>
    </xf>
    <xf numFmtId="167" fontId="7" fillId="0" borderId="20" xfId="0" applyNumberFormat="1" applyFont="1" applyBorder="1" applyAlignment="1">
      <alignment horizontal="center"/>
    </xf>
    <xf numFmtId="167" fontId="7" fillId="0" borderId="27" xfId="0" applyNumberFormat="1" applyFont="1" applyBorder="1" applyAlignment="1">
      <alignment horizontal="center"/>
    </xf>
    <xf numFmtId="3" fontId="7" fillId="0" borderId="51" xfId="0" applyNumberFormat="1" applyFont="1" applyBorder="1" applyAlignment="1">
      <alignment horizontal="center"/>
    </xf>
    <xf numFmtId="3" fontId="7" fillId="0" borderId="24" xfId="0" applyNumberFormat="1" applyFont="1" applyBorder="1" applyAlignment="1">
      <alignment horizontal="center"/>
    </xf>
    <xf numFmtId="3" fontId="7" fillId="0" borderId="68" xfId="0" applyNumberFormat="1" applyFont="1" applyBorder="1" applyAlignment="1">
      <alignment horizontal="center"/>
    </xf>
    <xf numFmtId="3" fontId="7" fillId="0" borderId="64" xfId="0" applyNumberFormat="1" applyFont="1" applyBorder="1" applyAlignment="1">
      <alignment horizontal="center"/>
    </xf>
    <xf numFmtId="167" fontId="7" fillId="0" borderId="24" xfId="0" applyNumberFormat="1" applyFont="1" applyBorder="1" applyAlignment="1">
      <alignment horizontal="center"/>
    </xf>
    <xf numFmtId="167" fontId="7" fillId="0" borderId="68" xfId="0" applyNumberFormat="1" applyFont="1" applyBorder="1" applyAlignment="1">
      <alignment horizontal="center"/>
    </xf>
    <xf numFmtId="167" fontId="7" fillId="0" borderId="64" xfId="0" applyNumberFormat="1" applyFont="1" applyBorder="1" applyAlignment="1">
      <alignment horizontal="center"/>
    </xf>
    <xf numFmtId="3" fontId="7" fillId="0" borderId="62" xfId="0" applyNumberFormat="1" applyFont="1" applyBorder="1" applyAlignment="1">
      <alignment horizontal="center"/>
    </xf>
    <xf numFmtId="167" fontId="7" fillId="0" borderId="46" xfId="0" applyNumberFormat="1" applyFont="1" applyBorder="1" applyAlignment="1">
      <alignment horizontal="center"/>
    </xf>
    <xf numFmtId="167" fontId="7" fillId="0" borderId="51" xfId="0" applyNumberFormat="1" applyFont="1" applyBorder="1" applyAlignment="1">
      <alignment horizontal="center"/>
    </xf>
    <xf numFmtId="167" fontId="7" fillId="0" borderId="62" xfId="0" applyNumberFormat="1" applyFont="1" applyBorder="1" applyAlignment="1">
      <alignment horizontal="center"/>
    </xf>
    <xf numFmtId="0" fontId="7" fillId="0" borderId="0" xfId="1819" applyFont="1"/>
    <xf numFmtId="0" fontId="7" fillId="48" borderId="0" xfId="1819" applyFont="1" applyFill="1"/>
    <xf numFmtId="0" fontId="7" fillId="15" borderId="0" xfId="1819" applyFont="1" applyFill="1"/>
    <xf numFmtId="0" fontId="34" fillId="17" borderId="0" xfId="0" applyFont="1" applyFill="1" applyAlignment="1">
      <alignment horizontal="left" vertical="center"/>
    </xf>
    <xf numFmtId="0" fontId="0" fillId="17" borderId="0" xfId="0" applyFill="1"/>
    <xf numFmtId="0" fontId="7" fillId="17" borderId="0" xfId="0" applyFont="1" applyFill="1" applyAlignment="1">
      <alignment horizontal="left" vertical="center"/>
    </xf>
    <xf numFmtId="0" fontId="41" fillId="17" borderId="0" xfId="2297" applyFont="1" applyFill="1"/>
    <xf numFmtId="0" fontId="7" fillId="17" borderId="13" xfId="0" applyFont="1" applyFill="1" applyBorder="1"/>
    <xf numFmtId="0" fontId="7" fillId="17" borderId="46" xfId="0" applyFont="1" applyFill="1" applyBorder="1"/>
    <xf numFmtId="0" fontId="7" fillId="17" borderId="7" xfId="0" applyFont="1" applyFill="1" applyBorder="1"/>
    <xf numFmtId="0" fontId="13" fillId="17" borderId="7" xfId="0" quotePrefix="1" applyFont="1" applyFill="1" applyBorder="1" applyAlignment="1">
      <alignment horizontal="centerContinuous" vertical="center"/>
    </xf>
    <xf numFmtId="0" fontId="13" fillId="17" borderId="7" xfId="0" quotePrefix="1" applyFont="1" applyFill="1" applyBorder="1" applyAlignment="1">
      <alignment horizontal="centerContinuous" vertical="center" wrapText="1"/>
    </xf>
    <xf numFmtId="0" fontId="7" fillId="17" borderId="7" xfId="0" applyFont="1" applyFill="1" applyBorder="1" applyAlignment="1">
      <alignment horizontal="centerContinuous" vertical="center" wrapText="1"/>
    </xf>
    <xf numFmtId="0" fontId="7" fillId="17" borderId="7" xfId="0" applyFont="1" applyFill="1" applyBorder="1" applyAlignment="1">
      <alignment horizontal="centerContinuous" wrapText="1"/>
    </xf>
    <xf numFmtId="0" fontId="7" fillId="17" borderId="7" xfId="0" applyFont="1" applyFill="1" applyBorder="1" applyAlignment="1">
      <alignment horizontal="left"/>
    </xf>
    <xf numFmtId="0" fontId="7" fillId="41" borderId="0" xfId="0" applyFont="1" applyFill="1" applyAlignment="1">
      <alignment vertical="center"/>
    </xf>
    <xf numFmtId="0" fontId="7" fillId="41" borderId="0" xfId="0" applyFont="1" applyFill="1" applyAlignment="1">
      <alignment wrapText="1"/>
    </xf>
    <xf numFmtId="0" fontId="7" fillId="41" borderId="0" xfId="0" applyFont="1" applyFill="1" applyAlignment="1">
      <alignment horizontal="center" vertical="center"/>
    </xf>
    <xf numFmtId="0" fontId="7" fillId="54" borderId="0" xfId="0" applyFont="1" applyFill="1" applyAlignment="1">
      <alignment vertical="center"/>
    </xf>
    <xf numFmtId="0" fontId="7" fillId="54" borderId="0" xfId="0" applyFont="1" applyFill="1" applyAlignment="1">
      <alignment vertical="center" wrapText="1"/>
    </xf>
    <xf numFmtId="0" fontId="7" fillId="54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horizontal="left"/>
    </xf>
    <xf numFmtId="0" fontId="13" fillId="17" borderId="7" xfId="0" applyFont="1" applyFill="1" applyBorder="1" applyAlignment="1">
      <alignment horizontal="centerContinuous" vertical="center" wrapText="1"/>
    </xf>
    <xf numFmtId="0" fontId="10" fillId="17" borderId="26" xfId="3" applyFont="1" applyFill="1" applyBorder="1"/>
    <xf numFmtId="0" fontId="8" fillId="17" borderId="35" xfId="0" applyFont="1" applyFill="1" applyBorder="1" applyAlignment="1">
      <alignment horizontal="center"/>
    </xf>
    <xf numFmtId="165" fontId="8" fillId="17" borderId="37" xfId="1" applyNumberFormat="1" applyFont="1" applyFill="1" applyBorder="1"/>
    <xf numFmtId="165" fontId="8" fillId="17" borderId="42" xfId="1" applyNumberFormat="1" applyFont="1" applyFill="1" applyBorder="1"/>
    <xf numFmtId="165" fontId="8" fillId="17" borderId="45" xfId="1" applyNumberFormat="1" applyFont="1" applyFill="1" applyBorder="1"/>
    <xf numFmtId="0" fontId="39" fillId="17" borderId="30" xfId="0" quotePrefix="1" applyFont="1" applyFill="1" applyBorder="1" applyAlignment="1">
      <alignment horizontal="center" wrapText="1"/>
    </xf>
    <xf numFmtId="0" fontId="8" fillId="17" borderId="29" xfId="0" applyFont="1" applyFill="1" applyBorder="1" applyAlignment="1">
      <alignment horizontal="centerContinuous"/>
    </xf>
    <xf numFmtId="0" fontId="8" fillId="17" borderId="11" xfId="0" applyFont="1" applyFill="1" applyBorder="1" applyAlignment="1">
      <alignment horizontal="centerContinuous"/>
    </xf>
    <xf numFmtId="0" fontId="8" fillId="17" borderId="30" xfId="0" applyFont="1" applyFill="1" applyBorder="1" applyAlignment="1">
      <alignment horizontal="center"/>
    </xf>
    <xf numFmtId="0" fontId="8" fillId="17" borderId="18" xfId="0" applyFont="1" applyFill="1" applyBorder="1" applyAlignment="1">
      <alignment horizontal="centerContinuous"/>
    </xf>
    <xf numFmtId="0" fontId="8" fillId="17" borderId="33" xfId="0" applyFont="1" applyFill="1" applyBorder="1" applyAlignment="1">
      <alignment horizontal="center"/>
    </xf>
    <xf numFmtId="167" fontId="8" fillId="0" borderId="20" xfId="0" applyNumberFormat="1" applyFont="1" applyBorder="1" applyAlignment="1">
      <alignment horizontal="center"/>
    </xf>
    <xf numFmtId="0" fontId="48" fillId="17" borderId="0" xfId="0" quotePrefix="1" applyFont="1" applyFill="1" applyBorder="1" applyAlignment="1">
      <alignment horizontal="centerContinuous"/>
    </xf>
    <xf numFmtId="0" fontId="8" fillId="17" borderId="2" xfId="0" applyFont="1" applyFill="1" applyBorder="1" applyAlignment="1">
      <alignment horizontal="center"/>
    </xf>
    <xf numFmtId="9" fontId="7" fillId="0" borderId="0" xfId="2302" applyFont="1"/>
    <xf numFmtId="0" fontId="7" fillId="0" borderId="0" xfId="1819" applyFont="1" applyFill="1"/>
    <xf numFmtId="0" fontId="7" fillId="46" borderId="0" xfId="1819" applyFont="1" applyFill="1"/>
    <xf numFmtId="2" fontId="11" fillId="34" borderId="40" xfId="0" applyNumberFormat="1" applyFont="1" applyFill="1" applyBorder="1" applyAlignment="1">
      <alignment horizontal="center" vertical="center"/>
    </xf>
    <xf numFmtId="2" fontId="11" fillId="31" borderId="9" xfId="0" applyNumberFormat="1" applyFont="1" applyFill="1" applyBorder="1" applyAlignment="1">
      <alignment horizontal="center" vertical="center"/>
    </xf>
    <xf numFmtId="2" fontId="11" fillId="35" borderId="9" xfId="0" applyNumberFormat="1" applyFont="1" applyFill="1" applyBorder="1" applyAlignment="1">
      <alignment horizontal="center" vertical="center"/>
    </xf>
    <xf numFmtId="2" fontId="11" fillId="34" borderId="9" xfId="0" applyNumberFormat="1" applyFont="1" applyFill="1" applyBorder="1" applyAlignment="1">
      <alignment horizontal="center" vertical="center"/>
    </xf>
    <xf numFmtId="2" fontId="11" fillId="37" borderId="9" xfId="0" applyNumberFormat="1" applyFont="1" applyFill="1" applyBorder="1" applyAlignment="1">
      <alignment horizontal="center" vertical="center"/>
    </xf>
    <xf numFmtId="2" fontId="11" fillId="36" borderId="9" xfId="0" applyNumberFormat="1" applyFont="1" applyFill="1" applyBorder="1" applyAlignment="1">
      <alignment horizontal="center" vertical="center"/>
    </xf>
    <xf numFmtId="2" fontId="11" fillId="33" borderId="9" xfId="0" applyNumberFormat="1" applyFont="1" applyFill="1" applyBorder="1" applyAlignment="1">
      <alignment horizontal="center" vertical="center"/>
    </xf>
    <xf numFmtId="2" fontId="28" fillId="33" borderId="9" xfId="0" applyNumberFormat="1" applyFont="1" applyFill="1" applyBorder="1" applyAlignment="1">
      <alignment horizontal="center" vertical="center"/>
    </xf>
    <xf numFmtId="2" fontId="11" fillId="32" borderId="9" xfId="0" applyNumberFormat="1" applyFont="1" applyFill="1" applyBorder="1" applyAlignment="1">
      <alignment horizontal="center" vertical="center"/>
    </xf>
    <xf numFmtId="2" fontId="11" fillId="31" borderId="40" xfId="0" applyNumberFormat="1" applyFont="1" applyFill="1" applyBorder="1" applyAlignment="1">
      <alignment horizontal="center" vertical="center"/>
    </xf>
    <xf numFmtId="2" fontId="11" fillId="32" borderId="6" xfId="0" applyNumberFormat="1" applyFont="1" applyFill="1" applyBorder="1" applyAlignment="1">
      <alignment horizontal="center" vertical="center"/>
    </xf>
    <xf numFmtId="0" fontId="23" fillId="17" borderId="0" xfId="0" applyFont="1" applyFill="1" applyAlignment="1">
      <alignment horizontal="center"/>
    </xf>
    <xf numFmtId="0" fontId="6" fillId="56" borderId="7" xfId="0" applyFont="1" applyFill="1" applyBorder="1" applyAlignment="1">
      <alignment horizontal="centerContinuous"/>
    </xf>
    <xf numFmtId="0" fontId="6" fillId="0" borderId="4" xfId="0" applyFont="1" applyFill="1" applyBorder="1" applyAlignment="1">
      <alignment horizontal="centerContinuous"/>
    </xf>
    <xf numFmtId="0" fontId="19" fillId="0" borderId="4" xfId="0" applyFont="1" applyBorder="1" applyAlignment="1">
      <alignment horizontal="centerContinuous"/>
    </xf>
    <xf numFmtId="0" fontId="0" fillId="0" borderId="4" xfId="0" quotePrefix="1" applyFont="1" applyBorder="1" applyAlignment="1">
      <alignment horizontal="centerContinuous"/>
    </xf>
    <xf numFmtId="0" fontId="0" fillId="0" borderId="69" xfId="0" applyFont="1" applyBorder="1"/>
    <xf numFmtId="0" fontId="19" fillId="0" borderId="69" xfId="0" applyFont="1" applyBorder="1" applyAlignment="1">
      <alignment horizontal="center"/>
    </xf>
    <xf numFmtId="0" fontId="0" fillId="0" borderId="69" xfId="0" quotePrefix="1" applyFont="1" applyBorder="1" applyAlignment="1">
      <alignment horizontal="center"/>
    </xf>
    <xf numFmtId="0" fontId="0" fillId="0" borderId="69" xfId="0" applyBorder="1"/>
    <xf numFmtId="3" fontId="8" fillId="0" borderId="18" xfId="0" applyNumberFormat="1" applyFont="1" applyBorder="1" applyAlignment="1">
      <alignment horizontal="center"/>
    </xf>
    <xf numFmtId="3" fontId="8" fillId="0" borderId="3" xfId="0" applyNumberFormat="1" applyFont="1" applyFill="1" applyBorder="1"/>
    <xf numFmtId="3" fontId="46" fillId="0" borderId="9" xfId="0" applyNumberFormat="1" applyFont="1" applyFill="1" applyBorder="1"/>
    <xf numFmtId="3" fontId="8" fillId="0" borderId="9" xfId="0" applyNumberFormat="1" applyFont="1" applyFill="1" applyBorder="1"/>
    <xf numFmtId="3" fontId="48" fillId="0" borderId="9" xfId="0" applyNumberFormat="1" applyFont="1" applyFill="1" applyBorder="1"/>
    <xf numFmtId="3" fontId="46" fillId="0" borderId="9" xfId="0" applyNumberFormat="1" applyFont="1" applyBorder="1"/>
    <xf numFmtId="3" fontId="47" fillId="0" borderId="9" xfId="0" applyNumberFormat="1" applyFont="1" applyFill="1" applyBorder="1"/>
    <xf numFmtId="3" fontId="30" fillId="0" borderId="9" xfId="0" applyNumberFormat="1" applyFont="1" applyFill="1" applyBorder="1"/>
    <xf numFmtId="0" fontId="7" fillId="46" borderId="0" xfId="1819" applyFont="1" applyFill="1" applyAlignment="1">
      <alignment horizontal="center"/>
    </xf>
    <xf numFmtId="0" fontId="7" fillId="0" borderId="0" xfId="1819" applyFont="1" applyFill="1" applyAlignment="1">
      <alignment horizontal="center"/>
    </xf>
    <xf numFmtId="9" fontId="7" fillId="0" borderId="0" xfId="2302" applyFont="1" applyFill="1"/>
    <xf numFmtId="0" fontId="7" fillId="17" borderId="0" xfId="1819" applyFont="1" applyFill="1"/>
    <xf numFmtId="0" fontId="7" fillId="17" borderId="0" xfId="1819" applyFont="1" applyFill="1" applyBorder="1"/>
    <xf numFmtId="9" fontId="7" fillId="17" borderId="0" xfId="2302" applyFont="1" applyFill="1"/>
    <xf numFmtId="0" fontId="8" fillId="46" borderId="32" xfId="1819" applyFont="1" applyFill="1" applyBorder="1" applyAlignment="1">
      <alignment horizontal="centerContinuous" vertical="center"/>
    </xf>
    <xf numFmtId="0" fontId="8" fillId="46" borderId="47" xfId="1819" applyFont="1" applyFill="1" applyBorder="1" applyAlignment="1">
      <alignment horizontal="centerContinuous" vertical="center"/>
    </xf>
    <xf numFmtId="0" fontId="8" fillId="46" borderId="3" xfId="1819" applyFont="1" applyFill="1" applyBorder="1" applyAlignment="1">
      <alignment horizontal="centerContinuous" vertical="center"/>
    </xf>
    <xf numFmtId="2" fontId="7" fillId="46" borderId="9" xfId="1819" applyNumberFormat="1" applyFont="1" applyFill="1" applyBorder="1" applyAlignment="1">
      <alignment horizontal="center"/>
    </xf>
    <xf numFmtId="0" fontId="7" fillId="0" borderId="9" xfId="1819" applyFont="1" applyBorder="1"/>
    <xf numFmtId="9" fontId="7" fillId="0" borderId="9" xfId="2302" applyFont="1" applyBorder="1"/>
    <xf numFmtId="170" fontId="7" fillId="48" borderId="9" xfId="1819" applyNumberFormat="1" applyFont="1" applyFill="1" applyBorder="1"/>
    <xf numFmtId="11" fontId="7" fillId="48" borderId="9" xfId="1819" applyNumberFormat="1" applyFont="1" applyFill="1" applyBorder="1"/>
    <xf numFmtId="168" fontId="8" fillId="48" borderId="9" xfId="1" applyNumberFormat="1" applyFont="1" applyFill="1" applyBorder="1"/>
    <xf numFmtId="0" fontId="7" fillId="0" borderId="9" xfId="1819" applyFont="1" applyFill="1" applyBorder="1"/>
    <xf numFmtId="3" fontId="7" fillId="48" borderId="9" xfId="1819" applyNumberFormat="1" applyFont="1" applyFill="1" applyBorder="1" applyAlignment="1">
      <alignment horizontal="center"/>
    </xf>
    <xf numFmtId="3" fontId="8" fillId="48" borderId="9" xfId="1819" applyNumberFormat="1" applyFont="1" applyFill="1" applyBorder="1" applyAlignment="1">
      <alignment horizontal="center"/>
    </xf>
    <xf numFmtId="168" fontId="8" fillId="46" borderId="27" xfId="1" applyNumberFormat="1" applyFont="1" applyFill="1" applyBorder="1"/>
    <xf numFmtId="3" fontId="8" fillId="0" borderId="26" xfId="0" applyNumberFormat="1" applyFont="1" applyBorder="1" applyAlignment="1">
      <alignment horizontal="center"/>
    </xf>
    <xf numFmtId="0" fontId="8" fillId="46" borderId="21" xfId="0" applyFont="1" applyFill="1" applyBorder="1" applyAlignment="1">
      <alignment horizontal="center"/>
    </xf>
    <xf numFmtId="3" fontId="8" fillId="0" borderId="25" xfId="0" applyNumberFormat="1" applyFont="1" applyBorder="1" applyAlignment="1">
      <alignment horizontal="center"/>
    </xf>
    <xf numFmtId="0" fontId="7" fillId="17" borderId="32" xfId="1819" applyFont="1" applyFill="1" applyBorder="1"/>
    <xf numFmtId="0" fontId="7" fillId="17" borderId="30" xfId="1819" applyFont="1" applyFill="1" applyBorder="1"/>
    <xf numFmtId="0" fontId="8" fillId="46" borderId="46" xfId="1819" applyFont="1" applyFill="1" applyBorder="1" applyAlignment="1">
      <alignment horizontal="centerContinuous" vertical="center"/>
    </xf>
    <xf numFmtId="2" fontId="7" fillId="46" borderId="51" xfId="1819" applyNumberFormat="1" applyFont="1" applyFill="1" applyBorder="1" applyAlignment="1">
      <alignment horizontal="center"/>
    </xf>
    <xf numFmtId="0" fontId="7" fillId="0" borderId="27" xfId="1819" applyFont="1" applyBorder="1"/>
    <xf numFmtId="0" fontId="30" fillId="0" borderId="27" xfId="1819" applyFont="1" applyBorder="1"/>
    <xf numFmtId="0" fontId="8" fillId="46" borderId="18" xfId="1819" applyFont="1" applyFill="1" applyBorder="1" applyAlignment="1">
      <alignment horizontal="centerContinuous" vertical="center"/>
    </xf>
    <xf numFmtId="0" fontId="7" fillId="46" borderId="20" xfId="1819" applyFont="1" applyFill="1" applyBorder="1" applyAlignment="1">
      <alignment horizontal="center"/>
    </xf>
    <xf numFmtId="168" fontId="8" fillId="46" borderId="47" xfId="1" applyNumberFormat="1" applyFont="1" applyFill="1" applyBorder="1"/>
    <xf numFmtId="2" fontId="7" fillId="46" borderId="3" xfId="1819" applyNumberFormat="1" applyFont="1" applyFill="1" applyBorder="1" applyAlignment="1">
      <alignment horizontal="center"/>
    </xf>
    <xf numFmtId="2" fontId="7" fillId="46" borderId="46" xfId="1819" applyNumberFormat="1" applyFont="1" applyFill="1" applyBorder="1" applyAlignment="1">
      <alignment horizontal="center"/>
    </xf>
    <xf numFmtId="0" fontId="7" fillId="46" borderId="18" xfId="1819" applyFont="1" applyFill="1" applyBorder="1" applyAlignment="1">
      <alignment horizontal="center"/>
    </xf>
    <xf numFmtId="0" fontId="7" fillId="0" borderId="47" xfId="1819" applyFont="1" applyBorder="1"/>
    <xf numFmtId="9" fontId="7" fillId="0" borderId="3" xfId="2302" applyFont="1" applyBorder="1"/>
    <xf numFmtId="170" fontId="7" fillId="48" borderId="3" xfId="1819" applyNumberFormat="1" applyFont="1" applyFill="1" applyBorder="1"/>
    <xf numFmtId="11" fontId="7" fillId="48" borderId="3" xfId="1819" applyNumberFormat="1" applyFont="1" applyFill="1" applyBorder="1"/>
    <xf numFmtId="168" fontId="8" fillId="48" borderId="3" xfId="1" applyNumberFormat="1" applyFont="1" applyFill="1" applyBorder="1"/>
    <xf numFmtId="0" fontId="8" fillId="46" borderId="6" xfId="1819" applyFont="1" applyFill="1" applyBorder="1" applyAlignment="1">
      <alignment horizontal="center" wrapText="1"/>
    </xf>
    <xf numFmtId="0" fontId="7" fillId="46" borderId="6" xfId="1819" applyFont="1" applyFill="1" applyBorder="1" applyAlignment="1">
      <alignment horizontal="center" wrapText="1"/>
    </xf>
    <xf numFmtId="0" fontId="7" fillId="46" borderId="52" xfId="1819" applyFont="1" applyFill="1" applyBorder="1" applyAlignment="1">
      <alignment horizontal="center"/>
    </xf>
    <xf numFmtId="0" fontId="8" fillId="46" borderId="22" xfId="1819" applyFont="1" applyFill="1" applyBorder="1" applyAlignment="1">
      <alignment horizontal="center" wrapText="1"/>
    </xf>
    <xf numFmtId="0" fontId="8" fillId="17" borderId="48" xfId="1819" applyFont="1" applyFill="1" applyBorder="1" applyAlignment="1">
      <alignment horizontal="center" wrapText="1"/>
    </xf>
    <xf numFmtId="0" fontId="7" fillId="17" borderId="6" xfId="1819" applyFont="1" applyFill="1" applyBorder="1" applyAlignment="1">
      <alignment horizontal="center" wrapText="1"/>
    </xf>
    <xf numFmtId="9" fontId="7" fillId="17" borderId="5" xfId="2302" applyFont="1" applyFill="1" applyBorder="1" applyAlignment="1">
      <alignment horizontal="center" wrapText="1"/>
    </xf>
    <xf numFmtId="0" fontId="7" fillId="48" borderId="5" xfId="1819" applyFont="1" applyFill="1" applyBorder="1" applyAlignment="1">
      <alignment horizontal="center" wrapText="1"/>
    </xf>
    <xf numFmtId="0" fontId="7" fillId="48" borderId="6" xfId="1819" applyFont="1" applyFill="1" applyBorder="1" applyAlignment="1">
      <alignment horizontal="center" wrapText="1"/>
    </xf>
    <xf numFmtId="0" fontId="8" fillId="48" borderId="6" xfId="1819" applyFont="1" applyFill="1" applyBorder="1" applyAlignment="1">
      <alignment horizontal="center" wrapText="1"/>
    </xf>
    <xf numFmtId="0" fontId="8" fillId="48" borderId="22" xfId="1819" applyFont="1" applyFill="1" applyBorder="1" applyAlignment="1">
      <alignment horizontal="center" wrapText="1"/>
    </xf>
    <xf numFmtId="0" fontId="8" fillId="48" borderId="7" xfId="1819" applyFont="1" applyFill="1" applyBorder="1" applyAlignment="1">
      <alignment horizontal="centerContinuous" vertical="center"/>
    </xf>
    <xf numFmtId="0" fontId="7" fillId="15" borderId="27" xfId="1819" applyFont="1" applyFill="1" applyBorder="1" applyAlignment="1">
      <alignment horizontal="center" wrapText="1"/>
    </xf>
    <xf numFmtId="168" fontId="8" fillId="15" borderId="9" xfId="1" applyNumberFormat="1" applyFont="1" applyFill="1" applyBorder="1" applyAlignment="1">
      <alignment horizontal="center" wrapText="1"/>
    </xf>
    <xf numFmtId="11" fontId="7" fillId="15" borderId="27" xfId="1819" applyNumberFormat="1" applyFont="1" applyFill="1" applyBorder="1"/>
    <xf numFmtId="168" fontId="8" fillId="15" borderId="9" xfId="1" applyNumberFormat="1" applyFont="1" applyFill="1" applyBorder="1"/>
    <xf numFmtId="0" fontId="8" fillId="15" borderId="0" xfId="1819" applyFont="1" applyFill="1" applyBorder="1" applyAlignment="1">
      <alignment horizontal="centerContinuous"/>
    </xf>
    <xf numFmtId="0" fontId="8" fillId="15" borderId="20" xfId="1819" applyFont="1" applyFill="1" applyBorder="1" applyAlignment="1">
      <alignment horizontal="center" wrapText="1"/>
    </xf>
    <xf numFmtId="0" fontId="8" fillId="15" borderId="30" xfId="1819" applyFont="1" applyFill="1" applyBorder="1" applyAlignment="1">
      <alignment horizontal="centerContinuous"/>
    </xf>
    <xf numFmtId="3" fontId="7" fillId="17" borderId="30" xfId="0" applyNumberFormat="1" applyFont="1" applyFill="1" applyBorder="1" applyAlignment="1">
      <alignment horizontal="center"/>
    </xf>
    <xf numFmtId="3" fontId="8" fillId="0" borderId="43" xfId="0" applyNumberFormat="1" applyFont="1" applyBorder="1" applyAlignment="1">
      <alignment horizontal="center"/>
    </xf>
    <xf numFmtId="168" fontId="8" fillId="46" borderId="28" xfId="1" applyNumberFormat="1" applyFont="1" applyFill="1" applyBorder="1"/>
    <xf numFmtId="2" fontId="7" fillId="46" borderId="6" xfId="1819" applyNumberFormat="1" applyFont="1" applyFill="1" applyBorder="1" applyAlignment="1">
      <alignment horizontal="center"/>
    </xf>
    <xf numFmtId="2" fontId="7" fillId="46" borderId="52" xfId="1819" applyNumberFormat="1" applyFont="1" applyFill="1" applyBorder="1" applyAlignment="1">
      <alignment horizontal="center"/>
    </xf>
    <xf numFmtId="0" fontId="7" fillId="46" borderId="22" xfId="1819" applyFont="1" applyFill="1" applyBorder="1" applyAlignment="1">
      <alignment horizontal="center"/>
    </xf>
    <xf numFmtId="0" fontId="7" fillId="0" borderId="28" xfId="1819" applyFont="1" applyBorder="1"/>
    <xf numFmtId="9" fontId="7" fillId="0" borderId="6" xfId="2302" applyFont="1" applyBorder="1"/>
    <xf numFmtId="170" fontId="7" fillId="48" borderId="6" xfId="1819" applyNumberFormat="1" applyFont="1" applyFill="1" applyBorder="1"/>
    <xf numFmtId="11" fontId="7" fillId="48" borderId="6" xfId="1819" applyNumberFormat="1" applyFont="1" applyFill="1" applyBorder="1"/>
    <xf numFmtId="168" fontId="8" fillId="48" borderId="6" xfId="1" applyNumberFormat="1" applyFont="1" applyFill="1" applyBorder="1"/>
    <xf numFmtId="3" fontId="7" fillId="17" borderId="33" xfId="0" applyNumberFormat="1" applyFont="1" applyFill="1" applyBorder="1" applyAlignment="1">
      <alignment horizontal="center"/>
    </xf>
    <xf numFmtId="11" fontId="7" fillId="15" borderId="28" xfId="1819" applyNumberFormat="1" applyFont="1" applyFill="1" applyBorder="1"/>
    <xf numFmtId="168" fontId="8" fillId="15" borderId="6" xfId="1" applyNumberFormat="1" applyFont="1" applyFill="1" applyBorder="1"/>
    <xf numFmtId="0" fontId="8" fillId="48" borderId="62" xfId="1819" applyFont="1" applyFill="1" applyBorder="1" applyAlignment="1">
      <alignment horizontal="centerContinuous" vertical="center"/>
    </xf>
    <xf numFmtId="0" fontId="8" fillId="48" borderId="64" xfId="1819" applyFont="1" applyFill="1" applyBorder="1" applyAlignment="1">
      <alignment horizontal="centerContinuous" vertical="center"/>
    </xf>
    <xf numFmtId="0" fontId="15" fillId="0" borderId="63" xfId="0" applyFont="1" applyBorder="1" applyAlignment="1">
      <alignment horizontal="center"/>
    </xf>
    <xf numFmtId="4" fontId="15" fillId="16" borderId="48" xfId="0" applyNumberFormat="1" applyFont="1" applyFill="1" applyBorder="1" applyAlignment="1">
      <alignment horizontal="center"/>
    </xf>
    <xf numFmtId="4" fontId="7" fillId="0" borderId="39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17" borderId="28" xfId="0" applyFont="1" applyFill="1" applyBorder="1" applyAlignment="1">
      <alignment horizontal="center"/>
    </xf>
    <xf numFmtId="0" fontId="7" fillId="17" borderId="6" xfId="0" applyFont="1" applyFill="1" applyBorder="1" applyAlignment="1">
      <alignment horizontal="center"/>
    </xf>
    <xf numFmtId="0" fontId="7" fillId="17" borderId="22" xfId="0" applyFont="1" applyFill="1" applyBorder="1" applyAlignment="1">
      <alignment horizontal="center"/>
    </xf>
    <xf numFmtId="165" fontId="7" fillId="17" borderId="52" xfId="1" applyNumberFormat="1" applyFont="1" applyFill="1" applyBorder="1" applyAlignment="1">
      <alignment horizontal="center"/>
    </xf>
    <xf numFmtId="165" fontId="7" fillId="17" borderId="6" xfId="1" applyNumberFormat="1" applyFont="1" applyFill="1" applyBorder="1" applyAlignment="1">
      <alignment horizontal="center"/>
    </xf>
    <xf numFmtId="165" fontId="7" fillId="17" borderId="28" xfId="1" applyNumberFormat="1" applyFont="1" applyFill="1" applyBorder="1" applyAlignment="1">
      <alignment horizontal="center"/>
    </xf>
    <xf numFmtId="165" fontId="8" fillId="17" borderId="32" xfId="1" applyNumberFormat="1" applyFont="1" applyFill="1" applyBorder="1" applyAlignment="1">
      <alignment horizontal="centerContinuous"/>
    </xf>
    <xf numFmtId="0" fontId="7" fillId="17" borderId="32" xfId="0" applyFont="1" applyFill="1" applyBorder="1" applyAlignment="1">
      <alignment horizontal="centerContinuous"/>
    </xf>
    <xf numFmtId="0" fontId="8" fillId="17" borderId="43" xfId="0" applyFont="1" applyFill="1" applyBorder="1" applyAlignment="1">
      <alignment horizontal="center"/>
    </xf>
    <xf numFmtId="4" fontId="8" fillId="57" borderId="57" xfId="0" applyNumberFormat="1" applyFont="1" applyFill="1" applyBorder="1" applyAlignment="1">
      <alignment horizontal="center"/>
    </xf>
    <xf numFmtId="4" fontId="8" fillId="29" borderId="57" xfId="0" applyNumberFormat="1" applyFont="1" applyFill="1" applyBorder="1" applyAlignment="1">
      <alignment horizontal="center"/>
    </xf>
    <xf numFmtId="4" fontId="8" fillId="29" borderId="65" xfId="0" applyNumberFormat="1" applyFont="1" applyFill="1" applyBorder="1" applyAlignment="1">
      <alignment horizontal="center"/>
    </xf>
    <xf numFmtId="4" fontId="7" fillId="0" borderId="66" xfId="0" applyNumberFormat="1" applyFont="1" applyFill="1" applyBorder="1" applyAlignment="1">
      <alignment horizontal="center"/>
    </xf>
    <xf numFmtId="4" fontId="10" fillId="57" borderId="57" xfId="0" quotePrefix="1" applyNumberFormat="1" applyFont="1" applyFill="1" applyBorder="1" applyAlignment="1">
      <alignment horizontal="center" wrapText="1"/>
    </xf>
    <xf numFmtId="0" fontId="7" fillId="28" borderId="4" xfId="0" applyFont="1" applyFill="1" applyBorder="1"/>
    <xf numFmtId="3" fontId="15" fillId="53" borderId="32" xfId="0" applyNumberFormat="1" applyFont="1" applyFill="1" applyBorder="1"/>
    <xf numFmtId="0" fontId="6" fillId="60" borderId="2" xfId="0" applyFont="1" applyFill="1" applyBorder="1" applyAlignment="1">
      <alignment horizontal="center"/>
    </xf>
    <xf numFmtId="3" fontId="6" fillId="60" borderId="3" xfId="0" applyNumberFormat="1" applyFont="1" applyFill="1" applyBorder="1" applyAlignment="1">
      <alignment horizontal="center"/>
    </xf>
    <xf numFmtId="3" fontId="6" fillId="61" borderId="2" xfId="0" applyNumberFormat="1" applyFont="1" applyFill="1" applyBorder="1" applyAlignment="1">
      <alignment horizontal="center"/>
    </xf>
    <xf numFmtId="3" fontId="6" fillId="61" borderId="3" xfId="0" applyNumberFormat="1" applyFont="1" applyFill="1" applyBorder="1" applyAlignment="1">
      <alignment horizontal="center"/>
    </xf>
    <xf numFmtId="0" fontId="6" fillId="62" borderId="2" xfId="0" applyFont="1" applyFill="1" applyBorder="1" applyAlignment="1">
      <alignment horizontal="center"/>
    </xf>
    <xf numFmtId="3" fontId="6" fillId="62" borderId="2" xfId="0" applyNumberFormat="1" applyFont="1" applyFill="1" applyBorder="1" applyAlignment="1">
      <alignment horizontal="center"/>
    </xf>
    <xf numFmtId="0" fontId="6" fillId="62" borderId="3" xfId="0" applyFont="1" applyFill="1" applyBorder="1" applyAlignment="1">
      <alignment horizontal="center"/>
    </xf>
    <xf numFmtId="3" fontId="6" fillId="62" borderId="3" xfId="0" applyNumberFormat="1" applyFont="1" applyFill="1" applyBorder="1" applyAlignment="1">
      <alignment horizontal="center"/>
    </xf>
    <xf numFmtId="0" fontId="6" fillId="62" borderId="3" xfId="0" applyFont="1" applyFill="1" applyBorder="1" applyAlignment="1">
      <alignment horizontal="center" wrapText="1"/>
    </xf>
    <xf numFmtId="0" fontId="6" fillId="63" borderId="32" xfId="0" applyFont="1" applyFill="1" applyBorder="1" applyAlignment="1">
      <alignment horizontal="center"/>
    </xf>
    <xf numFmtId="0" fontId="6" fillId="63" borderId="2" xfId="0" applyFont="1" applyFill="1" applyBorder="1" applyAlignment="1">
      <alignment horizontal="center"/>
    </xf>
    <xf numFmtId="0" fontId="6" fillId="63" borderId="2" xfId="0" quotePrefix="1" applyFont="1" applyFill="1" applyBorder="1" applyAlignment="1">
      <alignment horizontal="center"/>
    </xf>
    <xf numFmtId="0" fontId="6" fillId="63" borderId="47" xfId="0" applyFont="1" applyFill="1" applyBorder="1" applyAlignment="1">
      <alignment horizontal="center"/>
    </xf>
    <xf numFmtId="0" fontId="6" fillId="63" borderId="3" xfId="0" applyFont="1" applyFill="1" applyBorder="1" applyAlignment="1">
      <alignment horizontal="center"/>
    </xf>
    <xf numFmtId="0" fontId="0" fillId="0" borderId="70" xfId="0" applyBorder="1"/>
    <xf numFmtId="164" fontId="6" fillId="0" borderId="18" xfId="0" applyNumberFormat="1" applyFont="1" applyFill="1" applyBorder="1" applyAlignment="1">
      <alignment horizontal="center"/>
    </xf>
    <xf numFmtId="164" fontId="6" fillId="0" borderId="20" xfId="0" applyNumberFormat="1" applyFont="1" applyFill="1" applyBorder="1" applyAlignment="1">
      <alignment horizontal="center"/>
    </xf>
    <xf numFmtId="164" fontId="6" fillId="0" borderId="22" xfId="0" applyNumberFormat="1" applyFont="1" applyFill="1" applyBorder="1" applyAlignment="1">
      <alignment horizontal="center"/>
    </xf>
    <xf numFmtId="2" fontId="18" fillId="0" borderId="71" xfId="0" applyNumberFormat="1" applyFont="1" applyFill="1" applyBorder="1"/>
    <xf numFmtId="0" fontId="16" fillId="60" borderId="11" xfId="0" applyFont="1" applyFill="1" applyBorder="1" applyAlignment="1">
      <alignment horizontal="center"/>
    </xf>
    <xf numFmtId="0" fontId="16" fillId="60" borderId="18" xfId="0" applyFont="1" applyFill="1" applyBorder="1" applyAlignment="1">
      <alignment horizontal="center"/>
    </xf>
    <xf numFmtId="0" fontId="43" fillId="0" borderId="16" xfId="0" applyFont="1" applyBorder="1"/>
    <xf numFmtId="0" fontId="0" fillId="26" borderId="26" xfId="0" applyFill="1" applyBorder="1"/>
    <xf numFmtId="0" fontId="0" fillId="26" borderId="43" xfId="0" applyFill="1" applyBorder="1"/>
    <xf numFmtId="0" fontId="6" fillId="60" borderId="13" xfId="0" applyFont="1" applyFill="1" applyBorder="1" applyAlignment="1">
      <alignment horizontal="center"/>
    </xf>
    <xf numFmtId="3" fontId="6" fillId="60" borderId="46" xfId="0" applyNumberFormat="1" applyFont="1" applyFill="1" applyBorder="1" applyAlignment="1">
      <alignment horizontal="center"/>
    </xf>
    <xf numFmtId="0" fontId="6" fillId="56" borderId="30" xfId="0" applyFont="1" applyFill="1" applyBorder="1" applyAlignment="1">
      <alignment horizontal="centerContinuous"/>
    </xf>
    <xf numFmtId="0" fontId="6" fillId="60" borderId="68" xfId="0" applyFont="1" applyFill="1" applyBorder="1" applyAlignment="1">
      <alignment horizontal="center"/>
    </xf>
    <xf numFmtId="0" fontId="6" fillId="60" borderId="11" xfId="0" applyFont="1" applyFill="1" applyBorder="1" applyAlignment="1">
      <alignment horizontal="center"/>
    </xf>
    <xf numFmtId="3" fontId="6" fillId="60" borderId="18" xfId="0" applyNumberFormat="1" applyFont="1" applyFill="1" applyBorder="1" applyAlignment="1">
      <alignment horizontal="center"/>
    </xf>
    <xf numFmtId="0" fontId="0" fillId="26" borderId="25" xfId="0" applyFill="1" applyBorder="1"/>
    <xf numFmtId="0" fontId="6" fillId="17" borderId="30" xfId="0" applyFont="1" applyFill="1" applyBorder="1" applyAlignment="1">
      <alignment horizontal="center"/>
    </xf>
    <xf numFmtId="0" fontId="11" fillId="0" borderId="27" xfId="3" applyFont="1" applyBorder="1"/>
    <xf numFmtId="0" fontId="7" fillId="0" borderId="47" xfId="0" applyFont="1" applyFill="1" applyBorder="1"/>
    <xf numFmtId="0" fontId="11" fillId="0" borderId="47" xfId="3" applyFont="1" applyBorder="1"/>
    <xf numFmtId="0" fontId="11" fillId="0" borderId="27" xfId="3" applyFont="1" applyFill="1" applyBorder="1"/>
    <xf numFmtId="0" fontId="8" fillId="17" borderId="41" xfId="0" applyFont="1" applyFill="1" applyBorder="1" applyAlignment="1">
      <alignment horizontal="center"/>
    </xf>
    <xf numFmtId="0" fontId="8" fillId="17" borderId="10" xfId="0" applyFont="1" applyFill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0" fontId="48" fillId="17" borderId="0" xfId="0" applyFont="1" applyFill="1" applyAlignment="1">
      <alignment horizontal="left"/>
    </xf>
    <xf numFmtId="0" fontId="8" fillId="17" borderId="7" xfId="0" applyFont="1" applyFill="1" applyBorder="1" applyAlignment="1">
      <alignment horizontal="centerContinuous"/>
    </xf>
    <xf numFmtId="167" fontId="8" fillId="29" borderId="0" xfId="0" applyNumberFormat="1" applyFont="1" applyFill="1" applyBorder="1" applyAlignment="1">
      <alignment horizontal="centerContinuous"/>
    </xf>
    <xf numFmtId="0" fontId="8" fillId="29" borderId="0" xfId="0" applyFont="1" applyFill="1" applyAlignment="1">
      <alignment horizontal="centerContinuous"/>
    </xf>
    <xf numFmtId="0" fontId="7" fillId="29" borderId="0" xfId="0" applyFont="1" applyFill="1" applyBorder="1" applyAlignment="1">
      <alignment horizontal="centerContinuous"/>
    </xf>
    <xf numFmtId="0" fontId="8" fillId="29" borderId="0" xfId="0" applyFont="1" applyFill="1" applyBorder="1" applyAlignment="1">
      <alignment horizontal="centerContinuous"/>
    </xf>
    <xf numFmtId="9" fontId="7" fillId="0" borderId="27" xfId="2" applyFont="1" applyBorder="1" applyAlignment="1">
      <alignment horizontal="center" vertical="center"/>
    </xf>
    <xf numFmtId="9" fontId="11" fillId="0" borderId="27" xfId="2" applyFont="1" applyFill="1" applyBorder="1" applyAlignment="1" applyProtection="1">
      <alignment horizontal="center" vertical="center"/>
    </xf>
    <xf numFmtId="9" fontId="7" fillId="0" borderId="27" xfId="2" applyFont="1" applyFill="1" applyBorder="1" applyAlignment="1">
      <alignment horizontal="center" vertical="center"/>
    </xf>
    <xf numFmtId="9" fontId="46" fillId="0" borderId="9" xfId="2" applyFont="1" applyFill="1" applyBorder="1" applyAlignment="1">
      <alignment horizontal="right" indent="1"/>
    </xf>
    <xf numFmtId="9" fontId="8" fillId="0" borderId="9" xfId="2" applyFont="1" applyFill="1" applyBorder="1" applyAlignment="1">
      <alignment horizontal="right" indent="1"/>
    </xf>
    <xf numFmtId="9" fontId="48" fillId="0" borderId="9" xfId="2" applyFont="1" applyFill="1" applyBorder="1" applyAlignment="1">
      <alignment horizontal="right" indent="1"/>
    </xf>
    <xf numFmtId="9" fontId="8" fillId="0" borderId="9" xfId="2" applyFont="1" applyBorder="1" applyAlignment="1">
      <alignment horizontal="right" indent="1"/>
    </xf>
    <xf numFmtId="9" fontId="30" fillId="0" borderId="9" xfId="2" applyFont="1" applyFill="1" applyBorder="1" applyAlignment="1">
      <alignment horizontal="right" indent="1"/>
    </xf>
    <xf numFmtId="9" fontId="46" fillId="0" borderId="3" xfId="2" applyFont="1" applyFill="1" applyBorder="1" applyAlignment="1">
      <alignment horizontal="right" indent="1"/>
    </xf>
    <xf numFmtId="3" fontId="8" fillId="0" borderId="9" xfId="0" applyNumberFormat="1" applyFont="1" applyFill="1" applyBorder="1" applyAlignment="1">
      <alignment horizontal="right" indent="1"/>
    </xf>
    <xf numFmtId="3" fontId="48" fillId="0" borderId="9" xfId="0" applyNumberFormat="1" applyFont="1" applyFill="1" applyBorder="1" applyAlignment="1">
      <alignment horizontal="right" indent="1"/>
    </xf>
    <xf numFmtId="3" fontId="8" fillId="0" borderId="9" xfId="0" applyNumberFormat="1" applyFont="1" applyBorder="1" applyAlignment="1">
      <alignment horizontal="right" indent="1"/>
    </xf>
    <xf numFmtId="3" fontId="30" fillId="0" borderId="9" xfId="0" applyNumberFormat="1" applyFont="1" applyFill="1" applyBorder="1" applyAlignment="1">
      <alignment horizontal="right" indent="1"/>
    </xf>
    <xf numFmtId="3" fontId="11" fillId="0" borderId="9" xfId="3" applyNumberFormat="1" applyFont="1" applyFill="1" applyBorder="1" applyAlignment="1">
      <alignment horizontal="right" indent="1"/>
    </xf>
    <xf numFmtId="3" fontId="11" fillId="0" borderId="9" xfId="3" applyNumberFormat="1" applyFont="1" applyBorder="1" applyAlignment="1">
      <alignment horizontal="right" indent="1"/>
    </xf>
    <xf numFmtId="167" fontId="11" fillId="0" borderId="9" xfId="3" applyNumberFormat="1" applyFont="1" applyBorder="1" applyAlignment="1">
      <alignment horizontal="right" indent="1"/>
    </xf>
    <xf numFmtId="3" fontId="11" fillId="0" borderId="6" xfId="3" applyNumberFormat="1" applyFont="1" applyBorder="1" applyAlignment="1">
      <alignment horizontal="right" indent="1"/>
    </xf>
    <xf numFmtId="0" fontId="8" fillId="55" borderId="26" xfId="0" applyFont="1" applyFill="1" applyBorder="1"/>
    <xf numFmtId="0" fontId="8" fillId="17" borderId="26" xfId="0" applyFont="1" applyFill="1" applyBorder="1"/>
    <xf numFmtId="0" fontId="8" fillId="17" borderId="43" xfId="0" applyFont="1" applyFill="1" applyBorder="1"/>
    <xf numFmtId="9" fontId="7" fillId="0" borderId="9" xfId="2302" applyFont="1" applyBorder="1" applyAlignment="1">
      <alignment horizontal="right" indent="1"/>
    </xf>
    <xf numFmtId="9" fontId="7" fillId="17" borderId="46" xfId="2302" applyFont="1" applyFill="1" applyBorder="1" applyAlignment="1">
      <alignment horizontal="centerContinuous" wrapText="1"/>
    </xf>
    <xf numFmtId="167" fontId="8" fillId="38" borderId="30" xfId="0" applyNumberFormat="1" applyFont="1" applyFill="1" applyBorder="1" applyAlignment="1">
      <alignment horizontal="center"/>
    </xf>
    <xf numFmtId="4" fontId="8" fillId="38" borderId="33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167" fontId="7" fillId="0" borderId="26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59" xfId="0" applyFont="1" applyBorder="1" applyAlignment="1">
      <alignment horizontal="center"/>
    </xf>
    <xf numFmtId="167" fontId="7" fillId="0" borderId="26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67" fontId="7" fillId="0" borderId="26" xfId="0" applyNumberFormat="1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72" xfId="0" applyFont="1" applyBorder="1" applyAlignment="1">
      <alignment horizontal="center"/>
    </xf>
    <xf numFmtId="0" fontId="30" fillId="0" borderId="27" xfId="0" applyFont="1" applyBorder="1" applyAlignment="1">
      <alignment horizontal="center" vertical="center"/>
    </xf>
    <xf numFmtId="0" fontId="7" fillId="17" borderId="47" xfId="0" applyFont="1" applyFill="1" applyBorder="1" applyAlignment="1">
      <alignment horizontal="centerContinuous"/>
    </xf>
    <xf numFmtId="0" fontId="7" fillId="17" borderId="76" xfId="0" applyFont="1" applyFill="1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167" fontId="8" fillId="38" borderId="48" xfId="0" applyNumberFormat="1" applyFont="1" applyFill="1" applyBorder="1" applyAlignment="1">
      <alignment horizontal="center" vertical="center" wrapText="1"/>
    </xf>
    <xf numFmtId="0" fontId="0" fillId="0" borderId="30" xfId="0" applyBorder="1"/>
    <xf numFmtId="0" fontId="7" fillId="17" borderId="0" xfId="0" quotePrefix="1" applyFont="1" applyFill="1"/>
    <xf numFmtId="167" fontId="7" fillId="17" borderId="0" xfId="0" applyNumberFormat="1" applyFont="1" applyFill="1" applyAlignment="1">
      <alignment horizontal="center"/>
    </xf>
    <xf numFmtId="0" fontId="7" fillId="17" borderId="73" xfId="0" applyFont="1" applyFill="1" applyBorder="1" applyAlignment="1">
      <alignment horizontal="center" wrapText="1"/>
    </xf>
    <xf numFmtId="0" fontId="7" fillId="17" borderId="5" xfId="0" applyFont="1" applyFill="1" applyBorder="1" applyAlignment="1">
      <alignment horizontal="center" vertical="center" wrapText="1"/>
    </xf>
    <xf numFmtId="0" fontId="8" fillId="17" borderId="0" xfId="0" applyFont="1" applyFill="1"/>
    <xf numFmtId="0" fontId="8" fillId="17" borderId="57" xfId="0" applyFont="1" applyFill="1" applyBorder="1" applyAlignment="1">
      <alignment horizontal="centerContinuous"/>
    </xf>
    <xf numFmtId="167" fontId="7" fillId="17" borderId="0" xfId="0" applyNumberFormat="1" applyFont="1" applyFill="1" applyAlignment="1">
      <alignment horizontal="center" vertical="center"/>
    </xf>
    <xf numFmtId="0" fontId="30" fillId="17" borderId="48" xfId="0" applyFont="1" applyFill="1" applyBorder="1" applyAlignment="1">
      <alignment horizontal="center" vertical="center" wrapText="1"/>
    </xf>
    <xf numFmtId="0" fontId="8" fillId="38" borderId="0" xfId="0" applyFont="1" applyFill="1" applyAlignment="1">
      <alignment horizontal="centerContinuous"/>
    </xf>
    <xf numFmtId="0" fontId="8" fillId="17" borderId="0" xfId="0" applyFont="1" applyFill="1" applyAlignment="1">
      <alignment horizontal="left"/>
    </xf>
    <xf numFmtId="0" fontId="8" fillId="17" borderId="0" xfId="0" applyFont="1" applyFill="1" applyAlignment="1">
      <alignment vertical="top"/>
    </xf>
    <xf numFmtId="167" fontId="7" fillId="38" borderId="0" xfId="0" quotePrefix="1" applyNumberFormat="1" applyFont="1" applyFill="1" applyAlignment="1">
      <alignment horizontal="centerContinuous"/>
    </xf>
    <xf numFmtId="0" fontId="7" fillId="17" borderId="46" xfId="0" applyFont="1" applyFill="1" applyBorder="1" applyAlignment="1">
      <alignment horizontal="centerContinuous"/>
    </xf>
    <xf numFmtId="0" fontId="0" fillId="17" borderId="25" xfId="0" applyFill="1" applyBorder="1" applyAlignment="1">
      <alignment horizontal="centerContinuous"/>
    </xf>
    <xf numFmtId="170" fontId="0" fillId="17" borderId="0" xfId="0" applyNumberFormat="1" applyFill="1"/>
    <xf numFmtId="170" fontId="6" fillId="56" borderId="7" xfId="0" applyNumberFormat="1" applyFont="1" applyFill="1" applyBorder="1" applyAlignment="1">
      <alignment horizontal="centerContinuous"/>
    </xf>
    <xf numFmtId="170" fontId="6" fillId="61" borderId="2" xfId="0" applyNumberFormat="1" applyFont="1" applyFill="1" applyBorder="1" applyAlignment="1">
      <alignment horizontal="center"/>
    </xf>
    <xf numFmtId="170" fontId="6" fillId="61" borderId="3" xfId="0" applyNumberFormat="1" applyFont="1" applyFill="1" applyBorder="1" applyAlignment="1">
      <alignment horizontal="center"/>
    </xf>
    <xf numFmtId="170" fontId="0" fillId="17" borderId="4" xfId="0" applyNumberFormat="1" applyFill="1" applyBorder="1" applyAlignment="1">
      <alignment horizontal="centerContinuous"/>
    </xf>
    <xf numFmtId="170" fontId="0" fillId="17" borderId="69" xfId="0" applyNumberFormat="1" applyFill="1" applyBorder="1"/>
    <xf numFmtId="170" fontId="6" fillId="0" borderId="3" xfId="0" applyNumberFormat="1" applyFont="1" applyFill="1" applyBorder="1" applyAlignment="1">
      <alignment horizontal="center"/>
    </xf>
    <xf numFmtId="170" fontId="6" fillId="0" borderId="9" xfId="0" applyNumberFormat="1" applyFont="1" applyFill="1" applyBorder="1" applyAlignment="1">
      <alignment horizontal="center"/>
    </xf>
    <xf numFmtId="170" fontId="6" fillId="0" borderId="6" xfId="0" applyNumberFormat="1" applyFont="1" applyFill="1" applyBorder="1" applyAlignment="1">
      <alignment horizontal="center"/>
    </xf>
    <xf numFmtId="9" fontId="7" fillId="17" borderId="30" xfId="2302" applyFont="1" applyFill="1" applyBorder="1"/>
    <xf numFmtId="0" fontId="8" fillId="48" borderId="25" xfId="1819" applyFont="1" applyFill="1" applyBorder="1" applyAlignment="1">
      <alignment horizontal="centerContinuous" vertical="center"/>
    </xf>
    <xf numFmtId="0" fontId="7" fillId="48" borderId="32" xfId="1819" applyFont="1" applyFill="1" applyBorder="1" applyAlignment="1">
      <alignment horizontal="center" wrapText="1"/>
    </xf>
    <xf numFmtId="0" fontId="7" fillId="48" borderId="48" xfId="1819" applyFont="1" applyFill="1" applyBorder="1" applyAlignment="1">
      <alignment horizontal="center" wrapText="1"/>
    </xf>
    <xf numFmtId="168" fontId="7" fillId="48" borderId="47" xfId="1" applyNumberFormat="1" applyFont="1" applyFill="1" applyBorder="1"/>
    <xf numFmtId="168" fontId="7" fillId="48" borderId="27" xfId="1" applyNumberFormat="1" applyFont="1" applyFill="1" applyBorder="1"/>
    <xf numFmtId="170" fontId="7" fillId="48" borderId="27" xfId="1819" applyNumberFormat="1" applyFont="1" applyFill="1" applyBorder="1"/>
    <xf numFmtId="3" fontId="7" fillId="48" borderId="27" xfId="1819" applyNumberFormat="1" applyFont="1" applyFill="1" applyBorder="1" applyAlignment="1">
      <alignment horizontal="center"/>
    </xf>
    <xf numFmtId="168" fontId="7" fillId="48" borderId="28" xfId="1" applyNumberFormat="1" applyFont="1" applyFill="1" applyBorder="1"/>
    <xf numFmtId="2" fontId="7" fillId="17" borderId="25" xfId="2302" applyNumberFormat="1" applyFont="1" applyFill="1" applyBorder="1" applyAlignment="1">
      <alignment horizontal="centerContinuous"/>
    </xf>
    <xf numFmtId="9" fontId="7" fillId="17" borderId="16" xfId="2302" applyFont="1" applyFill="1" applyBorder="1" applyAlignment="1">
      <alignment horizontal="center" wrapText="1"/>
    </xf>
    <xf numFmtId="9" fontId="7" fillId="0" borderId="18" xfId="2302" applyFont="1" applyBorder="1"/>
    <xf numFmtId="9" fontId="7" fillId="0" borderId="20" xfId="2302" applyFont="1" applyBorder="1"/>
    <xf numFmtId="9" fontId="7" fillId="0" borderId="22" xfId="2302" applyFont="1" applyBorder="1"/>
    <xf numFmtId="0" fontId="7" fillId="17" borderId="0" xfId="1819" applyFont="1" applyFill="1" applyAlignment="1">
      <alignment horizontal="center"/>
    </xf>
    <xf numFmtId="0" fontId="7" fillId="48" borderId="3" xfId="1819" applyFont="1" applyFill="1" applyBorder="1" applyAlignment="1">
      <alignment horizontal="centerContinuous" vertical="center" wrapText="1"/>
    </xf>
    <xf numFmtId="0" fontId="8" fillId="48" borderId="3" xfId="1819" applyFont="1" applyFill="1" applyBorder="1" applyAlignment="1">
      <alignment horizontal="centerContinuous" vertical="center" wrapText="1"/>
    </xf>
    <xf numFmtId="0" fontId="8" fillId="48" borderId="18" xfId="1819" applyFont="1" applyFill="1" applyBorder="1" applyAlignment="1">
      <alignment horizontal="centerContinuous" vertical="center" wrapText="1"/>
    </xf>
    <xf numFmtId="167" fontId="7" fillId="0" borderId="43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8" fillId="17" borderId="51" xfId="0" applyFont="1" applyFill="1" applyBorder="1" applyAlignment="1">
      <alignment horizontal="right"/>
    </xf>
    <xf numFmtId="167" fontId="7" fillId="0" borderId="7" xfId="0" applyNumberFormat="1" applyFont="1" applyBorder="1" applyAlignment="1">
      <alignment horizontal="center"/>
    </xf>
    <xf numFmtId="167" fontId="7" fillId="0" borderId="23" xfId="0" applyNumberFormat="1" applyFont="1" applyBorder="1" applyAlignment="1">
      <alignment horizontal="center"/>
    </xf>
    <xf numFmtId="0" fontId="7" fillId="17" borderId="8" xfId="0" applyFont="1" applyFill="1" applyBorder="1" applyAlignment="1">
      <alignment horizontal="left"/>
    </xf>
    <xf numFmtId="167" fontId="7" fillId="0" borderId="8" xfId="0" applyNumberFormat="1" applyFont="1" applyBorder="1" applyAlignment="1">
      <alignment horizontal="center"/>
    </xf>
    <xf numFmtId="0" fontId="8" fillId="17" borderId="13" xfId="0" applyFont="1" applyFill="1" applyBorder="1" applyAlignment="1">
      <alignment horizontal="center"/>
    </xf>
    <xf numFmtId="0" fontId="18" fillId="17" borderId="13" xfId="0" applyFont="1" applyFill="1" applyBorder="1" applyAlignment="1">
      <alignment horizontal="center"/>
    </xf>
    <xf numFmtId="0" fontId="8" fillId="39" borderId="0" xfId="0" applyFont="1" applyFill="1" applyBorder="1" applyAlignment="1">
      <alignment horizontal="center"/>
    </xf>
    <xf numFmtId="0" fontId="7" fillId="17" borderId="57" xfId="0" applyFont="1" applyFill="1" applyBorder="1"/>
    <xf numFmtId="0" fontId="7" fillId="17" borderId="80" xfId="0" applyFont="1" applyFill="1" applyBorder="1" applyAlignment="1">
      <alignment horizontal="center"/>
    </xf>
    <xf numFmtId="0" fontId="7" fillId="27" borderId="78" xfId="0" applyFont="1" applyFill="1" applyBorder="1" applyAlignment="1">
      <alignment horizontal="center"/>
    </xf>
    <xf numFmtId="0" fontId="7" fillId="17" borderId="63" xfId="0" applyFont="1" applyFill="1" applyBorder="1" applyAlignment="1">
      <alignment horizontal="center" vertical="center" wrapText="1"/>
    </xf>
    <xf numFmtId="0" fontId="7" fillId="0" borderId="56" xfId="0" applyFont="1" applyBorder="1" applyAlignment="1">
      <alignment horizontal="center"/>
    </xf>
    <xf numFmtId="0" fontId="7" fillId="0" borderId="60" xfId="0" applyFont="1" applyBorder="1" applyAlignment="1">
      <alignment horizontal="center"/>
    </xf>
    <xf numFmtId="0" fontId="7" fillId="0" borderId="60" xfId="0" applyFont="1" applyFill="1" applyBorder="1"/>
    <xf numFmtId="0" fontId="7" fillId="0" borderId="6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/>
    </xf>
    <xf numFmtId="0" fontId="58" fillId="0" borderId="9" xfId="0" applyFont="1" applyFill="1" applyBorder="1" applyAlignment="1">
      <alignment horizontal="centerContinuous"/>
    </xf>
    <xf numFmtId="0" fontId="60" fillId="65" borderId="9" xfId="0" applyFont="1" applyFill="1" applyBorder="1" applyAlignment="1">
      <alignment horizontal="center" vertical="center"/>
    </xf>
    <xf numFmtId="0" fontId="60" fillId="67" borderId="9" xfId="0" applyFont="1" applyFill="1" applyBorder="1" applyAlignment="1">
      <alignment horizontal="center" vertical="center"/>
    </xf>
    <xf numFmtId="0" fontId="28" fillId="0" borderId="9" xfId="0" applyFont="1" applyFill="1" applyBorder="1" applyAlignment="1">
      <alignment horizontal="centerContinuous"/>
    </xf>
    <xf numFmtId="0" fontId="0" fillId="17" borderId="0" xfId="0" applyFill="1" applyAlignment="1"/>
    <xf numFmtId="0" fontId="9" fillId="17" borderId="0" xfId="0" applyFont="1" applyFill="1" applyAlignment="1"/>
    <xf numFmtId="0" fontId="0" fillId="17" borderId="0" xfId="0" applyFill="1" applyAlignment="1">
      <alignment vertical="center"/>
    </xf>
    <xf numFmtId="0" fontId="6" fillId="0" borderId="32" xfId="0" applyFont="1" applyBorder="1"/>
    <xf numFmtId="0" fontId="7" fillId="17" borderId="0" xfId="0" applyFont="1" applyFill="1" applyAlignment="1">
      <alignment horizontal="center" vertical="center"/>
    </xf>
    <xf numFmtId="0" fontId="7" fillId="76" borderId="7" xfId="0" applyFont="1" applyFill="1" applyBorder="1" applyAlignment="1">
      <alignment horizontal="centerContinuous"/>
    </xf>
    <xf numFmtId="0" fontId="7" fillId="76" borderId="25" xfId="0" applyFont="1" applyFill="1" applyBorder="1" applyAlignment="1">
      <alignment horizontal="centerContinuous"/>
    </xf>
    <xf numFmtId="0" fontId="7" fillId="76" borderId="57" xfId="0" applyFont="1" applyFill="1" applyBorder="1" applyAlignment="1">
      <alignment horizontal="left"/>
    </xf>
    <xf numFmtId="0" fontId="30" fillId="76" borderId="15" xfId="0" applyFont="1" applyFill="1" applyBorder="1" applyAlignment="1">
      <alignment horizontal="center" vertical="center" wrapText="1"/>
    </xf>
    <xf numFmtId="0" fontId="7" fillId="76" borderId="5" xfId="0" applyFont="1" applyFill="1" applyBorder="1" applyAlignment="1">
      <alignment horizontal="center" vertical="center" wrapText="1"/>
    </xf>
    <xf numFmtId="0" fontId="7" fillId="76" borderId="16" xfId="0" applyFont="1" applyFill="1" applyBorder="1" applyAlignment="1">
      <alignment horizontal="center" vertical="center" wrapText="1"/>
    </xf>
    <xf numFmtId="0" fontId="7" fillId="76" borderId="65" xfId="0" applyFont="1" applyFill="1" applyBorder="1" applyAlignment="1">
      <alignment horizontal="center" vertical="center" wrapText="1"/>
    </xf>
    <xf numFmtId="0" fontId="8" fillId="76" borderId="38" xfId="0" applyFont="1" applyFill="1" applyBorder="1" applyAlignment="1">
      <alignment horizontal="centerContinuous"/>
    </xf>
    <xf numFmtId="167" fontId="7" fillId="38" borderId="30" xfId="0" applyNumberFormat="1" applyFont="1" applyFill="1" applyBorder="1" applyAlignment="1">
      <alignment horizontal="centerContinuous"/>
    </xf>
    <xf numFmtId="0" fontId="7" fillId="17" borderId="29" xfId="0" applyFont="1" applyFill="1" applyBorder="1" applyAlignment="1">
      <alignment horizontal="center"/>
    </xf>
    <xf numFmtId="0" fontId="7" fillId="17" borderId="29" xfId="0" applyFont="1" applyFill="1" applyBorder="1"/>
    <xf numFmtId="0" fontId="7" fillId="17" borderId="35" xfId="0" applyFont="1" applyFill="1" applyBorder="1" applyAlignment="1">
      <alignment horizontal="center" vertical="center" wrapText="1"/>
    </xf>
    <xf numFmtId="0" fontId="7" fillId="0" borderId="42" xfId="0" applyFont="1" applyBorder="1" applyAlignment="1">
      <alignment horizontal="center"/>
    </xf>
    <xf numFmtId="0" fontId="7" fillId="0" borderId="42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/>
    </xf>
    <xf numFmtId="0" fontId="7" fillId="0" borderId="100" xfId="0" applyFont="1" applyBorder="1"/>
    <xf numFmtId="0" fontId="0" fillId="17" borderId="7" xfId="0" applyFill="1" applyBorder="1"/>
    <xf numFmtId="0" fontId="8" fillId="0" borderId="19" xfId="0" applyFont="1" applyBorder="1" applyAlignment="1">
      <alignment horizontal="center"/>
    </xf>
    <xf numFmtId="3" fontId="8" fillId="0" borderId="54" xfId="0" applyNumberFormat="1" applyFont="1" applyBorder="1" applyAlignment="1">
      <alignment horizontal="center"/>
    </xf>
    <xf numFmtId="3" fontId="8" fillId="0" borderId="51" xfId="0" applyNumberFormat="1" applyFont="1" applyBorder="1" applyAlignment="1">
      <alignment horizontal="center"/>
    </xf>
    <xf numFmtId="3" fontId="8" fillId="0" borderId="68" xfId="0" applyNumberFormat="1" applyFont="1" applyBorder="1" applyAlignment="1">
      <alignment horizontal="center"/>
    </xf>
    <xf numFmtId="0" fontId="62" fillId="0" borderId="54" xfId="0" applyFont="1" applyBorder="1" applyAlignment="1">
      <alignment horizontal="center" vertical="center" wrapText="1"/>
    </xf>
    <xf numFmtId="0" fontId="7" fillId="0" borderId="101" xfId="0" applyFont="1" applyBorder="1"/>
    <xf numFmtId="4" fontId="6" fillId="17" borderId="0" xfId="0" applyNumberFormat="1" applyFont="1" applyFill="1" applyAlignment="1">
      <alignment horizontal="center"/>
    </xf>
    <xf numFmtId="0" fontId="6" fillId="17" borderId="0" xfId="0" applyFont="1" applyFill="1"/>
    <xf numFmtId="0" fontId="18" fillId="17" borderId="55" xfId="0" applyFont="1" applyFill="1" applyBorder="1" applyAlignment="1">
      <alignment horizontal="center"/>
    </xf>
    <xf numFmtId="0" fontId="14" fillId="17" borderId="0" xfId="0" applyFont="1" applyFill="1" applyBorder="1" applyAlignment="1">
      <alignment horizontal="center"/>
    </xf>
    <xf numFmtId="3" fontId="6" fillId="17" borderId="0" xfId="0" applyNumberFormat="1" applyFont="1" applyFill="1"/>
    <xf numFmtId="3" fontId="15" fillId="17" borderId="0" xfId="0" applyNumberFormat="1" applyFont="1" applyFill="1"/>
    <xf numFmtId="0" fontId="0" fillId="17" borderId="0" xfId="0" applyFill="1" applyAlignment="1">
      <alignment horizontal="centerContinuous"/>
    </xf>
    <xf numFmtId="0" fontId="0" fillId="17" borderId="32" xfId="0" applyFill="1" applyBorder="1"/>
    <xf numFmtId="2" fontId="8" fillId="17" borderId="0" xfId="0" applyNumberFormat="1" applyFont="1" applyFill="1" applyAlignment="1">
      <alignment horizontal="center"/>
    </xf>
    <xf numFmtId="164" fontId="0" fillId="17" borderId="0" xfId="0" applyNumberFormat="1" applyFill="1" applyAlignment="1">
      <alignment horizontal="center"/>
    </xf>
    <xf numFmtId="2" fontId="6" fillId="17" borderId="0" xfId="0" applyNumberFormat="1" applyFont="1" applyFill="1" applyAlignment="1">
      <alignment horizontal="center"/>
    </xf>
    <xf numFmtId="2" fontId="15" fillId="17" borderId="0" xfId="0" applyNumberFormat="1" applyFont="1" applyFill="1" applyAlignment="1">
      <alignment horizontal="center"/>
    </xf>
    <xf numFmtId="0" fontId="0" fillId="17" borderId="0" xfId="0" applyFont="1" applyFill="1" applyAlignment="1">
      <alignment horizontal="right"/>
    </xf>
    <xf numFmtId="3" fontId="0" fillId="17" borderId="0" xfId="0" applyNumberFormat="1" applyFont="1" applyFill="1" applyAlignment="1">
      <alignment horizontal="center"/>
    </xf>
    <xf numFmtId="170" fontId="0" fillId="17" borderId="0" xfId="0" applyNumberFormat="1" applyFont="1" applyFill="1" applyAlignment="1">
      <alignment horizontal="center"/>
    </xf>
    <xf numFmtId="0" fontId="6" fillId="17" borderId="0" xfId="0" applyFont="1" applyFill="1" applyAlignment="1">
      <alignment horizontal="right"/>
    </xf>
    <xf numFmtId="170" fontId="6" fillId="17" borderId="0" xfId="0" applyNumberFormat="1" applyFont="1" applyFill="1" applyAlignment="1">
      <alignment horizontal="center"/>
    </xf>
    <xf numFmtId="0" fontId="22" fillId="17" borderId="0" xfId="0" applyFont="1" applyFill="1" applyAlignment="1">
      <alignment horizontal="right"/>
    </xf>
    <xf numFmtId="2" fontId="22" fillId="17" borderId="0" xfId="0" applyNumberFormat="1" applyFont="1" applyFill="1" applyAlignment="1">
      <alignment horizontal="center"/>
    </xf>
    <xf numFmtId="3" fontId="24" fillId="17" borderId="0" xfId="0" applyNumberFormat="1" applyFont="1" applyFill="1"/>
    <xf numFmtId="170" fontId="22" fillId="17" borderId="0" xfId="0" applyNumberFormat="1" applyFont="1" applyFill="1" applyAlignment="1">
      <alignment horizontal="center"/>
    </xf>
    <xf numFmtId="0" fontId="6" fillId="17" borderId="0" xfId="0" applyFont="1" applyFill="1" applyBorder="1" applyAlignment="1">
      <alignment horizontal="centerContinuous"/>
    </xf>
    <xf numFmtId="0" fontId="0" fillId="17" borderId="8" xfId="0" applyFill="1" applyBorder="1"/>
    <xf numFmtId="167" fontId="7" fillId="17" borderId="0" xfId="0" applyNumberFormat="1" applyFont="1" applyFill="1" applyAlignment="1">
      <alignment horizontal="centerContinuous"/>
    </xf>
    <xf numFmtId="0" fontId="7" fillId="17" borderId="30" xfId="0" applyFont="1" applyFill="1" applyBorder="1" applyAlignment="1">
      <alignment horizontal="centerContinuous"/>
    </xf>
    <xf numFmtId="0" fontId="8" fillId="17" borderId="12" xfId="0" applyFont="1" applyFill="1" applyBorder="1" applyAlignment="1">
      <alignment horizontal="center"/>
    </xf>
    <xf numFmtId="2" fontId="7" fillId="17" borderId="15" xfId="0" applyNumberFormat="1" applyFont="1" applyFill="1" applyBorder="1" applyAlignment="1">
      <alignment horizontal="centerContinuous"/>
    </xf>
    <xf numFmtId="0" fontId="8" fillId="17" borderId="17" xfId="0" applyFont="1" applyFill="1" applyBorder="1" applyAlignment="1">
      <alignment horizontal="center"/>
    </xf>
    <xf numFmtId="0" fontId="8" fillId="17" borderId="34" xfId="0" applyFont="1" applyFill="1" applyBorder="1" applyAlignment="1">
      <alignment horizontal="center"/>
    </xf>
    <xf numFmtId="167" fontId="8" fillId="17" borderId="0" xfId="0" applyNumberFormat="1" applyFont="1" applyFill="1" applyAlignment="1">
      <alignment horizontal="center"/>
    </xf>
    <xf numFmtId="0" fontId="7" fillId="17" borderId="32" xfId="0" applyFont="1" applyFill="1" applyBorder="1"/>
    <xf numFmtId="167" fontId="7" fillId="17" borderId="8" xfId="0" applyNumberFormat="1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/>
    </xf>
    <xf numFmtId="0" fontId="7" fillId="17" borderId="8" xfId="0" applyFont="1" applyFill="1" applyBorder="1"/>
    <xf numFmtId="0" fontId="7" fillId="17" borderId="27" xfId="0" applyFont="1" applyFill="1" applyBorder="1"/>
    <xf numFmtId="0" fontId="8" fillId="17" borderId="51" xfId="0" applyFont="1" applyFill="1" applyBorder="1" applyAlignment="1">
      <alignment horizontal="right" indent="1"/>
    </xf>
    <xf numFmtId="167" fontId="7" fillId="17" borderId="8" xfId="0" applyNumberFormat="1" applyFont="1" applyFill="1" applyBorder="1" applyAlignment="1">
      <alignment horizontal="left"/>
    </xf>
    <xf numFmtId="167" fontId="7" fillId="17" borderId="0" xfId="0" applyNumberFormat="1" applyFont="1" applyFill="1" applyBorder="1" applyAlignment="1">
      <alignment horizontal="center"/>
    </xf>
    <xf numFmtId="0" fontId="0" fillId="17" borderId="31" xfId="0" applyFill="1" applyBorder="1"/>
    <xf numFmtId="167" fontId="7" fillId="17" borderId="7" xfId="0" applyNumberFormat="1" applyFont="1" applyFill="1" applyBorder="1" applyAlignment="1">
      <alignment horizontal="centerContinuous"/>
    </xf>
    <xf numFmtId="167" fontId="8" fillId="17" borderId="7" xfId="0" applyNumberFormat="1" applyFont="1" applyFill="1" applyBorder="1" applyAlignment="1">
      <alignment horizontal="centerContinuous"/>
    </xf>
    <xf numFmtId="0" fontId="7" fillId="17" borderId="53" xfId="0" applyFont="1" applyFill="1" applyBorder="1" applyAlignment="1">
      <alignment horizontal="left"/>
    </xf>
    <xf numFmtId="0" fontId="8" fillId="17" borderId="25" xfId="0" applyFont="1" applyFill="1" applyBorder="1" applyAlignment="1">
      <alignment horizontal="centerContinuous"/>
    </xf>
    <xf numFmtId="0" fontId="8" fillId="17" borderId="7" xfId="0" applyFont="1" applyFill="1" applyBorder="1" applyAlignment="1">
      <alignment horizontal="center"/>
    </xf>
    <xf numFmtId="0" fontId="7" fillId="17" borderId="7" xfId="0" applyFont="1" applyFill="1" applyBorder="1" applyAlignment="1">
      <alignment horizontal="center"/>
    </xf>
    <xf numFmtId="0" fontId="7" fillId="17" borderId="25" xfId="0" applyFont="1" applyFill="1" applyBorder="1" applyAlignment="1">
      <alignment horizontal="centerContinuous"/>
    </xf>
    <xf numFmtId="167" fontId="7" fillId="17" borderId="20" xfId="0" applyNumberFormat="1" applyFont="1" applyFill="1" applyBorder="1" applyAlignment="1">
      <alignment horizontal="centerContinuous"/>
    </xf>
    <xf numFmtId="167" fontId="8" fillId="17" borderId="20" xfId="0" applyNumberFormat="1" applyFont="1" applyFill="1" applyBorder="1" applyAlignment="1">
      <alignment horizontal="centerContinuous"/>
    </xf>
    <xf numFmtId="167" fontId="7" fillId="17" borderId="30" xfId="0" applyNumberFormat="1" applyFont="1" applyFill="1" applyBorder="1" applyAlignment="1">
      <alignment horizontal="left"/>
    </xf>
    <xf numFmtId="167" fontId="8" fillId="17" borderId="8" xfId="0" applyNumberFormat="1" applyFont="1" applyFill="1" applyBorder="1" applyAlignment="1">
      <alignment horizontal="centerContinuous"/>
    </xf>
    <xf numFmtId="167" fontId="8" fillId="17" borderId="26" xfId="0" applyNumberFormat="1" applyFont="1" applyFill="1" applyBorder="1" applyAlignment="1">
      <alignment horizontal="centerContinuous"/>
    </xf>
    <xf numFmtId="0" fontId="8" fillId="17" borderId="8" xfId="0" applyFont="1" applyFill="1" applyBorder="1" applyAlignment="1">
      <alignment horizontal="centerContinuous"/>
    </xf>
    <xf numFmtId="0" fontId="8" fillId="17" borderId="14" xfId="0" applyFont="1" applyFill="1" applyBorder="1" applyAlignment="1">
      <alignment horizontal="centerContinuous"/>
    </xf>
    <xf numFmtId="167" fontId="7" fillId="17" borderId="25" xfId="0" applyNumberFormat="1" applyFont="1" applyFill="1" applyBorder="1" applyAlignment="1">
      <alignment horizontal="centerContinuous"/>
    </xf>
    <xf numFmtId="167" fontId="8" fillId="17" borderId="25" xfId="0" applyNumberFormat="1" applyFont="1" applyFill="1" applyBorder="1" applyAlignment="1">
      <alignment horizontal="centerContinuous"/>
    </xf>
    <xf numFmtId="167" fontId="8" fillId="17" borderId="4" xfId="0" applyNumberFormat="1" applyFont="1" applyFill="1" applyBorder="1" applyAlignment="1">
      <alignment horizontal="center"/>
    </xf>
    <xf numFmtId="0" fontId="8" fillId="17" borderId="16" xfId="0" applyFont="1" applyFill="1" applyBorder="1" applyAlignment="1">
      <alignment horizontal="center"/>
    </xf>
    <xf numFmtId="167" fontId="8" fillId="17" borderId="28" xfId="0" applyNumberFormat="1" applyFont="1" applyFill="1" applyBorder="1" applyAlignment="1">
      <alignment horizontal="center"/>
    </xf>
    <xf numFmtId="167" fontId="8" fillId="17" borderId="21" xfId="0" applyNumberFormat="1" applyFont="1" applyFill="1" applyBorder="1" applyAlignment="1">
      <alignment horizontal="center"/>
    </xf>
    <xf numFmtId="167" fontId="8" fillId="17" borderId="10" xfId="0" applyNumberFormat="1" applyFont="1" applyFill="1" applyBorder="1" applyAlignment="1">
      <alignment horizontal="center"/>
    </xf>
    <xf numFmtId="3" fontId="7" fillId="17" borderId="0" xfId="0" applyNumberFormat="1" applyFont="1" applyFill="1" applyBorder="1" applyAlignment="1">
      <alignment horizontal="center"/>
    </xf>
    <xf numFmtId="0" fontId="53" fillId="17" borderId="0" xfId="0" applyFont="1" applyFill="1"/>
    <xf numFmtId="0" fontId="10" fillId="17" borderId="4" xfId="3" applyFont="1" applyFill="1" applyBorder="1"/>
    <xf numFmtId="167" fontId="7" fillId="17" borderId="0" xfId="0" applyNumberFormat="1" applyFont="1" applyFill="1" applyBorder="1" applyAlignment="1">
      <alignment horizontal="center" vertical="center"/>
    </xf>
    <xf numFmtId="0" fontId="63" fillId="17" borderId="0" xfId="0" applyFont="1" applyFill="1" applyBorder="1" applyAlignment="1">
      <alignment horizontal="left" vertical="top"/>
    </xf>
    <xf numFmtId="0" fontId="0" fillId="17" borderId="55" xfId="0" applyFill="1" applyBorder="1"/>
    <xf numFmtId="0" fontId="64" fillId="17" borderId="32" xfId="0" applyFont="1" applyFill="1" applyBorder="1" applyAlignment="1">
      <alignment horizontal="centerContinuous"/>
    </xf>
    <xf numFmtId="0" fontId="64" fillId="17" borderId="2" xfId="0" applyFont="1" applyFill="1" applyBorder="1" applyAlignment="1">
      <alignment horizontal="centerContinuous"/>
    </xf>
    <xf numFmtId="0" fontId="64" fillId="17" borderId="13" xfId="0" applyFont="1" applyFill="1" applyBorder="1" applyAlignment="1">
      <alignment horizontal="centerContinuous"/>
    </xf>
    <xf numFmtId="0" fontId="64" fillId="17" borderId="55" xfId="0" applyFont="1" applyFill="1" applyBorder="1" applyAlignment="1">
      <alignment horizontal="centerContinuous"/>
    </xf>
    <xf numFmtId="0" fontId="0" fillId="17" borderId="2" xfId="0" applyFill="1" applyBorder="1"/>
    <xf numFmtId="0" fontId="0" fillId="17" borderId="13" xfId="0" applyFill="1" applyBorder="1"/>
    <xf numFmtId="0" fontId="0" fillId="17" borderId="57" xfId="0" applyFill="1" applyBorder="1"/>
    <xf numFmtId="0" fontId="0" fillId="17" borderId="105" xfId="0" applyFill="1" applyBorder="1"/>
    <xf numFmtId="0" fontId="0" fillId="17" borderId="3" xfId="0" applyFill="1" applyBorder="1" applyAlignment="1">
      <alignment horizontal="centerContinuous"/>
    </xf>
    <xf numFmtId="0" fontId="6" fillId="17" borderId="74" xfId="0" applyFont="1" applyFill="1" applyBorder="1" applyAlignment="1">
      <alignment horizontal="centerContinuous"/>
    </xf>
    <xf numFmtId="0" fontId="6" fillId="17" borderId="4" xfId="0" applyFont="1" applyFill="1" applyBorder="1" applyAlignment="1">
      <alignment horizontal="centerContinuous"/>
    </xf>
    <xf numFmtId="0" fontId="6" fillId="0" borderId="4" xfId="0" applyFont="1" applyBorder="1" applyAlignment="1">
      <alignment horizontal="centerContinuous"/>
    </xf>
    <xf numFmtId="0" fontId="6" fillId="17" borderId="65" xfId="0" applyFont="1" applyFill="1" applyBorder="1" applyAlignment="1">
      <alignment horizontal="centerContinuous"/>
    </xf>
    <xf numFmtId="0" fontId="15" fillId="17" borderId="47" xfId="0" applyFont="1" applyFill="1" applyBorder="1" applyAlignment="1">
      <alignment horizontal="centerContinuous"/>
    </xf>
    <xf numFmtId="0" fontId="15" fillId="17" borderId="46" xfId="0" applyFont="1" applyFill="1" applyBorder="1" applyAlignment="1">
      <alignment horizontal="centerContinuous"/>
    </xf>
    <xf numFmtId="0" fontId="15" fillId="17" borderId="18" xfId="0" applyFont="1" applyFill="1" applyBorder="1" applyAlignment="1">
      <alignment horizontal="centerContinuous"/>
    </xf>
    <xf numFmtId="0" fontId="15" fillId="0" borderId="7" xfId="0" applyFont="1" applyBorder="1" applyAlignment="1">
      <alignment horizontal="centerContinuous"/>
    </xf>
    <xf numFmtId="0" fontId="15" fillId="17" borderId="7" xfId="0" applyFont="1" applyFill="1" applyBorder="1" applyAlignment="1">
      <alignment horizontal="centerContinuous"/>
    </xf>
    <xf numFmtId="0" fontId="15" fillId="0" borderId="18" xfId="0" applyFont="1" applyBorder="1" applyAlignment="1">
      <alignment horizontal="centerContinuous"/>
    </xf>
    <xf numFmtId="0" fontId="15" fillId="17" borderId="56" xfId="0" applyFont="1" applyFill="1" applyBorder="1" applyAlignment="1">
      <alignment horizontal="centerContinuous"/>
    </xf>
    <xf numFmtId="0" fontId="6" fillId="0" borderId="13" xfId="0" applyFont="1" applyBorder="1"/>
    <xf numFmtId="0" fontId="6" fillId="0" borderId="11" xfId="0" applyFont="1" applyBorder="1"/>
    <xf numFmtId="0" fontId="6" fillId="0" borderId="55" xfId="0" applyFont="1" applyBorder="1"/>
    <xf numFmtId="0" fontId="7" fillId="17" borderId="4" xfId="0" applyFont="1" applyFill="1" applyBorder="1" applyAlignment="1">
      <alignment horizontal="centerContinuous"/>
    </xf>
    <xf numFmtId="0" fontId="67" fillId="17" borderId="63" xfId="0" applyFont="1" applyFill="1" applyBorder="1" applyAlignment="1">
      <alignment horizontal="centerContinuous"/>
    </xf>
    <xf numFmtId="0" fontId="68" fillId="17" borderId="103" xfId="0" applyFont="1" applyFill="1" applyBorder="1" applyAlignment="1">
      <alignment horizontal="centerContinuous"/>
    </xf>
    <xf numFmtId="0" fontId="68" fillId="17" borderId="4" xfId="0" applyFont="1" applyFill="1" applyBorder="1" applyAlignment="1">
      <alignment horizontal="centerContinuous"/>
    </xf>
    <xf numFmtId="0" fontId="0" fillId="17" borderId="57" xfId="0" applyFill="1" applyBorder="1" applyAlignment="1">
      <alignment horizontal="centerContinuous"/>
    </xf>
    <xf numFmtId="0" fontId="6" fillId="17" borderId="5" xfId="0" applyFont="1" applyFill="1" applyBorder="1" applyAlignment="1">
      <alignment horizontal="center"/>
    </xf>
    <xf numFmtId="0" fontId="6" fillId="17" borderId="63" xfId="0" applyFont="1" applyFill="1" applyBorder="1" applyAlignment="1">
      <alignment horizontal="center"/>
    </xf>
    <xf numFmtId="172" fontId="0" fillId="17" borderId="60" xfId="0" applyNumberFormat="1" applyFill="1" applyBorder="1"/>
    <xf numFmtId="172" fontId="6" fillId="17" borderId="60" xfId="0" applyNumberFormat="1" applyFont="1" applyFill="1" applyBorder="1"/>
    <xf numFmtId="172" fontId="0" fillId="17" borderId="61" xfId="0" applyNumberFormat="1" applyFill="1" applyBorder="1"/>
    <xf numFmtId="0" fontId="68" fillId="17" borderId="104" xfId="0" applyFont="1" applyFill="1" applyBorder="1" applyAlignment="1">
      <alignment horizontal="centerContinuous"/>
    </xf>
    <xf numFmtId="0" fontId="68" fillId="17" borderId="73" xfId="0" applyFont="1" applyFill="1" applyBorder="1" applyAlignment="1">
      <alignment horizontal="centerContinuous"/>
    </xf>
    <xf numFmtId="0" fontId="6" fillId="17" borderId="5" xfId="0" applyFont="1" applyFill="1" applyBorder="1" applyAlignment="1">
      <alignment horizontal="centerContinuous"/>
    </xf>
    <xf numFmtId="0" fontId="6" fillId="17" borderId="63" xfId="0" applyFont="1" applyFill="1" applyBorder="1" applyAlignment="1">
      <alignment horizontal="centerContinuous"/>
    </xf>
    <xf numFmtId="172" fontId="20" fillId="77" borderId="46" xfId="4" applyNumberFormat="1" applyFont="1" applyFill="1" applyBorder="1"/>
    <xf numFmtId="172" fontId="20" fillId="77" borderId="18" xfId="4" applyNumberFormat="1" applyFont="1" applyFill="1" applyBorder="1"/>
    <xf numFmtId="172" fontId="0" fillId="78" borderId="9" xfId="0" applyNumberFormat="1" applyFill="1" applyBorder="1"/>
    <xf numFmtId="172" fontId="0" fillId="78" borderId="6" xfId="0" applyNumberFormat="1" applyFill="1" applyBorder="1"/>
    <xf numFmtId="172" fontId="20" fillId="78" borderId="46" xfId="4" applyNumberFormat="1" applyFont="1" applyFill="1" applyBorder="1"/>
    <xf numFmtId="172" fontId="0" fillId="80" borderId="9" xfId="0" applyNumberFormat="1" applyFill="1" applyBorder="1"/>
    <xf numFmtId="172" fontId="0" fillId="80" borderId="6" xfId="0" applyNumberFormat="1" applyFill="1" applyBorder="1"/>
    <xf numFmtId="172" fontId="20" fillId="80" borderId="3" xfId="4" applyNumberFormat="1" applyFont="1" applyFill="1" applyBorder="1"/>
    <xf numFmtId="0" fontId="0" fillId="17" borderId="12" xfId="0" applyFill="1" applyBorder="1"/>
    <xf numFmtId="0" fontId="6" fillId="17" borderId="0" xfId="0" applyFont="1" applyFill="1" applyBorder="1"/>
    <xf numFmtId="0" fontId="6" fillId="17" borderId="65" xfId="0" applyFont="1" applyFill="1" applyBorder="1" applyAlignment="1">
      <alignment horizontal="center"/>
    </xf>
    <xf numFmtId="0" fontId="6" fillId="17" borderId="57" xfId="0" applyFont="1" applyFill="1" applyBorder="1" applyAlignment="1">
      <alignment horizontal="center"/>
    </xf>
    <xf numFmtId="0" fontId="6" fillId="17" borderId="105" xfId="0" applyFont="1" applyFill="1" applyBorder="1" applyAlignment="1">
      <alignment horizontal="center"/>
    </xf>
    <xf numFmtId="0" fontId="6" fillId="17" borderId="73" xfId="0" applyFont="1" applyFill="1" applyBorder="1" applyAlignment="1">
      <alignment horizontal="center"/>
    </xf>
    <xf numFmtId="0" fontId="68" fillId="17" borderId="107" xfId="0" applyFont="1" applyFill="1" applyBorder="1" applyAlignment="1">
      <alignment horizontal="centerContinuous"/>
    </xf>
    <xf numFmtId="0" fontId="68" fillId="17" borderId="58" xfId="0" applyFont="1" applyFill="1" applyBorder="1" applyAlignment="1">
      <alignment horizontal="centerContinuous"/>
    </xf>
    <xf numFmtId="172" fontId="0" fillId="81" borderId="9" xfId="0" applyNumberFormat="1" applyFill="1" applyBorder="1"/>
    <xf numFmtId="172" fontId="0" fillId="81" borderId="6" xfId="0" applyNumberFormat="1" applyFill="1" applyBorder="1"/>
    <xf numFmtId="172" fontId="6" fillId="82" borderId="75" xfId="0" applyNumberFormat="1" applyFont="1" applyFill="1" applyBorder="1"/>
    <xf numFmtId="172" fontId="0" fillId="82" borderId="59" xfId="0" applyNumberFormat="1" applyFill="1" applyBorder="1"/>
    <xf numFmtId="172" fontId="6" fillId="82" borderId="77" xfId="0" applyNumberFormat="1" applyFont="1" applyFill="1" applyBorder="1"/>
    <xf numFmtId="172" fontId="0" fillId="82" borderId="72" xfId="0" applyNumberFormat="1" applyFill="1" applyBorder="1"/>
    <xf numFmtId="0" fontId="6" fillId="17" borderId="17" xfId="0" applyFont="1" applyFill="1" applyBorder="1" applyAlignment="1">
      <alignment horizontal="centerContinuous"/>
    </xf>
    <xf numFmtId="0" fontId="0" fillId="17" borderId="46" xfId="0" applyFill="1" applyBorder="1" applyAlignment="1">
      <alignment horizontal="centerContinuous"/>
    </xf>
    <xf numFmtId="172" fontId="0" fillId="77" borderId="51" xfId="0" applyNumberFormat="1" applyFill="1" applyBorder="1"/>
    <xf numFmtId="172" fontId="0" fillId="77" borderId="52" xfId="0" applyNumberFormat="1" applyFill="1" applyBorder="1"/>
    <xf numFmtId="0" fontId="6" fillId="17" borderId="7" xfId="0" applyFont="1" applyFill="1" applyBorder="1" applyAlignment="1">
      <alignment horizontal="centerContinuous"/>
    </xf>
    <xf numFmtId="0" fontId="6" fillId="17" borderId="58" xfId="0" applyFont="1" applyFill="1" applyBorder="1" applyAlignment="1">
      <alignment horizontal="centerContinuous"/>
    </xf>
    <xf numFmtId="0" fontId="8" fillId="17" borderId="107" xfId="0" applyFont="1" applyFill="1" applyBorder="1" applyAlignment="1">
      <alignment horizontal="centerContinuous"/>
    </xf>
    <xf numFmtId="0" fontId="15" fillId="17" borderId="0" xfId="0" applyFont="1" applyFill="1"/>
    <xf numFmtId="0" fontId="8" fillId="17" borderId="58" xfId="0" applyFont="1" applyFill="1" applyBorder="1" applyAlignment="1">
      <alignment horizontal="centerContinuous"/>
    </xf>
    <xf numFmtId="0" fontId="0" fillId="17" borderId="10" xfId="0" applyFill="1" applyBorder="1"/>
    <xf numFmtId="0" fontId="6" fillId="17" borderId="30" xfId="0" applyFont="1" applyFill="1" applyBorder="1"/>
    <xf numFmtId="0" fontId="6" fillId="17" borderId="30" xfId="0" applyFont="1" applyFill="1" applyBorder="1" applyAlignment="1">
      <alignment horizontal="centerContinuous"/>
    </xf>
    <xf numFmtId="0" fontId="6" fillId="17" borderId="25" xfId="0" applyFont="1" applyFill="1" applyBorder="1" applyAlignment="1">
      <alignment horizontal="centerContinuous"/>
    </xf>
    <xf numFmtId="0" fontId="6" fillId="83" borderId="9" xfId="0" applyFont="1" applyFill="1" applyBorder="1" applyAlignment="1">
      <alignment horizontal="center"/>
    </xf>
    <xf numFmtId="0" fontId="0" fillId="0" borderId="8" xfId="0" applyBorder="1"/>
    <xf numFmtId="0" fontId="20" fillId="17" borderId="32" xfId="3" applyFont="1" applyFill="1" applyBorder="1" applyAlignment="1">
      <alignment horizontal="right"/>
    </xf>
    <xf numFmtId="0" fontId="6" fillId="17" borderId="48" xfId="0" applyFont="1" applyFill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5" fillId="17" borderId="0" xfId="0" applyFont="1" applyFill="1" applyBorder="1" applyAlignment="1">
      <alignment horizontal="centerContinuous"/>
    </xf>
    <xf numFmtId="0" fontId="0" fillId="0" borderId="27" xfId="0" applyFill="1" applyBorder="1" applyAlignment="1">
      <alignment horizontal="center" vertical="center"/>
    </xf>
    <xf numFmtId="4" fontId="15" fillId="17" borderId="11" xfId="0" applyNumberFormat="1" applyFont="1" applyFill="1" applyBorder="1" applyAlignment="1">
      <alignment horizontal="center"/>
    </xf>
    <xf numFmtId="4" fontId="15" fillId="17" borderId="16" xfId="0" applyNumberFormat="1" applyFont="1" applyFill="1" applyBorder="1" applyAlignment="1">
      <alignment horizontal="center"/>
    </xf>
    <xf numFmtId="4" fontId="6" fillId="17" borderId="11" xfId="0" applyNumberFormat="1" applyFont="1" applyFill="1" applyBorder="1" applyAlignment="1">
      <alignment horizontal="center"/>
    </xf>
    <xf numFmtId="0" fontId="6" fillId="17" borderId="28" xfId="0" applyFont="1" applyFill="1" applyBorder="1" applyAlignment="1">
      <alignment horizontal="center"/>
    </xf>
    <xf numFmtId="0" fontId="0" fillId="17" borderId="29" xfId="0" applyFill="1" applyBorder="1"/>
    <xf numFmtId="0" fontId="0" fillId="17" borderId="35" xfId="0" applyFill="1" applyBorder="1"/>
    <xf numFmtId="0" fontId="0" fillId="17" borderId="38" xfId="0" applyFill="1" applyBorder="1"/>
    <xf numFmtId="0" fontId="0" fillId="17" borderId="42" xfId="0" applyFill="1" applyBorder="1"/>
    <xf numFmtId="3" fontId="6" fillId="0" borderId="7" xfId="0" applyNumberFormat="1" applyFont="1" applyBorder="1" applyAlignment="1">
      <alignment horizontal="center"/>
    </xf>
    <xf numFmtId="3" fontId="6" fillId="0" borderId="8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17" borderId="108" xfId="0" applyFill="1" applyBorder="1"/>
    <xf numFmtId="172" fontId="6" fillId="78" borderId="9" xfId="0" applyNumberFormat="1" applyFont="1" applyFill="1" applyBorder="1"/>
    <xf numFmtId="0" fontId="0" fillId="17" borderId="109" xfId="0" applyFill="1" applyBorder="1"/>
    <xf numFmtId="0" fontId="0" fillId="17" borderId="69" xfId="0" applyFill="1" applyBorder="1"/>
    <xf numFmtId="0" fontId="0" fillId="17" borderId="70" xfId="0" applyFill="1" applyBorder="1"/>
    <xf numFmtId="0" fontId="0" fillId="0" borderId="47" xfId="0" applyFill="1" applyBorder="1" applyAlignment="1">
      <alignment horizontal="center" vertical="center"/>
    </xf>
    <xf numFmtId="0" fontId="0" fillId="17" borderId="30" xfId="0" applyFill="1" applyBorder="1" applyAlignment="1">
      <alignment horizontal="center"/>
    </xf>
    <xf numFmtId="0" fontId="44" fillId="17" borderId="30" xfId="0" applyFont="1" applyFill="1" applyBorder="1" applyAlignment="1">
      <alignment horizontal="left" indent="1"/>
    </xf>
    <xf numFmtId="0" fontId="44" fillId="17" borderId="33" xfId="0" applyFont="1" applyFill="1" applyBorder="1" applyAlignment="1">
      <alignment horizontal="center"/>
    </xf>
    <xf numFmtId="0" fontId="0" fillId="17" borderId="25" xfId="0" applyFill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17" borderId="43" xfId="0" applyFill="1" applyBorder="1" applyAlignment="1">
      <alignment horizontal="center" vertical="center"/>
    </xf>
    <xf numFmtId="0" fontId="15" fillId="17" borderId="30" xfId="0" applyFont="1" applyFill="1" applyBorder="1" applyAlignment="1">
      <alignment horizontal="centerContinuous"/>
    </xf>
    <xf numFmtId="0" fontId="15" fillId="17" borderId="25" xfId="0" applyFont="1" applyFill="1" applyBorder="1" applyAlignment="1">
      <alignment horizontal="centerContinuous"/>
    </xf>
    <xf numFmtId="0" fontId="6" fillId="17" borderId="33" xfId="0" applyFont="1" applyFill="1" applyBorder="1" applyAlignment="1">
      <alignment horizontal="center"/>
    </xf>
    <xf numFmtId="0" fontId="6" fillId="17" borderId="26" xfId="0" applyFont="1" applyFill="1" applyBorder="1" applyAlignment="1">
      <alignment horizontal="center"/>
    </xf>
    <xf numFmtId="0" fontId="70" fillId="17" borderId="26" xfId="0" applyFont="1" applyFill="1" applyBorder="1" applyAlignment="1">
      <alignment horizontal="center"/>
    </xf>
    <xf numFmtId="0" fontId="22" fillId="17" borderId="26" xfId="0" applyFont="1" applyFill="1" applyBorder="1" applyAlignment="1">
      <alignment horizontal="center"/>
    </xf>
    <xf numFmtId="0" fontId="69" fillId="17" borderId="26" xfId="0" applyFont="1" applyFill="1" applyBorder="1" applyAlignment="1">
      <alignment horizontal="center"/>
    </xf>
    <xf numFmtId="0" fontId="6" fillId="17" borderId="55" xfId="0" applyFont="1" applyFill="1" applyBorder="1" applyAlignment="1">
      <alignment horizontal="center"/>
    </xf>
    <xf numFmtId="172" fontId="0" fillId="84" borderId="60" xfId="0" applyNumberFormat="1" applyFill="1" applyBorder="1"/>
    <xf numFmtId="172" fontId="6" fillId="84" borderId="60" xfId="0" applyNumberFormat="1" applyFont="1" applyFill="1" applyBorder="1"/>
    <xf numFmtId="172" fontId="0" fillId="84" borderId="61" xfId="0" applyNumberFormat="1" applyFill="1" applyBorder="1"/>
    <xf numFmtId="0" fontId="7" fillId="17" borderId="10" xfId="0" applyFont="1" applyFill="1" applyBorder="1" applyAlignment="1">
      <alignment horizontal="centerContinuous"/>
    </xf>
    <xf numFmtId="0" fontId="66" fillId="17" borderId="110" xfId="0" applyFont="1" applyFill="1" applyBorder="1" applyAlignment="1">
      <alignment horizontal="center" wrapText="1"/>
    </xf>
    <xf numFmtId="172" fontId="20" fillId="80" borderId="6" xfId="4" applyNumberFormat="1" applyFont="1" applyFill="1" applyBorder="1"/>
    <xf numFmtId="172" fontId="20" fillId="78" borderId="52" xfId="4" applyNumberFormat="1" applyFont="1" applyFill="1" applyBorder="1"/>
    <xf numFmtId="172" fontId="20" fillId="77" borderId="52" xfId="4" applyNumberFormat="1" applyFont="1" applyFill="1" applyBorder="1"/>
    <xf numFmtId="172" fontId="20" fillId="77" borderId="22" xfId="4" applyNumberFormat="1" applyFont="1" applyFill="1" applyBorder="1"/>
    <xf numFmtId="0" fontId="0" fillId="17" borderId="78" xfId="0" applyFill="1" applyBorder="1" applyAlignment="1">
      <alignment horizontal="center"/>
    </xf>
    <xf numFmtId="172" fontId="7" fillId="0" borderId="26" xfId="1" applyNumberFormat="1" applyFont="1" applyFill="1" applyBorder="1"/>
    <xf numFmtId="172" fontId="7" fillId="0" borderId="27" xfId="1" applyNumberFormat="1" applyFont="1" applyFill="1" applyBorder="1"/>
    <xf numFmtId="172" fontId="7" fillId="0" borderId="26" xfId="1" applyNumberFormat="1" applyFont="1" applyBorder="1"/>
    <xf numFmtId="172" fontId="7" fillId="0" borderId="27" xfId="1" applyNumberFormat="1" applyFont="1" applyBorder="1"/>
    <xf numFmtId="172" fontId="7" fillId="0" borderId="9" xfId="1" applyNumberFormat="1" applyFont="1" applyBorder="1"/>
    <xf numFmtId="172" fontId="7" fillId="0" borderId="30" xfId="1" applyNumberFormat="1" applyFont="1" applyBorder="1"/>
    <xf numFmtId="172" fontId="7" fillId="0" borderId="32" xfId="1" applyNumberFormat="1" applyFont="1" applyBorder="1"/>
    <xf numFmtId="172" fontId="7" fillId="0" borderId="2" xfId="1" applyNumberFormat="1" applyFont="1" applyBorder="1"/>
    <xf numFmtId="172" fontId="7" fillId="0" borderId="30" xfId="1" applyNumberFormat="1" applyFont="1" applyFill="1" applyBorder="1"/>
    <xf numFmtId="172" fontId="7" fillId="0" borderId="32" xfId="1" applyNumberFormat="1" applyFont="1" applyFill="1" applyBorder="1"/>
    <xf numFmtId="172" fontId="7" fillId="0" borderId="48" xfId="1" applyNumberFormat="1" applyFont="1" applyBorder="1"/>
    <xf numFmtId="172" fontId="7" fillId="0" borderId="5" xfId="1" applyNumberFormat="1" applyFont="1" applyBorder="1"/>
    <xf numFmtId="172" fontId="7" fillId="0" borderId="49" xfId="1" applyNumberFormat="1" applyFont="1" applyBorder="1"/>
    <xf numFmtId="172" fontId="7" fillId="0" borderId="40" xfId="1" applyNumberFormat="1" applyFont="1" applyBorder="1"/>
    <xf numFmtId="172" fontId="7" fillId="0" borderId="50" xfId="1" applyNumberFormat="1" applyFont="1" applyBorder="1"/>
    <xf numFmtId="172" fontId="7" fillId="0" borderId="51" xfId="1" applyNumberFormat="1" applyFont="1" applyBorder="1"/>
    <xf numFmtId="172" fontId="7" fillId="0" borderId="13" xfId="1" applyNumberFormat="1" applyFont="1" applyBorder="1"/>
    <xf numFmtId="172" fontId="7" fillId="0" borderId="17" xfId="1" applyNumberFormat="1" applyFont="1" applyBorder="1"/>
    <xf numFmtId="3" fontId="7" fillId="17" borderId="0" xfId="0" applyNumberFormat="1" applyFont="1" applyFill="1"/>
    <xf numFmtId="4" fontId="7" fillId="17" borderId="0" xfId="0" applyNumberFormat="1" applyFont="1" applyFill="1"/>
    <xf numFmtId="4" fontId="0" fillId="17" borderId="0" xfId="0" applyNumberFormat="1" applyFont="1" applyFill="1" applyAlignment="1">
      <alignment horizontal="center"/>
    </xf>
    <xf numFmtId="0" fontId="7" fillId="17" borderId="26" xfId="0" applyFont="1" applyFill="1" applyBorder="1"/>
    <xf numFmtId="43" fontId="7" fillId="17" borderId="0" xfId="0" applyNumberFormat="1" applyFont="1" applyFill="1"/>
    <xf numFmtId="0" fontId="7" fillId="0" borderId="32" xfId="0" applyFont="1" applyBorder="1" applyAlignment="1">
      <alignment horizontal="center"/>
    </xf>
    <xf numFmtId="4" fontId="7" fillId="0" borderId="2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0" fontId="7" fillId="0" borderId="32" xfId="0" applyFont="1" applyFill="1" applyBorder="1"/>
    <xf numFmtId="4" fontId="7" fillId="0" borderId="2" xfId="0" applyNumberFormat="1" applyFont="1" applyFill="1" applyBorder="1"/>
    <xf numFmtId="4" fontId="7" fillId="0" borderId="13" xfId="0" applyNumberFormat="1" applyFont="1" applyFill="1" applyBorder="1" applyAlignment="1">
      <alignment horizontal="center"/>
    </xf>
    <xf numFmtId="4" fontId="8" fillId="0" borderId="19" xfId="0" applyNumberFormat="1" applyFont="1" applyFill="1" applyBorder="1" applyAlignment="1">
      <alignment horizontal="center"/>
    </xf>
    <xf numFmtId="4" fontId="7" fillId="0" borderId="59" xfId="0" applyNumberFormat="1" applyFont="1" applyFill="1" applyBorder="1" applyAlignment="1">
      <alignment horizontal="center"/>
    </xf>
    <xf numFmtId="4" fontId="7" fillId="0" borderId="72" xfId="0" applyNumberFormat="1" applyFont="1" applyFill="1" applyBorder="1" applyAlignment="1">
      <alignment horizontal="center"/>
    </xf>
    <xf numFmtId="3" fontId="8" fillId="17" borderId="0" xfId="0" applyNumberFormat="1" applyFont="1" applyFill="1" applyBorder="1" applyAlignment="1">
      <alignment horizontal="center"/>
    </xf>
    <xf numFmtId="0" fontId="48" fillId="17" borderId="30" xfId="0" quotePrefix="1" applyFont="1" applyFill="1" applyBorder="1" applyAlignment="1">
      <alignment horizontal="centerContinuous"/>
    </xf>
    <xf numFmtId="0" fontId="8" fillId="17" borderId="30" xfId="0" quotePrefix="1" applyFont="1" applyFill="1" applyBorder="1" applyAlignment="1">
      <alignment horizontal="center"/>
    </xf>
    <xf numFmtId="167" fontId="7" fillId="0" borderId="22" xfId="0" applyNumberFormat="1" applyFont="1" applyBorder="1" applyAlignment="1">
      <alignment horizontal="center"/>
    </xf>
    <xf numFmtId="0" fontId="8" fillId="17" borderId="48" xfId="0" applyFont="1" applyFill="1" applyBorder="1"/>
    <xf numFmtId="0" fontId="8" fillId="17" borderId="4" xfId="0" applyFont="1" applyFill="1" applyBorder="1"/>
    <xf numFmtId="0" fontId="8" fillId="17" borderId="26" xfId="0" applyFont="1" applyFill="1" applyBorder="1" applyAlignment="1">
      <alignment horizontal="center"/>
    </xf>
    <xf numFmtId="0" fontId="7" fillId="17" borderId="26" xfId="0" applyFont="1" applyFill="1" applyBorder="1" applyAlignment="1">
      <alignment horizontal="center"/>
    </xf>
    <xf numFmtId="0" fontId="40" fillId="17" borderId="0" xfId="3" applyFont="1" applyFill="1"/>
    <xf numFmtId="9" fontId="18" fillId="17" borderId="0" xfId="2" applyFont="1" applyFill="1" applyAlignment="1">
      <alignment horizontal="center"/>
    </xf>
    <xf numFmtId="0" fontId="18" fillId="17" borderId="0" xfId="0" applyFont="1" applyFill="1"/>
    <xf numFmtId="0" fontId="36" fillId="17" borderId="0" xfId="0" applyFont="1" applyFill="1"/>
    <xf numFmtId="0" fontId="11" fillId="17" borderId="0" xfId="3" applyFont="1" applyFill="1"/>
    <xf numFmtId="9" fontId="7" fillId="17" borderId="0" xfId="2" applyFont="1" applyFill="1" applyAlignment="1">
      <alignment horizontal="center"/>
    </xf>
    <xf numFmtId="3" fontId="8" fillId="17" borderId="0" xfId="0" applyNumberFormat="1" applyFont="1" applyFill="1"/>
    <xf numFmtId="0" fontId="11" fillId="17" borderId="0" xfId="3" applyFont="1" applyFill="1" applyAlignment="1">
      <alignment horizontal="left" indent="1"/>
    </xf>
    <xf numFmtId="9" fontId="8" fillId="17" borderId="48" xfId="2" applyFont="1" applyFill="1" applyBorder="1" applyAlignment="1">
      <alignment horizontal="center"/>
    </xf>
    <xf numFmtId="3" fontId="8" fillId="17" borderId="0" xfId="0" applyNumberFormat="1" applyFont="1" applyFill="1" applyAlignment="1">
      <alignment horizontal="center"/>
    </xf>
    <xf numFmtId="0" fontId="8" fillId="17" borderId="0" xfId="0" applyFont="1" applyFill="1" applyAlignment="1">
      <alignment horizontal="left" vertical="center"/>
    </xf>
    <xf numFmtId="0" fontId="11" fillId="17" borderId="0" xfId="3" applyFont="1" applyFill="1" applyAlignment="1">
      <alignment vertical="center"/>
    </xf>
    <xf numFmtId="9" fontId="7" fillId="17" borderId="0" xfId="2" applyFont="1" applyFill="1" applyAlignment="1">
      <alignment horizontal="center" vertical="center"/>
    </xf>
    <xf numFmtId="0" fontId="15" fillId="17" borderId="0" xfId="0" applyFont="1" applyFill="1" applyAlignment="1">
      <alignment horizontal="right"/>
    </xf>
    <xf numFmtId="9" fontId="15" fillId="17" borderId="0" xfId="2" applyFont="1" applyFill="1"/>
    <xf numFmtId="4" fontId="15" fillId="17" borderId="0" xfId="2" applyNumberFormat="1" applyFont="1" applyFill="1"/>
    <xf numFmtId="167" fontId="15" fillId="17" borderId="0" xfId="2" applyNumberFormat="1" applyFont="1" applyFill="1"/>
    <xf numFmtId="0" fontId="21" fillId="17" borderId="0" xfId="3" applyFont="1" applyFill="1"/>
    <xf numFmtId="0" fontId="8" fillId="17" borderId="0" xfId="0" applyFont="1" applyFill="1" applyAlignment="1">
      <alignment horizontal="left" indent="2"/>
    </xf>
    <xf numFmtId="0" fontId="8" fillId="17" borderId="0" xfId="0" applyFont="1" applyFill="1" applyAlignment="1">
      <alignment vertical="center"/>
    </xf>
    <xf numFmtId="0" fontId="7" fillId="17" borderId="0" xfId="0" applyFont="1" applyFill="1" applyAlignment="1">
      <alignment horizontal="left" indent="1"/>
    </xf>
    <xf numFmtId="0" fontId="11" fillId="17" borderId="0" xfId="3" applyFont="1" applyFill="1" applyAlignment="1">
      <alignment horizontal="center"/>
    </xf>
    <xf numFmtId="3" fontId="11" fillId="17" borderId="0" xfId="3" applyNumberFormat="1" applyFont="1" applyFill="1" applyAlignment="1">
      <alignment horizontal="center"/>
    </xf>
    <xf numFmtId="0" fontId="27" fillId="17" borderId="0" xfId="3" applyFont="1" applyFill="1"/>
    <xf numFmtId="0" fontId="11" fillId="17" borderId="4" xfId="3" applyFont="1" applyFill="1" applyBorder="1" applyAlignment="1">
      <alignment horizontal="centerContinuous"/>
    </xf>
    <xf numFmtId="0" fontId="11" fillId="17" borderId="48" xfId="3" applyFont="1" applyFill="1" applyBorder="1" applyAlignment="1">
      <alignment horizontal="centerContinuous"/>
    </xf>
    <xf numFmtId="3" fontId="27" fillId="17" borderId="0" xfId="3" applyNumberFormat="1" applyFont="1" applyFill="1" applyAlignment="1">
      <alignment horizontal="center"/>
    </xf>
    <xf numFmtId="0" fontId="11" fillId="17" borderId="5" xfId="3" applyFont="1" applyFill="1" applyBorder="1" applyAlignment="1">
      <alignment horizontal="center" wrapText="1"/>
    </xf>
    <xf numFmtId="3" fontId="8" fillId="17" borderId="17" xfId="0" applyNumberFormat="1" applyFont="1" applyFill="1" applyBorder="1" applyAlignment="1">
      <alignment horizontal="center"/>
    </xf>
    <xf numFmtId="0" fontId="10" fillId="17" borderId="0" xfId="3" applyFont="1" applyFill="1"/>
    <xf numFmtId="3" fontId="27" fillId="17" borderId="0" xfId="5" applyNumberFormat="1" applyFont="1" applyFill="1" applyAlignment="1">
      <alignment horizontal="center"/>
    </xf>
    <xf numFmtId="3" fontId="42" fillId="17" borderId="7" xfId="5" applyNumberFormat="1" applyFont="1" applyFill="1" applyBorder="1" applyAlignment="1">
      <alignment horizontal="centerContinuous" vertical="center"/>
    </xf>
    <xf numFmtId="3" fontId="42" fillId="17" borderId="0" xfId="5" applyNumberFormat="1" applyFont="1" applyFill="1" applyAlignment="1">
      <alignment horizontal="centerContinuous" vertical="center"/>
    </xf>
    <xf numFmtId="168" fontId="11" fillId="17" borderId="0" xfId="3" applyNumberFormat="1" applyFont="1" applyFill="1"/>
    <xf numFmtId="4" fontId="26" fillId="17" borderId="0" xfId="3" applyNumberFormat="1" applyFont="1" applyFill="1" applyAlignment="1">
      <alignment horizontal="center"/>
    </xf>
    <xf numFmtId="9" fontId="11" fillId="17" borderId="0" xfId="2" applyFont="1" applyFill="1" applyAlignment="1">
      <alignment horizontal="center"/>
    </xf>
    <xf numFmtId="49" fontId="52" fillId="17" borderId="0" xfId="5" applyNumberFormat="1" applyFont="1" applyFill="1" applyAlignment="1">
      <alignment horizontal="center"/>
    </xf>
    <xf numFmtId="9" fontId="11" fillId="17" borderId="0" xfId="5" applyFont="1" applyFill="1" applyAlignment="1">
      <alignment horizontal="center"/>
    </xf>
    <xf numFmtId="3" fontId="27" fillId="17" borderId="0" xfId="3" applyNumberFormat="1" applyFont="1" applyFill="1"/>
    <xf numFmtId="0" fontId="11" fillId="17" borderId="0" xfId="3" applyFont="1" applyFill="1" applyAlignment="1">
      <alignment horizontal="right" indent="1"/>
    </xf>
    <xf numFmtId="4" fontId="10" fillId="17" borderId="0" xfId="3" applyNumberFormat="1" applyFont="1" applyFill="1" applyAlignment="1">
      <alignment horizontal="center"/>
    </xf>
    <xf numFmtId="0" fontId="11" fillId="17" borderId="7" xfId="3" applyFont="1" applyFill="1" applyBorder="1" applyAlignment="1">
      <alignment horizontal="right" indent="1"/>
    </xf>
    <xf numFmtId="0" fontId="11" fillId="17" borderId="7" xfId="3" applyFont="1" applyFill="1" applyBorder="1" applyAlignment="1">
      <alignment horizontal="center"/>
    </xf>
    <xf numFmtId="3" fontId="11" fillId="17" borderId="7" xfId="3" applyNumberFormat="1" applyFont="1" applyFill="1" applyBorder="1" applyAlignment="1">
      <alignment horizontal="center"/>
    </xf>
    <xf numFmtId="0" fontId="57" fillId="17" borderId="0" xfId="3" applyFont="1" applyFill="1"/>
    <xf numFmtId="3" fontId="11" fillId="17" borderId="0" xfId="3" applyNumberFormat="1" applyFont="1" applyFill="1" applyAlignment="1">
      <alignment horizontal="right" indent="1"/>
    </xf>
    <xf numFmtId="9" fontId="11" fillId="17" borderId="0" xfId="5" applyFont="1" applyFill="1" applyAlignment="1">
      <alignment horizontal="right" indent="1"/>
    </xf>
    <xf numFmtId="0" fontId="57" fillId="17" borderId="0" xfId="3" applyFont="1" applyFill="1" applyAlignment="1">
      <alignment horizontal="left"/>
    </xf>
    <xf numFmtId="0" fontId="11" fillId="17" borderId="32" xfId="3" applyFont="1" applyFill="1" applyBorder="1"/>
    <xf numFmtId="3" fontId="11" fillId="17" borderId="0" xfId="3" applyNumberFormat="1" applyFont="1" applyFill="1"/>
    <xf numFmtId="0" fontId="8" fillId="17" borderId="29" xfId="0" applyFont="1" applyFill="1" applyBorder="1" applyAlignment="1">
      <alignment horizontal="center"/>
    </xf>
    <xf numFmtId="0" fontId="68" fillId="17" borderId="7" xfId="0" applyFont="1" applyFill="1" applyBorder="1" applyAlignment="1">
      <alignment horizontal="centerContinuous"/>
    </xf>
    <xf numFmtId="172" fontId="20" fillId="85" borderId="47" xfId="4" applyNumberFormat="1" applyFont="1" applyFill="1" applyBorder="1"/>
    <xf numFmtId="172" fontId="20" fillId="85" borderId="46" xfId="4" applyNumberFormat="1" applyFont="1" applyFill="1" applyBorder="1"/>
    <xf numFmtId="172" fontId="0" fillId="85" borderId="75" xfId="0" applyNumberFormat="1" applyFill="1" applyBorder="1"/>
    <xf numFmtId="172" fontId="6" fillId="85" borderId="27" xfId="0" applyNumberFormat="1" applyFont="1" applyFill="1" applyBorder="1"/>
    <xf numFmtId="172" fontId="0" fillId="85" borderId="77" xfId="0" applyNumberFormat="1" applyFill="1" applyBorder="1"/>
    <xf numFmtId="172" fontId="6" fillId="85" borderId="28" xfId="0" applyNumberFormat="1" applyFont="1" applyFill="1" applyBorder="1"/>
    <xf numFmtId="172" fontId="20" fillId="85" borderId="28" xfId="4" applyNumberFormat="1" applyFont="1" applyFill="1" applyBorder="1"/>
    <xf numFmtId="172" fontId="20" fillId="85" borderId="52" xfId="4" applyNumberFormat="1" applyFont="1" applyFill="1" applyBorder="1"/>
    <xf numFmtId="0" fontId="6" fillId="83" borderId="75" xfId="0" applyFont="1" applyFill="1" applyBorder="1" applyAlignment="1">
      <alignment horizontal="center"/>
    </xf>
    <xf numFmtId="0" fontId="70" fillId="17" borderId="25" xfId="0" applyFont="1" applyFill="1" applyBorder="1" applyAlignment="1">
      <alignment horizontal="center"/>
    </xf>
    <xf numFmtId="4" fontId="15" fillId="16" borderId="57" xfId="0" applyNumberFormat="1" applyFont="1" applyFill="1" applyBorder="1" applyAlignment="1">
      <alignment horizontal="center"/>
    </xf>
    <xf numFmtId="4" fontId="15" fillId="16" borderId="65" xfId="0" applyNumberFormat="1" applyFont="1" applyFill="1" applyBorder="1" applyAlignment="1">
      <alignment horizontal="center"/>
    </xf>
    <xf numFmtId="4" fontId="6" fillId="16" borderId="58" xfId="0" applyNumberFormat="1" applyFont="1" applyFill="1" applyBorder="1" applyAlignment="1">
      <alignment horizontal="center"/>
    </xf>
    <xf numFmtId="4" fontId="6" fillId="16" borderId="59" xfId="0" applyNumberFormat="1" applyFont="1" applyFill="1" applyBorder="1" applyAlignment="1">
      <alignment horizontal="center"/>
    </xf>
    <xf numFmtId="4" fontId="6" fillId="16" borderId="72" xfId="0" applyNumberFormat="1" applyFont="1" applyFill="1" applyBorder="1" applyAlignment="1">
      <alignment horizontal="center"/>
    </xf>
    <xf numFmtId="0" fontId="18" fillId="17" borderId="32" xfId="0" applyFont="1" applyFill="1" applyBorder="1" applyAlignment="1">
      <alignment horizontal="center"/>
    </xf>
    <xf numFmtId="0" fontId="15" fillId="17" borderId="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64" borderId="38" xfId="0" applyFont="1" applyFill="1" applyBorder="1" applyAlignment="1">
      <alignment horizontal="centerContinuous"/>
    </xf>
    <xf numFmtId="0" fontId="14" fillId="64" borderId="7" xfId="0" applyFont="1" applyFill="1" applyBorder="1" applyAlignment="1">
      <alignment horizontal="centerContinuous"/>
    </xf>
    <xf numFmtId="0" fontId="6" fillId="64" borderId="7" xfId="0" applyFont="1" applyFill="1" applyBorder="1" applyAlignment="1">
      <alignment horizontal="centerContinuous"/>
    </xf>
    <xf numFmtId="0" fontId="6" fillId="64" borderId="47" xfId="0" applyFont="1" applyFill="1" applyBorder="1" applyAlignment="1">
      <alignment horizontal="centerContinuous"/>
    </xf>
    <xf numFmtId="3" fontId="6" fillId="58" borderId="7" xfId="0" applyNumberFormat="1" applyFont="1" applyFill="1" applyBorder="1" applyAlignment="1">
      <alignment horizontal="centerContinuous"/>
    </xf>
    <xf numFmtId="3" fontId="6" fillId="19" borderId="7" xfId="0" applyNumberFormat="1" applyFont="1" applyFill="1" applyBorder="1" applyAlignment="1">
      <alignment horizontal="centerContinuous"/>
    </xf>
    <xf numFmtId="0" fontId="0" fillId="19" borderId="47" xfId="0" applyFill="1" applyBorder="1" applyAlignment="1">
      <alignment horizontal="centerContinuous"/>
    </xf>
    <xf numFmtId="0" fontId="6" fillId="59" borderId="46" xfId="0" applyFont="1" applyFill="1" applyBorder="1" applyAlignment="1">
      <alignment horizontal="centerContinuous"/>
    </xf>
    <xf numFmtId="0" fontId="6" fillId="20" borderId="7" xfId="0" applyFont="1" applyFill="1" applyBorder="1" applyAlignment="1">
      <alignment horizontal="centerContinuous"/>
    </xf>
    <xf numFmtId="0" fontId="6" fillId="20" borderId="25" xfId="0" applyFont="1" applyFill="1" applyBorder="1" applyAlignment="1">
      <alignment horizontal="centerContinuous"/>
    </xf>
    <xf numFmtId="0" fontId="6" fillId="17" borderId="111" xfId="0" applyFont="1" applyFill="1" applyBorder="1" applyAlignment="1">
      <alignment horizontal="center"/>
    </xf>
    <xf numFmtId="0" fontId="6" fillId="17" borderId="10" xfId="0" applyFont="1" applyFill="1" applyBorder="1" applyAlignment="1">
      <alignment horizontal="center"/>
    </xf>
    <xf numFmtId="0" fontId="0" fillId="17" borderId="104" xfId="0" applyFill="1" applyBorder="1"/>
    <xf numFmtId="0" fontId="6" fillId="0" borderId="2" xfId="0" applyFont="1" applyBorder="1"/>
    <xf numFmtId="0" fontId="65" fillId="17" borderId="77" xfId="0" applyFont="1" applyFill="1" applyBorder="1" applyAlignment="1">
      <alignment horizontal="center" wrapText="1"/>
    </xf>
    <xf numFmtId="0" fontId="65" fillId="17" borderId="112" xfId="0" applyFont="1" applyFill="1" applyBorder="1" applyAlignment="1">
      <alignment horizontal="center" wrapText="1"/>
    </xf>
    <xf numFmtId="0" fontId="65" fillId="17" borderId="113" xfId="0" applyFont="1" applyFill="1" applyBorder="1" applyAlignment="1">
      <alignment horizontal="center" wrapText="1"/>
    </xf>
    <xf numFmtId="0" fontId="65" fillId="17" borderId="114" xfId="0" applyFont="1" applyFill="1" applyBorder="1" applyAlignment="1">
      <alignment horizontal="center" wrapText="1"/>
    </xf>
    <xf numFmtId="0" fontId="66" fillId="17" borderId="115" xfId="0" applyFont="1" applyFill="1" applyBorder="1" applyAlignment="1">
      <alignment horizontal="center" wrapText="1"/>
    </xf>
    <xf numFmtId="0" fontId="66" fillId="17" borderId="114" xfId="0" applyFont="1" applyFill="1" applyBorder="1" applyAlignment="1">
      <alignment horizontal="center" wrapText="1"/>
    </xf>
    <xf numFmtId="0" fontId="66" fillId="17" borderId="112" xfId="0" applyFont="1" applyFill="1" applyBorder="1" applyAlignment="1">
      <alignment horizontal="center" wrapText="1"/>
    </xf>
    <xf numFmtId="0" fontId="65" fillId="17" borderId="116" xfId="0" applyFont="1" applyFill="1" applyBorder="1" applyAlignment="1">
      <alignment horizontal="center" wrapText="1"/>
    </xf>
    <xf numFmtId="9" fontId="0" fillId="17" borderId="0" xfId="0" applyNumberFormat="1" applyFill="1"/>
    <xf numFmtId="9" fontId="14" fillId="17" borderId="0" xfId="0" applyNumberFormat="1" applyFont="1" applyFill="1" applyBorder="1" applyAlignment="1">
      <alignment horizontal="center"/>
    </xf>
    <xf numFmtId="0" fontId="7" fillId="17" borderId="33" xfId="0" applyFont="1" applyFill="1" applyBorder="1"/>
    <xf numFmtId="0" fontId="18" fillId="17" borderId="16" xfId="0" applyFont="1" applyFill="1" applyBorder="1" applyAlignment="1">
      <alignment horizontal="center" vertical="center" wrapText="1"/>
    </xf>
    <xf numFmtId="0" fontId="8" fillId="17" borderId="16" xfId="0" applyFont="1" applyFill="1" applyBorder="1" applyAlignment="1">
      <alignment horizontal="centerContinuous"/>
    </xf>
    <xf numFmtId="0" fontId="7" fillId="17" borderId="4" xfId="0" applyFont="1" applyFill="1" applyBorder="1" applyAlignment="1">
      <alignment horizontal="left" indent="2"/>
    </xf>
    <xf numFmtId="0" fontId="7" fillId="17" borderId="4" xfId="0" applyFont="1" applyFill="1" applyBorder="1"/>
    <xf numFmtId="4" fontId="7" fillId="17" borderId="4" xfId="0" applyNumberFormat="1" applyFont="1" applyFill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0" fillId="0" borderId="77" xfId="0" applyFill="1" applyBorder="1" applyAlignment="1">
      <alignment horizontal="center" vertical="center"/>
    </xf>
    <xf numFmtId="0" fontId="7" fillId="29" borderId="0" xfId="0" applyFont="1" applyFill="1" applyAlignment="1">
      <alignment horizontal="centerContinuous"/>
    </xf>
    <xf numFmtId="4" fontId="7" fillId="29" borderId="0" xfId="0" applyNumberFormat="1" applyFont="1" applyFill="1" applyAlignment="1">
      <alignment horizontal="centerContinuous"/>
    </xf>
    <xf numFmtId="4" fontId="7" fillId="17" borderId="7" xfId="0" applyNumberFormat="1" applyFont="1" applyFill="1" applyBorder="1" applyAlignment="1">
      <alignment horizontal="centerContinuous"/>
    </xf>
    <xf numFmtId="4" fontId="7" fillId="17" borderId="25" xfId="0" applyNumberFormat="1" applyFont="1" applyFill="1" applyBorder="1" applyAlignment="1">
      <alignment horizontal="centerContinuous"/>
    </xf>
    <xf numFmtId="0" fontId="7" fillId="17" borderId="31" xfId="0" applyFont="1" applyFill="1" applyBorder="1" applyAlignment="1">
      <alignment horizontal="centerContinuous"/>
    </xf>
    <xf numFmtId="0" fontId="7" fillId="17" borderId="64" xfId="0" applyFont="1" applyFill="1" applyBorder="1" applyAlignment="1">
      <alignment horizontal="centerContinuous"/>
    </xf>
    <xf numFmtId="0" fontId="7" fillId="17" borderId="64" xfId="0" applyFont="1" applyFill="1" applyBorder="1"/>
    <xf numFmtId="4" fontId="7" fillId="17" borderId="0" xfId="0" applyNumberFormat="1" applyFont="1" applyFill="1" applyBorder="1" applyAlignment="1">
      <alignment horizontal="centerContinuous"/>
    </xf>
    <xf numFmtId="4" fontId="7" fillId="17" borderId="30" xfId="0" applyNumberFormat="1" applyFont="1" applyFill="1" applyBorder="1" applyAlignment="1">
      <alignment horizontal="centerContinuous"/>
    </xf>
    <xf numFmtId="0" fontId="7" fillId="17" borderId="31" xfId="0" applyFont="1" applyFill="1" applyBorder="1"/>
    <xf numFmtId="0" fontId="7" fillId="17" borderId="2" xfId="0" applyFont="1" applyFill="1" applyBorder="1" applyAlignment="1">
      <alignment horizontal="center"/>
    </xf>
    <xf numFmtId="0" fontId="7" fillId="17" borderId="34" xfId="0" applyFont="1" applyFill="1" applyBorder="1"/>
    <xf numFmtId="0" fontId="7" fillId="17" borderId="6" xfId="0" applyFont="1" applyFill="1" applyBorder="1"/>
    <xf numFmtId="3" fontId="7" fillId="17" borderId="31" xfId="0" applyNumberFormat="1" applyFont="1" applyFill="1" applyBorder="1"/>
    <xf numFmtId="0" fontId="7" fillId="17" borderId="69" xfId="0" applyFont="1" applyFill="1" applyBorder="1"/>
    <xf numFmtId="0" fontId="7" fillId="17" borderId="117" xfId="0" applyFont="1" applyFill="1" applyBorder="1"/>
    <xf numFmtId="0" fontId="7" fillId="17" borderId="2" xfId="0" applyFont="1" applyFill="1" applyBorder="1"/>
    <xf numFmtId="0" fontId="38" fillId="17" borderId="0" xfId="0" quotePrefix="1" applyFont="1" applyFill="1" applyBorder="1"/>
    <xf numFmtId="0" fontId="15" fillId="17" borderId="30" xfId="0" applyFont="1" applyFill="1" applyBorder="1" applyAlignment="1">
      <alignment horizontal="center"/>
    </xf>
    <xf numFmtId="0" fontId="15" fillId="17" borderId="0" xfId="0" applyFont="1" applyFill="1" applyBorder="1" applyAlignment="1">
      <alignment horizontal="center"/>
    </xf>
    <xf numFmtId="0" fontId="15" fillId="17" borderId="4" xfId="0" applyFont="1" applyFill="1" applyBorder="1" applyAlignment="1">
      <alignment horizontal="center"/>
    </xf>
    <xf numFmtId="0" fontId="0" fillId="17" borderId="67" xfId="0" applyFont="1" applyFill="1" applyBorder="1"/>
    <xf numFmtId="0" fontId="6" fillId="17" borderId="43" xfId="0" applyFont="1" applyFill="1" applyBorder="1" applyAlignment="1">
      <alignment horizontal="center"/>
    </xf>
    <xf numFmtId="0" fontId="34" fillId="46" borderId="4" xfId="0" applyFont="1" applyFill="1" applyBorder="1" applyAlignment="1">
      <alignment horizontal="center" vertical="center"/>
    </xf>
    <xf numFmtId="0" fontId="34" fillId="46" borderId="4" xfId="0" applyFont="1" applyFill="1" applyBorder="1"/>
    <xf numFmtId="0" fontId="34" fillId="46" borderId="5" xfId="0" applyFont="1" applyFill="1" applyBorder="1" applyAlignment="1">
      <alignment horizontal="center"/>
    </xf>
    <xf numFmtId="0" fontId="38" fillId="41" borderId="7" xfId="0" applyFont="1" applyFill="1" applyBorder="1" applyAlignment="1">
      <alignment vertical="center" wrapText="1"/>
    </xf>
    <xf numFmtId="0" fontId="38" fillId="41" borderId="3" xfId="0" applyFont="1" applyFill="1" applyBorder="1" applyAlignment="1">
      <alignment horizontal="center" vertical="center"/>
    </xf>
    <xf numFmtId="0" fontId="38" fillId="41" borderId="8" xfId="0" applyFont="1" applyFill="1" applyBorder="1" applyAlignment="1">
      <alignment vertical="center" wrapText="1"/>
    </xf>
    <xf numFmtId="0" fontId="38" fillId="41" borderId="9" xfId="0" applyFont="1" applyFill="1" applyBorder="1" applyAlignment="1">
      <alignment horizontal="center" vertical="center"/>
    </xf>
    <xf numFmtId="0" fontId="38" fillId="41" borderId="8" xfId="0" applyFont="1" applyFill="1" applyBorder="1" applyAlignment="1">
      <alignment vertical="center"/>
    </xf>
    <xf numFmtId="0" fontId="38" fillId="52" borderId="8" xfId="0" applyFont="1" applyFill="1" applyBorder="1" applyAlignment="1">
      <alignment vertical="center"/>
    </xf>
    <xf numFmtId="0" fontId="38" fillId="52" borderId="9" xfId="0" applyFont="1" applyFill="1" applyBorder="1" applyAlignment="1">
      <alignment horizontal="center" vertical="center"/>
    </xf>
    <xf numFmtId="0" fontId="38" fillId="52" borderId="7" xfId="0" applyFont="1" applyFill="1" applyBorder="1" applyAlignment="1">
      <alignment vertical="center"/>
    </xf>
    <xf numFmtId="0" fontId="38" fillId="52" borderId="7" xfId="0" applyFont="1" applyFill="1" applyBorder="1" applyAlignment="1">
      <alignment vertical="center" wrapText="1"/>
    </xf>
    <xf numFmtId="16" fontId="38" fillId="52" borderId="3" xfId="0" quotePrefix="1" applyNumberFormat="1" applyFont="1" applyFill="1" applyBorder="1" applyAlignment="1">
      <alignment horizontal="center" vertical="center"/>
    </xf>
    <xf numFmtId="0" fontId="38" fillId="52" borderId="23" xfId="0" applyFont="1" applyFill="1" applyBorder="1" applyAlignment="1">
      <alignment vertical="center"/>
    </xf>
    <xf numFmtId="0" fontId="34" fillId="53" borderId="0" xfId="0" applyFont="1" applyFill="1" applyAlignment="1">
      <alignment horizontal="center" vertical="center" wrapText="1"/>
    </xf>
    <xf numFmtId="0" fontId="38" fillId="54" borderId="0" xfId="0" applyFont="1" applyFill="1" applyAlignment="1">
      <alignment vertical="center"/>
    </xf>
    <xf numFmtId="0" fontId="38" fillId="54" borderId="0" xfId="0" applyFont="1" applyFill="1" applyAlignment="1">
      <alignment vertical="center" wrapText="1"/>
    </xf>
    <xf numFmtId="16" fontId="38" fillId="54" borderId="2" xfId="0" quotePrefix="1" applyNumberFormat="1" applyFont="1" applyFill="1" applyBorder="1" applyAlignment="1">
      <alignment horizontal="center" vertical="center"/>
    </xf>
    <xf numFmtId="0" fontId="38" fillId="25" borderId="7" xfId="0" applyFont="1" applyFill="1" applyBorder="1" applyAlignment="1">
      <alignment vertical="center"/>
    </xf>
    <xf numFmtId="0" fontId="38" fillId="25" borderId="7" xfId="0" applyFont="1" applyFill="1" applyBorder="1" applyAlignment="1">
      <alignment vertical="center" wrapText="1"/>
    </xf>
    <xf numFmtId="0" fontId="71" fillId="25" borderId="3" xfId="0" applyFont="1" applyFill="1" applyBorder="1" applyAlignment="1">
      <alignment horizontal="center" vertical="center"/>
    </xf>
    <xf numFmtId="0" fontId="38" fillId="44" borderId="8" xfId="0" applyFont="1" applyFill="1" applyBorder="1" applyAlignment="1">
      <alignment vertical="center" wrapText="1"/>
    </xf>
    <xf numFmtId="0" fontId="38" fillId="44" borderId="9" xfId="0" applyFont="1" applyFill="1" applyBorder="1" applyAlignment="1">
      <alignment horizontal="center" vertical="center"/>
    </xf>
    <xf numFmtId="0" fontId="38" fillId="45" borderId="23" xfId="0" applyFont="1" applyFill="1" applyBorder="1" applyAlignment="1">
      <alignment vertical="center" wrapText="1"/>
    </xf>
    <xf numFmtId="0" fontId="38" fillId="45" borderId="24" xfId="0" applyFont="1" applyFill="1" applyBorder="1" applyAlignment="1">
      <alignment horizontal="center" vertical="center"/>
    </xf>
    <xf numFmtId="0" fontId="7" fillId="17" borderId="67" xfId="0" applyFont="1" applyFill="1" applyBorder="1"/>
    <xf numFmtId="0" fontId="72" fillId="17" borderId="4" xfId="3" applyFont="1" applyFill="1" applyBorder="1"/>
    <xf numFmtId="0" fontId="0" fillId="0" borderId="28" xfId="0" applyFill="1" applyBorder="1" applyAlignment="1">
      <alignment horizontal="center" vertical="center"/>
    </xf>
    <xf numFmtId="0" fontId="73" fillId="66" borderId="0" xfId="0" applyFont="1" applyFill="1" applyBorder="1" applyAlignment="1">
      <alignment horizontal="left"/>
    </xf>
    <xf numFmtId="0" fontId="0" fillId="66" borderId="0" xfId="0" applyFont="1" applyFill="1" applyAlignment="1">
      <alignment horizontal="centerContinuous"/>
    </xf>
    <xf numFmtId="0" fontId="0" fillId="17" borderId="0" xfId="0" applyFont="1" applyFill="1" applyAlignment="1"/>
    <xf numFmtId="0" fontId="74" fillId="67" borderId="0" xfId="0" applyFont="1" applyFill="1" applyAlignment="1"/>
    <xf numFmtId="0" fontId="0" fillId="67" borderId="0" xfId="0" applyFont="1" applyFill="1" applyAlignment="1"/>
    <xf numFmtId="0" fontId="74" fillId="70" borderId="82" xfId="0" applyFont="1" applyFill="1" applyBorder="1" applyAlignment="1"/>
    <xf numFmtId="0" fontId="59" fillId="70" borderId="79" xfId="0" applyFont="1" applyFill="1" applyBorder="1" applyAlignment="1"/>
    <xf numFmtId="0" fontId="59" fillId="70" borderId="83" xfId="0" applyFont="1" applyFill="1" applyBorder="1" applyAlignment="1"/>
    <xf numFmtId="0" fontId="59" fillId="17" borderId="0" xfId="0" applyFont="1" applyFill="1" applyBorder="1" applyAlignment="1"/>
    <xf numFmtId="0" fontId="74" fillId="68" borderId="0" xfId="0" applyFont="1" applyFill="1" applyAlignment="1"/>
    <xf numFmtId="0" fontId="0" fillId="68" borderId="0" xfId="0" applyFont="1" applyFill="1" applyAlignment="1"/>
    <xf numFmtId="0" fontId="74" fillId="69" borderId="0" xfId="0" applyFont="1" applyFill="1" applyAlignment="1"/>
    <xf numFmtId="0" fontId="0" fillId="69" borderId="0" xfId="0" applyFont="1" applyFill="1" applyAlignment="1"/>
    <xf numFmtId="0" fontId="74" fillId="88" borderId="0" xfId="0" applyFont="1" applyFill="1" applyBorder="1" applyAlignment="1">
      <alignment horizontal="left" vertical="center" indent="1"/>
    </xf>
    <xf numFmtId="0" fontId="59" fillId="88" borderId="0" xfId="0" applyFont="1" applyFill="1" applyBorder="1" applyAlignment="1">
      <alignment horizontal="center" vertical="center"/>
    </xf>
    <xf numFmtId="0" fontId="6" fillId="0" borderId="0" xfId="1839" applyFont="1"/>
    <xf numFmtId="0" fontId="6" fillId="0" borderId="0" xfId="1839" applyFont="1" applyAlignment="1">
      <alignment horizontal="center"/>
    </xf>
    <xf numFmtId="0" fontId="6" fillId="0" borderId="0" xfId="1839" applyFont="1" applyBorder="1" applyAlignment="1">
      <alignment horizontal="center"/>
    </xf>
    <xf numFmtId="0" fontId="6" fillId="0" borderId="0" xfId="1839" applyFont="1" applyBorder="1"/>
    <xf numFmtId="0" fontId="6" fillId="0" borderId="29" xfId="1839" applyFont="1" applyBorder="1" applyAlignment="1">
      <alignment horizontal="center"/>
    </xf>
    <xf numFmtId="0" fontId="6" fillId="17" borderId="0" xfId="1839" applyFont="1" applyFill="1" applyBorder="1"/>
    <xf numFmtId="0" fontId="6" fillId="17" borderId="0" xfId="1839" applyFont="1" applyFill="1"/>
    <xf numFmtId="0" fontId="6" fillId="17" borderId="0" xfId="1839" applyFont="1" applyFill="1" applyAlignment="1">
      <alignment horizontal="center"/>
    </xf>
    <xf numFmtId="0" fontId="5" fillId="17" borderId="0" xfId="1839" applyFont="1" applyFill="1"/>
    <xf numFmtId="2" fontId="5" fillId="17" borderId="0" xfId="1839" applyNumberFormat="1" applyFont="1" applyFill="1"/>
    <xf numFmtId="0" fontId="5" fillId="0" borderId="0" xfId="1839" applyFont="1"/>
    <xf numFmtId="2" fontId="6" fillId="17" borderId="0" xfId="1839" applyNumberFormat="1" applyFont="1" applyFill="1"/>
    <xf numFmtId="164" fontId="6" fillId="17" borderId="0" xfId="1839" applyNumberFormat="1" applyFont="1" applyFill="1"/>
    <xf numFmtId="172" fontId="0" fillId="17" borderId="0" xfId="0" applyNumberFormat="1" applyFill="1"/>
    <xf numFmtId="9" fontId="0" fillId="17" borderId="0" xfId="2" applyFont="1" applyFill="1"/>
    <xf numFmtId="172" fontId="0" fillId="0" borderId="0" xfId="0" applyNumberFormat="1"/>
    <xf numFmtId="0" fontId="76" fillId="0" borderId="0" xfId="0" applyFont="1"/>
    <xf numFmtId="0" fontId="77" fillId="0" borderId="0" xfId="2297" applyFont="1" applyAlignment="1">
      <alignment horizontal="right"/>
    </xf>
    <xf numFmtId="0" fontId="77" fillId="0" borderId="0" xfId="0" applyFont="1"/>
    <xf numFmtId="0" fontId="60" fillId="89" borderId="9" xfId="0" applyFont="1" applyFill="1" applyBorder="1" applyAlignment="1">
      <alignment horizontal="center" vertical="center"/>
    </xf>
    <xf numFmtId="0" fontId="60" fillId="90" borderId="9" xfId="0" applyFont="1" applyFill="1" applyBorder="1" applyAlignment="1">
      <alignment horizontal="center" vertical="center"/>
    </xf>
    <xf numFmtId="49" fontId="79" fillId="89" borderId="125" xfId="2305" applyFont="1" applyFill="1" applyBorder="1" applyAlignment="1">
      <alignment horizontal="left" vertical="center" wrapText="1"/>
    </xf>
    <xf numFmtId="49" fontId="79" fillId="91" borderId="126" xfId="2305" applyFont="1" applyFill="1" applyBorder="1" applyAlignment="1">
      <alignment horizontal="left" vertical="center" wrapText="1"/>
    </xf>
    <xf numFmtId="49" fontId="79" fillId="91" borderId="127" xfId="2305" applyFont="1" applyFill="1" applyBorder="1" applyAlignment="1">
      <alignment horizontal="left" vertical="center" wrapText="1"/>
    </xf>
    <xf numFmtId="173" fontId="80" fillId="92" borderId="128" xfId="3" applyNumberFormat="1" applyFont="1" applyFill="1" applyBorder="1" applyAlignment="1">
      <alignment horizontal="center" vertical="center" shrinkToFit="1"/>
    </xf>
    <xf numFmtId="173" fontId="79" fillId="65" borderId="129" xfId="3" applyNumberFormat="1" applyFont="1" applyFill="1" applyBorder="1" applyAlignment="1">
      <alignment horizontal="center" vertical="center" shrinkToFit="1"/>
    </xf>
    <xf numFmtId="49" fontId="79" fillId="89" borderId="130" xfId="2305" applyFont="1" applyFill="1" applyBorder="1" applyAlignment="1">
      <alignment horizontal="left" vertical="center" wrapText="1"/>
    </xf>
    <xf numFmtId="173" fontId="79" fillId="93" borderId="128" xfId="1840" applyNumberFormat="1" applyFont="1" applyFill="1" applyBorder="1" applyAlignment="1">
      <alignment horizontal="center" vertical="center" shrinkToFit="1"/>
    </xf>
    <xf numFmtId="173" fontId="79" fillId="93" borderId="131" xfId="1840" applyNumberFormat="1" applyFont="1" applyFill="1" applyBorder="1" applyAlignment="1">
      <alignment horizontal="center" vertical="center" shrinkToFit="1"/>
    </xf>
    <xf numFmtId="173" fontId="79" fillId="65" borderId="129" xfId="1840" applyNumberFormat="1" applyFont="1" applyFill="1" applyBorder="1" applyAlignment="1">
      <alignment horizontal="center" vertical="center" shrinkToFit="1"/>
    </xf>
    <xf numFmtId="173" fontId="79" fillId="67" borderId="131" xfId="1840" applyNumberFormat="1" applyFont="1" applyFill="1" applyBorder="1" applyAlignment="1">
      <alignment horizontal="center" vertical="center" shrinkToFit="1"/>
    </xf>
    <xf numFmtId="173" fontId="79" fillId="67" borderId="129" xfId="1840" applyNumberFormat="1" applyFont="1" applyFill="1" applyBorder="1" applyAlignment="1">
      <alignment horizontal="center" vertical="center" shrinkToFit="1"/>
    </xf>
    <xf numFmtId="173" fontId="79" fillId="89" borderId="132" xfId="3" applyNumberFormat="1" applyFont="1" applyFill="1" applyBorder="1" applyAlignment="1">
      <alignment horizontal="center" vertical="center" shrinkToFit="1"/>
    </xf>
    <xf numFmtId="173" fontId="79" fillId="93" borderId="133" xfId="3" applyNumberFormat="1" applyFont="1" applyFill="1" applyBorder="1" applyAlignment="1">
      <alignment horizontal="center" vertical="center" shrinkToFit="1"/>
    </xf>
    <xf numFmtId="173" fontId="79" fillId="65" borderId="134" xfId="3" applyNumberFormat="1" applyFont="1" applyFill="1" applyBorder="1" applyAlignment="1">
      <alignment horizontal="center" vertical="center" shrinkToFit="1"/>
    </xf>
    <xf numFmtId="173" fontId="79" fillId="89" borderId="132" xfId="1840" applyNumberFormat="1" applyFont="1" applyFill="1" applyBorder="1" applyAlignment="1">
      <alignment horizontal="center" vertical="center" shrinkToFit="1"/>
    </xf>
    <xf numFmtId="173" fontId="79" fillId="93" borderId="133" xfId="1840" applyNumberFormat="1" applyFont="1" applyFill="1" applyBorder="1" applyAlignment="1">
      <alignment horizontal="center" vertical="center" shrinkToFit="1"/>
    </xf>
    <xf numFmtId="173" fontId="79" fillId="65" borderId="134" xfId="1840" applyNumberFormat="1" applyFont="1" applyFill="1" applyBorder="1" applyAlignment="1">
      <alignment horizontal="center" vertical="center" shrinkToFit="1"/>
    </xf>
    <xf numFmtId="173" fontId="79" fillId="67" borderId="132" xfId="1840" applyNumberFormat="1" applyFont="1" applyFill="1" applyBorder="1" applyAlignment="1">
      <alignment horizontal="center" vertical="center" shrinkToFit="1"/>
    </xf>
    <xf numFmtId="173" fontId="79" fillId="67" borderId="133" xfId="1840" applyNumberFormat="1" applyFont="1" applyFill="1" applyBorder="1" applyAlignment="1">
      <alignment horizontal="center" vertical="center" shrinkToFit="1"/>
    </xf>
    <xf numFmtId="173" fontId="79" fillId="67" borderId="134" xfId="1840" applyNumberFormat="1" applyFont="1" applyFill="1" applyBorder="1" applyAlignment="1">
      <alignment horizontal="center" vertical="center" shrinkToFit="1"/>
    </xf>
    <xf numFmtId="173" fontId="79" fillId="89" borderId="135" xfId="3" applyNumberFormat="1" applyFont="1" applyFill="1" applyBorder="1" applyAlignment="1">
      <alignment horizontal="center" vertical="center" shrinkToFit="1"/>
    </xf>
    <xf numFmtId="173" fontId="79" fillId="93" borderId="136" xfId="3" applyNumberFormat="1" applyFont="1" applyFill="1" applyBorder="1" applyAlignment="1">
      <alignment horizontal="center" vertical="center" shrinkToFit="1"/>
    </xf>
    <xf numFmtId="173" fontId="79" fillId="65" borderId="137" xfId="3" applyNumberFormat="1" applyFont="1" applyFill="1" applyBorder="1" applyAlignment="1">
      <alignment horizontal="center" vertical="center" shrinkToFit="1"/>
    </xf>
    <xf numFmtId="173" fontId="79" fillId="89" borderId="135" xfId="1840" applyNumberFormat="1" applyFont="1" applyFill="1" applyBorder="1" applyAlignment="1">
      <alignment horizontal="center" vertical="center" shrinkToFit="1"/>
    </xf>
    <xf numFmtId="173" fontId="80" fillId="92" borderId="136" xfId="1840" applyNumberFormat="1" applyFont="1" applyFill="1" applyBorder="1" applyAlignment="1">
      <alignment horizontal="center" vertical="center" shrinkToFit="1"/>
    </xf>
    <xf numFmtId="173" fontId="79" fillId="93" borderId="136" xfId="1840" applyNumberFormat="1" applyFont="1" applyFill="1" applyBorder="1" applyAlignment="1">
      <alignment horizontal="center" vertical="center" shrinkToFit="1"/>
    </xf>
    <xf numFmtId="173" fontId="79" fillId="65" borderId="137" xfId="1840" applyNumberFormat="1" applyFont="1" applyFill="1" applyBorder="1" applyAlignment="1">
      <alignment horizontal="center" vertical="center" shrinkToFit="1"/>
    </xf>
    <xf numFmtId="173" fontId="79" fillId="67" borderId="135" xfId="1840" applyNumberFormat="1" applyFont="1" applyFill="1" applyBorder="1" applyAlignment="1">
      <alignment horizontal="center" vertical="center" shrinkToFit="1"/>
    </xf>
    <xf numFmtId="173" fontId="79" fillId="67" borderId="136" xfId="1840" applyNumberFormat="1" applyFont="1" applyFill="1" applyBorder="1" applyAlignment="1">
      <alignment horizontal="center" vertical="center" shrinkToFit="1"/>
    </xf>
    <xf numFmtId="173" fontId="80" fillId="92" borderId="136" xfId="3" applyNumberFormat="1" applyFont="1" applyFill="1" applyBorder="1" applyAlignment="1">
      <alignment horizontal="center" vertical="center" shrinkToFit="1"/>
    </xf>
    <xf numFmtId="173" fontId="79" fillId="89" borderId="138" xfId="1840" applyNumberFormat="1" applyFont="1" applyFill="1" applyBorder="1" applyAlignment="1">
      <alignment horizontal="center" vertical="center" shrinkToFit="1"/>
    </xf>
    <xf numFmtId="173" fontId="79" fillId="93" borderId="139" xfId="1840" applyNumberFormat="1" applyFont="1" applyFill="1" applyBorder="1" applyAlignment="1">
      <alignment horizontal="center" vertical="center" shrinkToFit="1"/>
    </xf>
    <xf numFmtId="173" fontId="79" fillId="65" borderId="140" xfId="1840" applyNumberFormat="1" applyFont="1" applyFill="1" applyBorder="1" applyAlignment="1">
      <alignment horizontal="center" vertical="center" shrinkToFit="1"/>
    </xf>
    <xf numFmtId="173" fontId="79" fillId="89" borderId="138" xfId="3" applyNumberFormat="1" applyFont="1" applyFill="1" applyBorder="1" applyAlignment="1">
      <alignment horizontal="center" vertical="center" shrinkToFit="1"/>
    </xf>
    <xf numFmtId="173" fontId="79" fillId="93" borderId="139" xfId="3" applyNumberFormat="1" applyFont="1" applyFill="1" applyBorder="1" applyAlignment="1">
      <alignment horizontal="center" vertical="center" shrinkToFit="1"/>
    </xf>
    <xf numFmtId="173" fontId="79" fillId="65" borderId="140" xfId="3" applyNumberFormat="1" applyFont="1" applyFill="1" applyBorder="1" applyAlignment="1">
      <alignment horizontal="center" vertical="center" shrinkToFit="1"/>
    </xf>
    <xf numFmtId="173" fontId="79" fillId="89" borderId="141" xfId="1840" applyNumberFormat="1" applyFont="1" applyFill="1" applyBorder="1" applyAlignment="1">
      <alignment horizontal="center" vertical="center" shrinkToFit="1"/>
    </xf>
    <xf numFmtId="49" fontId="79" fillId="91" borderId="142" xfId="2305" applyFont="1" applyFill="1" applyBorder="1" applyAlignment="1">
      <alignment horizontal="left" vertical="center" wrapText="1"/>
    </xf>
    <xf numFmtId="49" fontId="79" fillId="91" borderId="143" xfId="2305" applyFont="1" applyFill="1" applyBorder="1" applyAlignment="1">
      <alignment horizontal="left" vertical="center" wrapText="1"/>
    </xf>
    <xf numFmtId="49" fontId="79" fillId="91" borderId="144" xfId="2305" applyFont="1" applyFill="1" applyBorder="1" applyAlignment="1">
      <alignment horizontal="left" vertical="center" wrapText="1"/>
    </xf>
    <xf numFmtId="173" fontId="79" fillId="89" borderId="145" xfId="1840" applyNumberFormat="1" applyFont="1" applyFill="1" applyBorder="1" applyAlignment="1">
      <alignment horizontal="center" vertical="center" shrinkToFit="1"/>
    </xf>
    <xf numFmtId="173" fontId="79" fillId="93" borderId="146" xfId="1840" applyNumberFormat="1" applyFont="1" applyFill="1" applyBorder="1" applyAlignment="1">
      <alignment horizontal="center" vertical="center" shrinkToFit="1"/>
    </xf>
    <xf numFmtId="173" fontId="79" fillId="93" borderId="147" xfId="1840" applyNumberFormat="1" applyFont="1" applyFill="1" applyBorder="1" applyAlignment="1">
      <alignment horizontal="center" vertical="center" shrinkToFit="1"/>
    </xf>
    <xf numFmtId="49" fontId="79" fillId="91" borderId="148" xfId="2305" applyFont="1" applyFill="1" applyBorder="1" applyAlignment="1">
      <alignment horizontal="left" vertical="center" wrapText="1"/>
    </xf>
    <xf numFmtId="173" fontId="79" fillId="89" borderId="141" xfId="3" applyNumberFormat="1" applyFont="1" applyFill="1" applyBorder="1" applyAlignment="1">
      <alignment horizontal="center" vertical="center" shrinkToFit="1"/>
    </xf>
    <xf numFmtId="0" fontId="60" fillId="0" borderId="0" xfId="1840" applyFont="1" applyFill="1" applyBorder="1"/>
    <xf numFmtId="0" fontId="60" fillId="0" borderId="0" xfId="3" applyFont="1" applyFill="1" applyBorder="1"/>
    <xf numFmtId="173" fontId="79" fillId="65" borderId="149" xfId="1840" applyNumberFormat="1" applyFont="1" applyFill="1" applyBorder="1" applyAlignment="1">
      <alignment horizontal="center" vertical="center" shrinkToFit="1"/>
    </xf>
    <xf numFmtId="173" fontId="79" fillId="89" borderId="150" xfId="1840" applyNumberFormat="1" applyFont="1" applyFill="1" applyBorder="1" applyAlignment="1">
      <alignment horizontal="center" vertical="center" shrinkToFit="1"/>
    </xf>
    <xf numFmtId="173" fontId="79" fillId="94" borderId="133" xfId="1840" applyNumberFormat="1" applyFont="1" applyFill="1" applyBorder="1" applyAlignment="1">
      <alignment horizontal="center" vertical="center" shrinkToFit="1"/>
    </xf>
    <xf numFmtId="173" fontId="80" fillId="89" borderId="132" xfId="1840" applyNumberFormat="1" applyFont="1" applyFill="1" applyBorder="1" applyAlignment="1">
      <alignment horizontal="center" vertical="center" shrinkToFit="1"/>
    </xf>
    <xf numFmtId="173" fontId="79" fillId="95" borderId="133" xfId="1840" applyNumberFormat="1" applyFont="1" applyFill="1" applyBorder="1" applyAlignment="1">
      <alignment horizontal="center" vertical="center" shrinkToFit="1"/>
    </xf>
    <xf numFmtId="173" fontId="79" fillId="94" borderId="136" xfId="1840" applyNumberFormat="1" applyFont="1" applyFill="1" applyBorder="1" applyAlignment="1">
      <alignment horizontal="center" vertical="center" shrinkToFit="1"/>
    </xf>
    <xf numFmtId="173" fontId="79" fillId="96" borderId="136" xfId="1840" applyNumberFormat="1" applyFont="1" applyFill="1" applyBorder="1" applyAlignment="1">
      <alignment horizontal="center" vertical="center" shrinkToFit="1"/>
    </xf>
    <xf numFmtId="173" fontId="79" fillId="67" borderId="139" xfId="1840" applyNumberFormat="1" applyFont="1" applyFill="1" applyBorder="1" applyAlignment="1">
      <alignment horizontal="center" vertical="center" shrinkToFit="1"/>
    </xf>
    <xf numFmtId="173" fontId="79" fillId="67" borderId="140" xfId="1840" applyNumberFormat="1" applyFont="1" applyFill="1" applyBorder="1" applyAlignment="1">
      <alignment horizontal="center" vertical="center" shrinkToFit="1"/>
    </xf>
    <xf numFmtId="173" fontId="79" fillId="96" borderId="139" xfId="1840" applyNumberFormat="1" applyFont="1" applyFill="1" applyBorder="1" applyAlignment="1">
      <alignment horizontal="center" vertical="center" shrinkToFit="1"/>
    </xf>
    <xf numFmtId="173" fontId="79" fillId="93" borderId="151" xfId="1840" applyNumberFormat="1" applyFont="1" applyFill="1" applyBorder="1" applyAlignment="1">
      <alignment horizontal="center" vertical="center" shrinkToFit="1"/>
    </xf>
    <xf numFmtId="173" fontId="79" fillId="95" borderId="81" xfId="1840" applyNumberFormat="1" applyFont="1" applyFill="1" applyBorder="1" applyAlignment="1">
      <alignment horizontal="center" vertical="center" shrinkToFit="1"/>
    </xf>
    <xf numFmtId="173" fontId="79" fillId="93" borderId="152" xfId="1840" applyNumberFormat="1" applyFont="1" applyFill="1" applyBorder="1" applyAlignment="1">
      <alignment horizontal="center" vertical="center" shrinkToFit="1"/>
    </xf>
    <xf numFmtId="173" fontId="79" fillId="67" borderId="145" xfId="1840" applyNumberFormat="1" applyFont="1" applyFill="1" applyBorder="1" applyAlignment="1">
      <alignment horizontal="center" vertical="center" shrinkToFit="1"/>
    </xf>
    <xf numFmtId="173" fontId="79" fillId="67" borderId="146" xfId="1840" applyNumberFormat="1" applyFont="1" applyFill="1" applyBorder="1" applyAlignment="1">
      <alignment horizontal="center" vertical="center" shrinkToFit="1"/>
    </xf>
    <xf numFmtId="173" fontId="79" fillId="65" borderId="153" xfId="1840" applyNumberFormat="1" applyFont="1" applyFill="1" applyBorder="1" applyAlignment="1">
      <alignment horizontal="center" vertical="center" shrinkToFit="1"/>
    </xf>
    <xf numFmtId="173" fontId="80" fillId="92" borderId="147" xfId="1840" applyNumberFormat="1" applyFont="1" applyFill="1" applyBorder="1" applyAlignment="1">
      <alignment horizontal="center" vertical="center" shrinkToFit="1"/>
    </xf>
    <xf numFmtId="49" fontId="79" fillId="91" borderId="154" xfId="2305" applyFont="1" applyFill="1" applyBorder="1" applyAlignment="1">
      <alignment horizontal="left" vertical="center" wrapText="1"/>
    </xf>
    <xf numFmtId="1" fontId="59" fillId="88" borderId="0" xfId="0" applyNumberFormat="1" applyFont="1" applyFill="1" applyBorder="1" applyAlignment="1">
      <alignment horizontal="center" vertical="center"/>
    </xf>
    <xf numFmtId="173" fontId="80" fillId="92" borderId="133" xfId="1840" applyNumberFormat="1" applyFont="1" applyFill="1" applyBorder="1" applyAlignment="1">
      <alignment horizontal="center" vertical="center" shrinkToFit="1"/>
    </xf>
    <xf numFmtId="173" fontId="79" fillId="67" borderId="137" xfId="1840" applyNumberFormat="1" applyFont="1" applyFill="1" applyBorder="1" applyAlignment="1">
      <alignment horizontal="center" vertical="center" shrinkToFit="1"/>
    </xf>
    <xf numFmtId="173" fontId="79" fillId="67" borderId="138" xfId="1840" applyNumberFormat="1" applyFont="1" applyFill="1" applyBorder="1" applyAlignment="1">
      <alignment horizontal="center" vertical="center" shrinkToFit="1"/>
    </xf>
    <xf numFmtId="173" fontId="80" fillId="92" borderId="139" xfId="1840" applyNumberFormat="1" applyFont="1" applyFill="1" applyBorder="1" applyAlignment="1">
      <alignment horizontal="center" vertical="center" shrinkToFit="1"/>
    </xf>
    <xf numFmtId="173" fontId="80" fillId="92" borderId="140" xfId="1840" applyNumberFormat="1" applyFont="1" applyFill="1" applyBorder="1" applyAlignment="1">
      <alignment horizontal="center" vertical="center" shrinkToFit="1"/>
    </xf>
    <xf numFmtId="0" fontId="75" fillId="97" borderId="82" xfId="0" applyFont="1" applyFill="1" applyBorder="1" applyAlignment="1">
      <alignment horizontal="centerContinuous"/>
    </xf>
    <xf numFmtId="0" fontId="0" fillId="97" borderId="79" xfId="0" applyFont="1" applyFill="1" applyBorder="1" applyAlignment="1">
      <alignment horizontal="centerContinuous"/>
    </xf>
    <xf numFmtId="0" fontId="0" fillId="97" borderId="83" xfId="0" applyFont="1" applyFill="1" applyBorder="1" applyAlignment="1">
      <alignment horizontal="centerContinuous"/>
    </xf>
    <xf numFmtId="0" fontId="75" fillId="98" borderId="82" xfId="0" applyFont="1" applyFill="1" applyBorder="1" applyAlignment="1">
      <alignment horizontal="centerContinuous"/>
    </xf>
    <xf numFmtId="0" fontId="0" fillId="98" borderId="79" xfId="0" applyFont="1" applyFill="1" applyBorder="1" applyAlignment="1">
      <alignment horizontal="centerContinuous"/>
    </xf>
    <xf numFmtId="0" fontId="0" fillId="98" borderId="83" xfId="0" applyFont="1" applyFill="1" applyBorder="1" applyAlignment="1">
      <alignment horizontal="centerContinuous"/>
    </xf>
    <xf numFmtId="49" fontId="81" fillId="96" borderId="0" xfId="1840" applyNumberFormat="1" applyFont="1" applyFill="1" applyBorder="1" applyAlignment="1">
      <alignment horizontal="left" vertical="center" indent="1"/>
    </xf>
    <xf numFmtId="49" fontId="79" fillId="96" borderId="0" xfId="1840" applyNumberFormat="1" applyFont="1" applyFill="1" applyBorder="1" applyAlignment="1">
      <alignment horizontal="left" vertical="center"/>
    </xf>
    <xf numFmtId="0" fontId="82" fillId="0" borderId="0" xfId="0" applyFont="1"/>
    <xf numFmtId="0" fontId="83" fillId="0" borderId="0" xfId="2297" applyFont="1" applyAlignment="1">
      <alignment horizontal="right"/>
    </xf>
    <xf numFmtId="0" fontId="20" fillId="17" borderId="48" xfId="3" applyFont="1" applyFill="1" applyBorder="1" applyAlignment="1">
      <alignment horizontal="center"/>
    </xf>
    <xf numFmtId="1" fontId="20" fillId="79" borderId="56" xfId="2" applyNumberFormat="1" applyFont="1" applyFill="1" applyBorder="1"/>
    <xf numFmtId="0" fontId="6" fillId="83" borderId="20" xfId="0" applyFont="1" applyFill="1" applyBorder="1" applyAlignment="1">
      <alignment horizontal="center"/>
    </xf>
    <xf numFmtId="3" fontId="0" fillId="0" borderId="8" xfId="0" applyNumberFormat="1" applyFont="1" applyBorder="1" applyAlignment="1">
      <alignment horizontal="center"/>
    </xf>
    <xf numFmtId="0" fontId="6" fillId="17" borderId="42" xfId="0" applyFont="1" applyFill="1" applyBorder="1" applyAlignment="1">
      <alignment horizontal="center"/>
    </xf>
    <xf numFmtId="1" fontId="20" fillId="79" borderId="61" xfId="2" applyNumberFormat="1" applyFont="1" applyFill="1" applyBorder="1"/>
    <xf numFmtId="0" fontId="6" fillId="17" borderId="45" xfId="0" applyFont="1" applyFill="1" applyBorder="1" applyAlignment="1">
      <alignment horizontal="center"/>
    </xf>
    <xf numFmtId="1" fontId="7" fillId="0" borderId="0" xfId="0" applyNumberFormat="1" applyFont="1"/>
    <xf numFmtId="0" fontId="11" fillId="0" borderId="0" xfId="0" applyFont="1"/>
    <xf numFmtId="3" fontId="8" fillId="0" borderId="26" xfId="2" applyNumberFormat="1" applyFont="1" applyFill="1" applyBorder="1" applyAlignment="1">
      <alignment horizontal="center" vertical="center"/>
    </xf>
    <xf numFmtId="9" fontId="7" fillId="0" borderId="49" xfId="2" applyFont="1" applyBorder="1" applyAlignment="1">
      <alignment horizontal="center" vertical="center"/>
    </xf>
    <xf numFmtId="9" fontId="18" fillId="17" borderId="0" xfId="2" applyFont="1" applyFill="1" applyAlignment="1">
      <alignment horizontal="left"/>
    </xf>
    <xf numFmtId="0" fontId="7" fillId="17" borderId="61" xfId="0" applyFont="1" applyFill="1" applyBorder="1" applyAlignment="1">
      <alignment horizontal="center"/>
    </xf>
    <xf numFmtId="3" fontId="7" fillId="0" borderId="56" xfId="0" applyNumberFormat="1" applyFont="1" applyBorder="1" applyAlignment="1">
      <alignment horizontal="center"/>
    </xf>
    <xf numFmtId="3" fontId="7" fillId="0" borderId="60" xfId="0" applyNumberFormat="1" applyFont="1" applyBorder="1" applyAlignment="1">
      <alignment horizontal="center"/>
    </xf>
    <xf numFmtId="3" fontId="7" fillId="0" borderId="155" xfId="0" applyNumberFormat="1" applyFont="1" applyBorder="1" applyAlignment="1">
      <alignment horizontal="center"/>
    </xf>
    <xf numFmtId="0" fontId="8" fillId="86" borderId="50" xfId="0" applyFont="1" applyFill="1" applyBorder="1" applyAlignment="1">
      <alignment horizontal="center"/>
    </xf>
    <xf numFmtId="0" fontId="8" fillId="86" borderId="46" xfId="0" applyFont="1" applyFill="1" applyBorder="1" applyAlignment="1">
      <alignment horizontal="center"/>
    </xf>
    <xf numFmtId="0" fontId="8" fillId="86" borderId="51" xfId="0" quotePrefix="1" applyFont="1" applyFill="1" applyBorder="1" applyAlignment="1">
      <alignment horizontal="center"/>
    </xf>
    <xf numFmtId="0" fontId="8" fillId="86" borderId="51" xfId="0" applyFont="1" applyFill="1" applyBorder="1" applyAlignment="1">
      <alignment horizontal="center"/>
    </xf>
    <xf numFmtId="0" fontId="8" fillId="86" borderId="46" xfId="0" quotePrefix="1" applyFont="1" applyFill="1" applyBorder="1" applyAlignment="1">
      <alignment horizontal="center"/>
    </xf>
    <xf numFmtId="0" fontId="8" fillId="86" borderId="52" xfId="0" applyFont="1" applyFill="1" applyBorder="1" applyAlignment="1">
      <alignment horizontal="center"/>
    </xf>
    <xf numFmtId="0" fontId="30" fillId="17" borderId="32" xfId="0" applyFont="1" applyFill="1" applyBorder="1" applyAlignment="1">
      <alignment horizontal="center" vertical="center"/>
    </xf>
    <xf numFmtId="167" fontId="7" fillId="0" borderId="27" xfId="0" applyNumberFormat="1" applyFont="1" applyFill="1" applyBorder="1" applyAlignment="1">
      <alignment vertical="center"/>
    </xf>
    <xf numFmtId="167" fontId="8" fillId="0" borderId="75" xfId="0" applyNumberFormat="1" applyFont="1" applyFill="1" applyBorder="1" applyAlignment="1">
      <alignment horizontal="center"/>
    </xf>
    <xf numFmtId="0" fontId="7" fillId="0" borderId="42" xfId="0" applyFont="1" applyFill="1" applyBorder="1"/>
    <xf numFmtId="166" fontId="8" fillId="0" borderId="27" xfId="1" applyNumberFormat="1" applyFont="1" applyBorder="1" applyAlignment="1">
      <alignment vertical="center"/>
    </xf>
    <xf numFmtId="4" fontId="8" fillId="0" borderId="75" xfId="0" applyNumberFormat="1" applyFont="1" applyFill="1" applyBorder="1" applyAlignment="1">
      <alignment horizontal="center"/>
    </xf>
    <xf numFmtId="0" fontId="30" fillId="0" borderId="27" xfId="0" applyFont="1" applyFill="1" applyBorder="1" applyAlignment="1">
      <alignment horizontal="center"/>
    </xf>
    <xf numFmtId="167" fontId="8" fillId="0" borderId="19" xfId="0" applyNumberFormat="1" applyFont="1" applyFill="1" applyBorder="1" applyAlignment="1">
      <alignment vertical="center"/>
    </xf>
    <xf numFmtId="4" fontId="8" fillId="0" borderId="75" xfId="0" applyNumberFormat="1" applyFont="1" applyBorder="1" applyAlignment="1">
      <alignment horizontal="center"/>
    </xf>
    <xf numFmtId="166" fontId="8" fillId="0" borderId="19" xfId="1" applyNumberFormat="1" applyFont="1" applyBorder="1" applyAlignment="1">
      <alignment vertical="center"/>
    </xf>
    <xf numFmtId="167" fontId="7" fillId="0" borderId="19" xfId="0" applyNumberFormat="1" applyFont="1" applyFill="1" applyBorder="1" applyAlignment="1">
      <alignment vertical="center"/>
    </xf>
    <xf numFmtId="167" fontId="8" fillId="0" borderId="75" xfId="0" applyNumberFormat="1" applyFont="1" applyFill="1" applyBorder="1"/>
    <xf numFmtId="0" fontId="30" fillId="0" borderId="27" xfId="0" applyFont="1" applyBorder="1" applyAlignment="1">
      <alignment horizontal="center"/>
    </xf>
    <xf numFmtId="166" fontId="8" fillId="0" borderId="19" xfId="1" applyNumberFormat="1" applyFont="1" applyBorder="1" applyAlignment="1"/>
    <xf numFmtId="4" fontId="8" fillId="0" borderId="75" xfId="0" applyNumberFormat="1" applyFont="1" applyBorder="1" applyAlignment="1">
      <alignment horizontal="center" vertical="center"/>
    </xf>
    <xf numFmtId="166" fontId="8" fillId="0" borderId="19" xfId="1" applyNumberFormat="1" applyFont="1" applyFill="1" applyBorder="1" applyAlignment="1"/>
    <xf numFmtId="4" fontId="8" fillId="0" borderId="77" xfId="0" applyNumberFormat="1" applyFont="1" applyBorder="1" applyAlignment="1">
      <alignment horizontal="center"/>
    </xf>
    <xf numFmtId="165" fontId="7" fillId="0" borderId="0" xfId="0" applyNumberFormat="1" applyFont="1"/>
    <xf numFmtId="0" fontId="11" fillId="17" borderId="30" xfId="3" applyFont="1" applyFill="1" applyBorder="1"/>
    <xf numFmtId="0" fontId="11" fillId="17" borderId="33" xfId="3" applyFont="1" applyFill="1" applyBorder="1" applyAlignment="1">
      <alignment horizontal="centerContinuous"/>
    </xf>
    <xf numFmtId="3" fontId="11" fillId="17" borderId="4" xfId="3" applyNumberFormat="1" applyFont="1" applyFill="1" applyBorder="1" applyAlignment="1">
      <alignment horizontal="center"/>
    </xf>
    <xf numFmtId="0" fontId="11" fillId="17" borderId="48" xfId="3" applyFont="1" applyFill="1" applyBorder="1" applyAlignment="1">
      <alignment horizontal="center" wrapText="1"/>
    </xf>
    <xf numFmtId="0" fontId="11" fillId="17" borderId="16" xfId="3" applyFont="1" applyFill="1" applyBorder="1" applyAlignment="1">
      <alignment horizontal="center" wrapText="1"/>
    </xf>
    <xf numFmtId="3" fontId="10" fillId="17" borderId="48" xfId="3" applyNumberFormat="1" applyFont="1" applyFill="1" applyBorder="1" applyAlignment="1">
      <alignment horizontal="center" wrapText="1"/>
    </xf>
    <xf numFmtId="3" fontId="10" fillId="0" borderId="47" xfId="5" applyNumberFormat="1" applyFont="1" applyFill="1" applyBorder="1" applyAlignment="1">
      <alignment horizontal="center"/>
    </xf>
    <xf numFmtId="3" fontId="10" fillId="0" borderId="27" xfId="5" applyNumberFormat="1" applyFont="1" applyFill="1" applyBorder="1" applyAlignment="1">
      <alignment horizontal="center"/>
    </xf>
    <xf numFmtId="3" fontId="8" fillId="0" borderId="20" xfId="0" applyNumberFormat="1" applyFont="1" applyFill="1" applyBorder="1" applyAlignment="1">
      <alignment horizontal="right" indent="1"/>
    </xf>
    <xf numFmtId="3" fontId="8" fillId="0" borderId="27" xfId="0" applyNumberFormat="1" applyFont="1" applyFill="1" applyBorder="1" applyAlignment="1">
      <alignment horizontal="right" indent="1"/>
    </xf>
    <xf numFmtId="9" fontId="8" fillId="0" borderId="20" xfId="2" applyFont="1" applyFill="1" applyBorder="1" applyAlignment="1">
      <alignment horizontal="right" indent="1"/>
    </xf>
    <xf numFmtId="3" fontId="48" fillId="0" borderId="20" xfId="0" applyNumberFormat="1" applyFont="1" applyFill="1" applyBorder="1" applyAlignment="1">
      <alignment horizontal="right" indent="1"/>
    </xf>
    <xf numFmtId="3" fontId="48" fillId="0" borderId="27" xfId="0" applyNumberFormat="1" applyFont="1" applyFill="1" applyBorder="1" applyAlignment="1">
      <alignment horizontal="right" indent="1"/>
    </xf>
    <xf numFmtId="9" fontId="48" fillId="0" borderId="20" xfId="2" applyFont="1" applyFill="1" applyBorder="1" applyAlignment="1">
      <alignment horizontal="right" indent="1"/>
    </xf>
    <xf numFmtId="3" fontId="30" fillId="0" borderId="20" xfId="0" applyNumberFormat="1" applyFont="1" applyFill="1" applyBorder="1" applyAlignment="1">
      <alignment horizontal="right" indent="1"/>
    </xf>
    <xf numFmtId="3" fontId="30" fillId="0" borderId="27" xfId="0" applyNumberFormat="1" applyFont="1" applyFill="1" applyBorder="1" applyAlignment="1">
      <alignment horizontal="right" indent="1"/>
    </xf>
    <xf numFmtId="9" fontId="30" fillId="0" borderId="20" xfId="2" applyFont="1" applyFill="1" applyBorder="1" applyAlignment="1">
      <alignment horizontal="right" indent="1"/>
    </xf>
    <xf numFmtId="3" fontId="11" fillId="47" borderId="9" xfId="3" applyNumberFormat="1" applyFont="1" applyFill="1" applyBorder="1" applyAlignment="1">
      <alignment horizontal="right" indent="1"/>
    </xf>
    <xf numFmtId="3" fontId="8" fillId="47" borderId="9" xfId="0" applyNumberFormat="1" applyFont="1" applyFill="1" applyBorder="1" applyAlignment="1">
      <alignment horizontal="right" indent="1"/>
    </xf>
    <xf numFmtId="9" fontId="8" fillId="47" borderId="9" xfId="2" applyFont="1" applyFill="1" applyBorder="1" applyAlignment="1">
      <alignment horizontal="right" indent="1"/>
    </xf>
    <xf numFmtId="3" fontId="8" fillId="47" borderId="20" xfId="0" applyNumberFormat="1" applyFont="1" applyFill="1" applyBorder="1" applyAlignment="1">
      <alignment horizontal="right" indent="1"/>
    </xf>
    <xf numFmtId="3" fontId="8" fillId="47" borderId="27" xfId="0" applyNumberFormat="1" applyFont="1" applyFill="1" applyBorder="1" applyAlignment="1">
      <alignment horizontal="right" indent="1"/>
    </xf>
    <xf numFmtId="9" fontId="8" fillId="47" borderId="20" xfId="2" applyFont="1" applyFill="1" applyBorder="1" applyAlignment="1">
      <alignment horizontal="right" indent="1"/>
    </xf>
    <xf numFmtId="3" fontId="8" fillId="0" borderId="20" xfId="0" applyNumberFormat="1" applyFont="1" applyBorder="1" applyAlignment="1">
      <alignment horizontal="right" indent="1"/>
    </xf>
    <xf numFmtId="3" fontId="8" fillId="0" borderId="27" xfId="0" applyNumberFormat="1" applyFont="1" applyBorder="1" applyAlignment="1">
      <alignment horizontal="right" indent="1"/>
    </xf>
    <xf numFmtId="9" fontId="8" fillId="0" borderId="20" xfId="2" applyFont="1" applyBorder="1" applyAlignment="1">
      <alignment horizontal="right" indent="1"/>
    </xf>
    <xf numFmtId="3" fontId="10" fillId="0" borderId="28" xfId="5" applyNumberFormat="1" applyFont="1" applyFill="1" applyBorder="1" applyAlignment="1">
      <alignment horizontal="center"/>
    </xf>
    <xf numFmtId="0" fontId="85" fillId="17" borderId="7" xfId="3" applyFont="1" applyFill="1" applyBorder="1"/>
    <xf numFmtId="167" fontId="47" fillId="0" borderId="3" xfId="0" applyNumberFormat="1" applyFont="1" applyFill="1" applyBorder="1" applyAlignment="1">
      <alignment horizontal="right" indent="1"/>
    </xf>
    <xf numFmtId="167" fontId="46" fillId="0" borderId="3" xfId="0" applyNumberFormat="1" applyFont="1" applyFill="1" applyBorder="1" applyAlignment="1">
      <alignment horizontal="right" indent="1"/>
    </xf>
    <xf numFmtId="167" fontId="86" fillId="0" borderId="3" xfId="5" applyNumberFormat="1" applyFont="1" applyBorder="1" applyAlignment="1">
      <alignment horizontal="right"/>
    </xf>
    <xf numFmtId="167" fontId="11" fillId="17" borderId="13" xfId="5" applyNumberFormat="1" applyFont="1" applyFill="1" applyBorder="1" applyAlignment="1">
      <alignment horizontal="right"/>
    </xf>
    <xf numFmtId="167" fontId="86" fillId="17" borderId="0" xfId="5" applyNumberFormat="1" applyFont="1" applyFill="1" applyBorder="1" applyAlignment="1">
      <alignment horizontal="right"/>
    </xf>
    <xf numFmtId="3" fontId="11" fillId="17" borderId="0" xfId="5" applyNumberFormat="1" applyFont="1" applyFill="1" applyBorder="1" applyAlignment="1">
      <alignment horizontal="center"/>
    </xf>
    <xf numFmtId="167" fontId="49" fillId="17" borderId="13" xfId="5" applyNumberFormat="1" applyFont="1" applyFill="1" applyBorder="1" applyAlignment="1">
      <alignment horizontal="right"/>
    </xf>
    <xf numFmtId="167" fontId="87" fillId="17" borderId="0" xfId="5" applyNumberFormat="1" applyFont="1" applyFill="1" applyBorder="1" applyAlignment="1">
      <alignment horizontal="right"/>
    </xf>
    <xf numFmtId="167" fontId="47" fillId="0" borderId="9" xfId="0" applyNumberFormat="1" applyFont="1" applyFill="1" applyBorder="1" applyAlignment="1">
      <alignment horizontal="right" indent="1"/>
    </xf>
    <xf numFmtId="167" fontId="46" fillId="0" borderId="9" xfId="0" applyNumberFormat="1" applyFont="1" applyFill="1" applyBorder="1" applyAlignment="1">
      <alignment horizontal="right" indent="1"/>
    </xf>
    <xf numFmtId="167" fontId="86" fillId="0" borderId="9" xfId="5" applyNumberFormat="1" applyFont="1" applyBorder="1" applyAlignment="1">
      <alignment horizontal="right"/>
    </xf>
    <xf numFmtId="167" fontId="86" fillId="0" borderId="9" xfId="5" applyNumberFormat="1" applyFont="1" applyFill="1" applyBorder="1" applyAlignment="1">
      <alignment horizontal="right"/>
    </xf>
    <xf numFmtId="9" fontId="11" fillId="17" borderId="0" xfId="5" applyFont="1" applyFill="1" applyBorder="1" applyAlignment="1">
      <alignment horizontal="center"/>
    </xf>
    <xf numFmtId="167" fontId="86" fillId="17" borderId="2" xfId="3" applyNumberFormat="1" applyFont="1" applyFill="1" applyBorder="1" applyAlignment="1">
      <alignment horizontal="right" indent="1"/>
    </xf>
    <xf numFmtId="169" fontId="86" fillId="17" borderId="2" xfId="2" applyNumberFormat="1" applyFont="1" applyFill="1" applyBorder="1" applyAlignment="1">
      <alignment horizontal="right" indent="1"/>
    </xf>
    <xf numFmtId="3" fontId="86" fillId="17" borderId="2" xfId="5" applyNumberFormat="1" applyFont="1" applyFill="1" applyBorder="1" applyAlignment="1">
      <alignment horizontal="right"/>
    </xf>
    <xf numFmtId="3" fontId="11" fillId="17" borderId="13" xfId="5" applyNumberFormat="1" applyFont="1" applyFill="1" applyBorder="1" applyAlignment="1">
      <alignment horizontal="right"/>
    </xf>
    <xf numFmtId="3" fontId="86" fillId="17" borderId="0" xfId="5" applyNumberFormat="1" applyFont="1" applyFill="1" applyBorder="1" applyAlignment="1">
      <alignment horizontal="right"/>
    </xf>
    <xf numFmtId="3" fontId="11" fillId="17" borderId="0" xfId="3" applyNumberFormat="1" applyFont="1" applyFill="1" applyBorder="1" applyAlignment="1">
      <alignment horizontal="center"/>
    </xf>
    <xf numFmtId="0" fontId="11" fillId="17" borderId="0" xfId="3" applyFont="1" applyFill="1" applyBorder="1"/>
    <xf numFmtId="3" fontId="11" fillId="17" borderId="0" xfId="3" applyNumberFormat="1" applyFont="1" applyFill="1" applyBorder="1"/>
    <xf numFmtId="167" fontId="86" fillId="0" borderId="3" xfId="3" applyNumberFormat="1" applyFont="1" applyBorder="1" applyAlignment="1">
      <alignment horizontal="right" indent="1"/>
    </xf>
    <xf numFmtId="167" fontId="86" fillId="0" borderId="3" xfId="5" applyNumberFormat="1" applyFont="1" applyBorder="1" applyAlignment="1"/>
    <xf numFmtId="167" fontId="11" fillId="17" borderId="13" xfId="5" applyNumberFormat="1" applyFont="1" applyFill="1" applyBorder="1" applyAlignment="1"/>
    <xf numFmtId="167" fontId="86" fillId="17" borderId="0" xfId="5" applyNumberFormat="1" applyFont="1" applyFill="1" applyBorder="1" applyAlignment="1"/>
    <xf numFmtId="167" fontId="86" fillId="0" borderId="9" xfId="3" applyNumberFormat="1" applyFont="1" applyBorder="1" applyAlignment="1">
      <alignment horizontal="right" indent="1"/>
    </xf>
    <xf numFmtId="167" fontId="86" fillId="0" borderId="9" xfId="5" applyNumberFormat="1" applyFont="1" applyBorder="1" applyAlignment="1"/>
    <xf numFmtId="167" fontId="87" fillId="0" borderId="9" xfId="3" applyNumberFormat="1" applyFont="1" applyBorder="1" applyAlignment="1"/>
    <xf numFmtId="167" fontId="49" fillId="17" borderId="13" xfId="3" applyNumberFormat="1" applyFont="1" applyFill="1" applyBorder="1" applyAlignment="1"/>
    <xf numFmtId="167" fontId="87" fillId="17" borderId="0" xfId="3" applyNumberFormat="1" applyFont="1" applyFill="1" applyBorder="1" applyAlignment="1"/>
    <xf numFmtId="167" fontId="86" fillId="0" borderId="9" xfId="3" applyNumberFormat="1" applyFont="1" applyFill="1" applyBorder="1" applyAlignment="1">
      <alignment horizontal="right" indent="1"/>
    </xf>
    <xf numFmtId="167" fontId="86" fillId="0" borderId="9" xfId="5" applyNumberFormat="1" applyFont="1" applyFill="1" applyBorder="1" applyAlignment="1"/>
    <xf numFmtId="167" fontId="86" fillId="0" borderId="9" xfId="3" applyNumberFormat="1" applyFont="1" applyBorder="1" applyAlignment="1"/>
    <xf numFmtId="167" fontId="11" fillId="17" borderId="13" xfId="3" applyNumberFormat="1" applyFont="1" applyFill="1" applyBorder="1" applyAlignment="1"/>
    <xf numFmtId="167" fontId="86" fillId="17" borderId="0" xfId="3" applyNumberFormat="1" applyFont="1" applyFill="1" applyBorder="1" applyAlignment="1"/>
    <xf numFmtId="167" fontId="87" fillId="0" borderId="9" xfId="5" applyNumberFormat="1" applyFont="1" applyFill="1" applyBorder="1" applyAlignment="1"/>
    <xf numFmtId="167" fontId="49" fillId="17" borderId="13" xfId="5" applyNumberFormat="1" applyFont="1" applyFill="1" applyBorder="1" applyAlignment="1"/>
    <xf numFmtId="167" fontId="87" fillId="17" borderId="0" xfId="5" applyNumberFormat="1" applyFont="1" applyFill="1" applyBorder="1" applyAlignment="1"/>
    <xf numFmtId="167" fontId="86" fillId="17" borderId="9" xfId="3" applyNumberFormat="1" applyFont="1" applyFill="1" applyBorder="1" applyAlignment="1">
      <alignment horizontal="right" indent="1"/>
    </xf>
    <xf numFmtId="167" fontId="86" fillId="17" borderId="9" xfId="5" applyNumberFormat="1" applyFont="1" applyFill="1" applyBorder="1" applyAlignment="1"/>
    <xf numFmtId="0" fontId="88" fillId="17" borderId="26" xfId="3" applyFont="1" applyFill="1" applyBorder="1"/>
    <xf numFmtId="0" fontId="88" fillId="17" borderId="26" xfId="4" applyFont="1" applyFill="1" applyBorder="1"/>
    <xf numFmtId="0" fontId="88" fillId="17" borderId="26" xfId="4" applyFont="1" applyFill="1" applyBorder="1" applyAlignment="1"/>
    <xf numFmtId="0" fontId="88" fillId="17" borderId="43" xfId="4" applyFont="1" applyFill="1" applyBorder="1"/>
    <xf numFmtId="9" fontId="8" fillId="0" borderId="26" xfId="2" applyFont="1" applyBorder="1" applyAlignment="1">
      <alignment horizontal="center"/>
    </xf>
    <xf numFmtId="9" fontId="8" fillId="0" borderId="43" xfId="2" applyFont="1" applyBorder="1" applyAlignment="1">
      <alignment horizontal="center"/>
    </xf>
    <xf numFmtId="0" fontId="11" fillId="17" borderId="15" xfId="3" applyFont="1" applyFill="1" applyBorder="1" applyAlignment="1">
      <alignment horizontal="center" wrapText="1"/>
    </xf>
    <xf numFmtId="9" fontId="8" fillId="0" borderId="19" xfId="2" applyFont="1" applyBorder="1" applyAlignment="1">
      <alignment horizontal="center"/>
    </xf>
    <xf numFmtId="9" fontId="8" fillId="0" borderId="21" xfId="2" applyFont="1" applyBorder="1" applyAlignment="1">
      <alignment horizontal="center"/>
    </xf>
    <xf numFmtId="3" fontId="7" fillId="50" borderId="20" xfId="0" applyNumberFormat="1" applyFont="1" applyFill="1" applyBorder="1" applyAlignment="1">
      <alignment horizontal="center"/>
    </xf>
    <xf numFmtId="3" fontId="7" fillId="49" borderId="20" xfId="0" applyNumberFormat="1" applyFont="1" applyFill="1" applyBorder="1" applyAlignment="1">
      <alignment horizontal="center"/>
    </xf>
    <xf numFmtId="3" fontId="7" fillId="30" borderId="20" xfId="0" applyNumberFormat="1" applyFont="1" applyFill="1" applyBorder="1" applyAlignment="1">
      <alignment horizontal="center"/>
    </xf>
    <xf numFmtId="3" fontId="7" fillId="30" borderId="20" xfId="0" applyNumberFormat="1" applyFont="1" applyFill="1" applyBorder="1" applyAlignment="1">
      <alignment horizontal="center" vertical="center"/>
    </xf>
    <xf numFmtId="3" fontId="7" fillId="49" borderId="20" xfId="0" applyNumberFormat="1" applyFont="1" applyFill="1" applyBorder="1" applyAlignment="1">
      <alignment horizontal="center" vertical="center"/>
    </xf>
    <xf numFmtId="3" fontId="7" fillId="49" borderId="22" xfId="0" applyNumberFormat="1" applyFont="1" applyFill="1" applyBorder="1" applyAlignment="1">
      <alignment horizontal="center"/>
    </xf>
    <xf numFmtId="0" fontId="8" fillId="17" borderId="0" xfId="0" applyFont="1" applyFill="1" applyBorder="1" applyAlignment="1">
      <alignment vertical="center"/>
    </xf>
    <xf numFmtId="0" fontId="8" fillId="17" borderId="77" xfId="0" applyFont="1" applyFill="1" applyBorder="1" applyAlignment="1">
      <alignment horizontal="center"/>
    </xf>
    <xf numFmtId="172" fontId="8" fillId="0" borderId="156" xfId="0" applyNumberFormat="1" applyFont="1" applyBorder="1"/>
    <xf numFmtId="4" fontId="8" fillId="0" borderId="123" xfId="0" applyNumberFormat="1" applyFont="1" applyFill="1" applyBorder="1" applyAlignment="1">
      <alignment horizontal="center"/>
    </xf>
    <xf numFmtId="4" fontId="7" fillId="0" borderId="123" xfId="0" applyNumberFormat="1" applyFont="1" applyFill="1" applyBorder="1" applyAlignment="1">
      <alignment horizontal="center"/>
    </xf>
    <xf numFmtId="0" fontId="8" fillId="0" borderId="25" xfId="0" applyFont="1" applyFill="1" applyBorder="1"/>
    <xf numFmtId="0" fontId="8" fillId="0" borderId="26" xfId="0" applyFont="1" applyFill="1" applyBorder="1"/>
    <xf numFmtId="0" fontId="8" fillId="0" borderId="30" xfId="0" applyFont="1" applyFill="1" applyBorder="1"/>
    <xf numFmtId="0" fontId="8" fillId="0" borderId="0" xfId="0" applyFont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3" fontId="7" fillId="50" borderId="9" xfId="0" applyNumberFormat="1" applyFont="1" applyFill="1" applyBorder="1" applyAlignment="1">
      <alignment horizontal="center"/>
    </xf>
    <xf numFmtId="3" fontId="7" fillId="30" borderId="9" xfId="0" applyNumberFormat="1" applyFont="1" applyFill="1" applyBorder="1" applyAlignment="1">
      <alignment horizontal="center"/>
    </xf>
    <xf numFmtId="3" fontId="7" fillId="49" borderId="9" xfId="0" applyNumberFormat="1" applyFont="1" applyFill="1" applyBorder="1" applyAlignment="1">
      <alignment horizontal="center"/>
    </xf>
    <xf numFmtId="3" fontId="7" fillId="50" borderId="9" xfId="0" applyNumberFormat="1" applyFont="1" applyFill="1" applyBorder="1" applyAlignment="1">
      <alignment horizontal="center" vertical="center"/>
    </xf>
    <xf numFmtId="3" fontId="7" fillId="49" borderId="9" xfId="0" applyNumberFormat="1" applyFont="1" applyFill="1" applyBorder="1" applyAlignment="1">
      <alignment horizontal="center" vertical="center"/>
    </xf>
    <xf numFmtId="3" fontId="7" fillId="49" borderId="6" xfId="0" applyNumberFormat="1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 wrapText="1"/>
    </xf>
    <xf numFmtId="171" fontId="8" fillId="17" borderId="101" xfId="0" applyNumberFormat="1" applyFont="1" applyFill="1" applyBorder="1" applyAlignment="1">
      <alignment horizontal="center"/>
    </xf>
    <xf numFmtId="0" fontId="7" fillId="17" borderId="12" xfId="0" applyFont="1" applyFill="1" applyBorder="1" applyAlignment="1">
      <alignment horizontal="center"/>
    </xf>
    <xf numFmtId="0" fontId="7" fillId="17" borderId="15" xfId="0" applyFont="1" applyFill="1" applyBorder="1" applyAlignment="1">
      <alignment horizontal="center" vertical="center" wrapText="1"/>
    </xf>
    <xf numFmtId="0" fontId="7" fillId="17" borderId="26" xfId="0" applyFont="1" applyFill="1" applyBorder="1" applyAlignment="1">
      <alignment horizontal="center" vertical="center"/>
    </xf>
    <xf numFmtId="0" fontId="7" fillId="17" borderId="10" xfId="0" applyFont="1" applyFill="1" applyBorder="1"/>
    <xf numFmtId="171" fontId="7" fillId="100" borderId="0" xfId="0" quotePrefix="1" applyNumberFormat="1" applyFont="1" applyFill="1" applyAlignment="1">
      <alignment horizontal="left"/>
    </xf>
    <xf numFmtId="0" fontId="7" fillId="100" borderId="10" xfId="0" quotePrefix="1" applyFont="1" applyFill="1" applyBorder="1"/>
    <xf numFmtId="0" fontId="0" fillId="100" borderId="10" xfId="0" applyFill="1" applyBorder="1"/>
    <xf numFmtId="0" fontId="7" fillId="100" borderId="10" xfId="0" applyFont="1" applyFill="1" applyBorder="1"/>
    <xf numFmtId="0" fontId="7" fillId="100" borderId="4" xfId="0" applyFont="1" applyFill="1" applyBorder="1"/>
    <xf numFmtId="0" fontId="7" fillId="100" borderId="11" xfId="0" applyFont="1" applyFill="1" applyBorder="1" applyAlignment="1">
      <alignment horizontal="center"/>
    </xf>
    <xf numFmtId="0" fontId="7" fillId="100" borderId="16" xfId="0" applyFont="1" applyFill="1" applyBorder="1" applyAlignment="1">
      <alignment horizontal="center" vertical="center" wrapText="1"/>
    </xf>
    <xf numFmtId="0" fontId="7" fillId="100" borderId="7" xfId="0" applyFont="1" applyFill="1" applyBorder="1" applyAlignment="1">
      <alignment horizontal="center"/>
    </xf>
    <xf numFmtId="0" fontId="7" fillId="100" borderId="8" xfId="0" applyFont="1" applyFill="1" applyBorder="1" applyAlignment="1">
      <alignment horizontal="center"/>
    </xf>
    <xf numFmtId="0" fontId="7" fillId="100" borderId="8" xfId="0" applyFont="1" applyFill="1" applyBorder="1" applyAlignment="1">
      <alignment horizontal="center" vertical="center"/>
    </xf>
    <xf numFmtId="0" fontId="7" fillId="101" borderId="23" xfId="0" quotePrefix="1" applyFont="1" applyFill="1" applyBorder="1" applyAlignment="1">
      <alignment horizontal="left" indent="1"/>
    </xf>
    <xf numFmtId="0" fontId="7" fillId="101" borderId="8" xfId="0" quotePrefix="1" applyFont="1" applyFill="1" applyBorder="1" applyAlignment="1">
      <alignment horizontal="left" indent="1"/>
    </xf>
    <xf numFmtId="0" fontId="0" fillId="101" borderId="7" xfId="0" applyFill="1" applyBorder="1"/>
    <xf numFmtId="0" fontId="7" fillId="101" borderId="7" xfId="0" quotePrefix="1" applyFont="1" applyFill="1" applyBorder="1"/>
    <xf numFmtId="0" fontId="7" fillId="101" borderId="7" xfId="0" applyFont="1" applyFill="1" applyBorder="1"/>
    <xf numFmtId="0" fontId="7" fillId="101" borderId="11" xfId="0" applyFont="1" applyFill="1" applyBorder="1" applyAlignment="1">
      <alignment horizontal="center"/>
    </xf>
    <xf numFmtId="0" fontId="7" fillId="101" borderId="11" xfId="0" applyFont="1" applyFill="1" applyBorder="1"/>
    <xf numFmtId="0" fontId="7" fillId="101" borderId="16" xfId="0" applyFont="1" applyFill="1" applyBorder="1" applyAlignment="1">
      <alignment horizontal="center" vertical="center" wrapText="1"/>
    </xf>
    <xf numFmtId="0" fontId="7" fillId="101" borderId="20" xfId="0" applyFont="1" applyFill="1" applyBorder="1" applyAlignment="1">
      <alignment horizontal="center"/>
    </xf>
    <xf numFmtId="0" fontId="7" fillId="101" borderId="20" xfId="0" applyFont="1" applyFill="1" applyBorder="1"/>
    <xf numFmtId="0" fontId="7" fillId="101" borderId="20" xfId="0" applyFont="1" applyFill="1" applyBorder="1" applyAlignment="1">
      <alignment horizontal="center" vertical="center"/>
    </xf>
    <xf numFmtId="0" fontId="7" fillId="101" borderId="22" xfId="0" applyFont="1" applyFill="1" applyBorder="1" applyAlignment="1">
      <alignment horizontal="center"/>
    </xf>
    <xf numFmtId="0" fontId="8" fillId="18" borderId="19" xfId="0" applyFont="1" applyFill="1" applyBorder="1" applyAlignment="1">
      <alignment horizontal="center"/>
    </xf>
    <xf numFmtId="0" fontId="7" fillId="0" borderId="47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18" borderId="19" xfId="0" applyFont="1" applyFill="1" applyBorder="1" applyAlignment="1">
      <alignment horizontal="center"/>
    </xf>
    <xf numFmtId="0" fontId="17" fillId="0" borderId="83" xfId="3" applyFont="1" applyBorder="1" applyAlignment="1">
      <alignment horizontal="right"/>
    </xf>
    <xf numFmtId="2" fontId="18" fillId="16" borderId="121" xfId="0" applyNumberFormat="1" applyFont="1" applyFill="1" applyBorder="1" applyAlignment="1">
      <alignment horizontal="center"/>
    </xf>
    <xf numFmtId="2" fontId="18" fillId="16" borderId="122" xfId="0" applyNumberFormat="1" applyFont="1" applyFill="1" applyBorder="1" applyAlignment="1">
      <alignment horizontal="center"/>
    </xf>
    <xf numFmtId="2" fontId="0" fillId="16" borderId="122" xfId="0" applyNumberFormat="1" applyFont="1" applyFill="1" applyBorder="1" applyAlignment="1">
      <alignment horizontal="center"/>
    </xf>
    <xf numFmtId="0" fontId="0" fillId="0" borderId="120" xfId="0" applyBorder="1"/>
    <xf numFmtId="2" fontId="55" fillId="15" borderId="48" xfId="0" applyNumberFormat="1" applyFont="1" applyFill="1" applyBorder="1" applyAlignment="1">
      <alignment horizontal="center"/>
    </xf>
    <xf numFmtId="2" fontId="55" fillId="15" borderId="6" xfId="0" applyNumberFormat="1" applyFont="1" applyFill="1" applyBorder="1" applyAlignment="1">
      <alignment horizontal="center"/>
    </xf>
    <xf numFmtId="2" fontId="55" fillId="15" borderId="5" xfId="0" applyNumberFormat="1" applyFont="1" applyFill="1" applyBorder="1" applyAlignment="1">
      <alignment horizontal="center"/>
    </xf>
    <xf numFmtId="2" fontId="55" fillId="15" borderId="5" xfId="0" applyNumberFormat="1" applyFont="1" applyFill="1" applyBorder="1" applyAlignment="1">
      <alignment horizontal="center" wrapText="1"/>
    </xf>
    <xf numFmtId="2" fontId="55" fillId="24" borderId="5" xfId="0" applyNumberFormat="1" applyFont="1" applyFill="1" applyBorder="1" applyAlignment="1">
      <alignment horizontal="center"/>
    </xf>
    <xf numFmtId="2" fontId="54" fillId="24" borderId="48" xfId="0" applyNumberFormat="1" applyFont="1" applyFill="1" applyBorder="1" applyAlignment="1">
      <alignment horizontal="center"/>
    </xf>
    <xf numFmtId="0" fontId="43" fillId="17" borderId="12" xfId="0" applyFont="1" applyFill="1" applyBorder="1" applyAlignment="1">
      <alignment horizontal="center"/>
    </xf>
    <xf numFmtId="0" fontId="7" fillId="17" borderId="14" xfId="0" applyFont="1" applyFill="1" applyBorder="1" applyAlignment="1">
      <alignment horizontal="centerContinuous" wrapText="1"/>
    </xf>
    <xf numFmtId="0" fontId="7" fillId="17" borderId="12" xfId="0" applyFont="1" applyFill="1" applyBorder="1" applyAlignment="1">
      <alignment horizontal="center" wrapText="1"/>
    </xf>
    <xf numFmtId="0" fontId="7" fillId="17" borderId="30" xfId="0" quotePrefix="1" applyFont="1" applyFill="1" applyBorder="1" applyAlignment="1">
      <alignment horizontal="center" wrapText="1"/>
    </xf>
    <xf numFmtId="0" fontId="7" fillId="17" borderId="33" xfId="0" applyFont="1" applyFill="1" applyBorder="1" applyAlignment="1">
      <alignment horizontal="center"/>
    </xf>
    <xf numFmtId="0" fontId="7" fillId="17" borderId="15" xfId="0" quotePrefix="1" applyFont="1" applyFill="1" applyBorder="1" applyAlignment="1">
      <alignment horizontal="center" wrapText="1"/>
    </xf>
    <xf numFmtId="0" fontId="7" fillId="17" borderId="33" xfId="0" quotePrefix="1" applyFont="1" applyFill="1" applyBorder="1" applyAlignment="1">
      <alignment horizontal="center" wrapText="1"/>
    </xf>
    <xf numFmtId="0" fontId="7" fillId="17" borderId="9" xfId="0" applyFont="1" applyFill="1" applyBorder="1" applyAlignment="1">
      <alignment horizontal="center" vertical="center"/>
    </xf>
    <xf numFmtId="0" fontId="7" fillId="17" borderId="6" xfId="0" applyFont="1" applyFill="1" applyBorder="1" applyAlignment="1">
      <alignment horizontal="center" vertical="center"/>
    </xf>
    <xf numFmtId="0" fontId="7" fillId="17" borderId="14" xfId="0" applyFont="1" applyFill="1" applyBorder="1"/>
    <xf numFmtId="0" fontId="7" fillId="17" borderId="3" xfId="0" applyFont="1" applyFill="1" applyBorder="1"/>
    <xf numFmtId="0" fontId="7" fillId="17" borderId="19" xfId="0" applyFont="1" applyFill="1" applyBorder="1"/>
    <xf numFmtId="0" fontId="7" fillId="17" borderId="9" xfId="0" applyFont="1" applyFill="1" applyBorder="1"/>
    <xf numFmtId="9" fontId="7" fillId="0" borderId="9" xfId="0" applyNumberFormat="1" applyFont="1" applyBorder="1"/>
    <xf numFmtId="165" fontId="7" fillId="17" borderId="9" xfId="0" applyNumberFormat="1" applyFont="1" applyFill="1" applyBorder="1"/>
    <xf numFmtId="9" fontId="7" fillId="99" borderId="9" xfId="0" applyNumberFormat="1" applyFont="1" applyFill="1" applyBorder="1"/>
    <xf numFmtId="9" fontId="7" fillId="87" borderId="9" xfId="0" applyNumberFormat="1" applyFont="1" applyFill="1" applyBorder="1"/>
    <xf numFmtId="0" fontId="7" fillId="17" borderId="21" xfId="0" applyFont="1" applyFill="1" applyBorder="1"/>
    <xf numFmtId="165" fontId="7" fillId="17" borderId="6" xfId="0" applyNumberFormat="1" applyFont="1" applyFill="1" applyBorder="1"/>
    <xf numFmtId="0" fontId="8" fillId="17" borderId="54" xfId="0" applyFont="1" applyFill="1" applyBorder="1" applyAlignment="1">
      <alignment horizontal="center"/>
    </xf>
    <xf numFmtId="0" fontId="8" fillId="17" borderId="54" xfId="0" applyFont="1" applyFill="1" applyBorder="1"/>
    <xf numFmtId="0" fontId="8" fillId="17" borderId="44" xfId="0" applyFont="1" applyFill="1" applyBorder="1"/>
    <xf numFmtId="0" fontId="7" fillId="17" borderId="6" xfId="0" applyFont="1" applyFill="1" applyBorder="1" applyAlignment="1">
      <alignment horizontal="center" wrapText="1"/>
    </xf>
    <xf numFmtId="165" fontId="7" fillId="17" borderId="39" xfId="1" applyNumberFormat="1" applyFont="1" applyFill="1" applyBorder="1"/>
    <xf numFmtId="0" fontId="7" fillId="17" borderId="36" xfId="0" applyFont="1" applyFill="1" applyBorder="1"/>
    <xf numFmtId="9" fontId="8" fillId="0" borderId="39" xfId="2" applyFont="1" applyBorder="1" applyAlignment="1">
      <alignment horizontal="center"/>
    </xf>
    <xf numFmtId="9" fontId="8" fillId="0" borderId="36" xfId="2" applyFont="1" applyBorder="1" applyAlignment="1">
      <alignment horizontal="center"/>
    </xf>
    <xf numFmtId="9" fontId="7" fillId="17" borderId="39" xfId="2" applyFont="1" applyFill="1" applyBorder="1"/>
    <xf numFmtId="9" fontId="7" fillId="17" borderId="36" xfId="2" applyFont="1" applyFill="1" applyBorder="1"/>
    <xf numFmtId="0" fontId="7" fillId="17" borderId="39" xfId="0" applyFont="1" applyFill="1" applyBorder="1"/>
    <xf numFmtId="165" fontId="7" fillId="17" borderId="40" xfId="0" applyNumberFormat="1" applyFont="1" applyFill="1" applyBorder="1"/>
    <xf numFmtId="0" fontId="7" fillId="17" borderId="40" xfId="0" applyFont="1" applyFill="1" applyBorder="1"/>
    <xf numFmtId="0" fontId="7" fillId="17" borderId="40" xfId="0" applyFont="1" applyFill="1" applyBorder="1" applyAlignment="1">
      <alignment horizontal="center" vertical="center"/>
    </xf>
    <xf numFmtId="0" fontId="7" fillId="17" borderId="41" xfId="0" applyFont="1" applyFill="1" applyBorder="1"/>
    <xf numFmtId="0" fontId="8" fillId="17" borderId="119" xfId="0" applyFont="1" applyFill="1" applyBorder="1" applyAlignment="1">
      <alignment horizontal="center"/>
    </xf>
    <xf numFmtId="165" fontId="7" fillId="17" borderId="19" xfId="1" applyNumberFormat="1" applyFont="1" applyFill="1" applyBorder="1"/>
    <xf numFmtId="9" fontId="7" fillId="17" borderId="19" xfId="2" applyFont="1" applyFill="1" applyBorder="1"/>
    <xf numFmtId="9" fontId="7" fillId="17" borderId="26" xfId="2" applyFont="1" applyFill="1" applyBorder="1"/>
    <xf numFmtId="165" fontId="7" fillId="17" borderId="21" xfId="1" applyNumberFormat="1" applyFont="1" applyFill="1" applyBorder="1"/>
    <xf numFmtId="0" fontId="7" fillId="17" borderId="43" xfId="0" applyFont="1" applyFill="1" applyBorder="1"/>
    <xf numFmtId="9" fontId="7" fillId="17" borderId="21" xfId="2" applyFont="1" applyFill="1" applyBorder="1"/>
    <xf numFmtId="9" fontId="7" fillId="17" borderId="43" xfId="2" applyFont="1" applyFill="1" applyBorder="1"/>
    <xf numFmtId="0" fontId="7" fillId="17" borderId="5" xfId="0" applyFont="1" applyFill="1" applyBorder="1" applyAlignment="1">
      <alignment horizontal="center" wrapText="1"/>
    </xf>
    <xf numFmtId="0" fontId="7" fillId="17" borderId="5" xfId="0" applyFont="1" applyFill="1" applyBorder="1"/>
    <xf numFmtId="0" fontId="7" fillId="17" borderId="2" xfId="0" applyFont="1" applyFill="1" applyBorder="1" applyAlignment="1">
      <alignment horizontal="center" wrapText="1"/>
    </xf>
    <xf numFmtId="0" fontId="7" fillId="17" borderId="2" xfId="0" applyFont="1" applyFill="1" applyBorder="1" applyAlignment="1">
      <alignment horizontal="center" vertical="center" wrapText="1"/>
    </xf>
    <xf numFmtId="0" fontId="7" fillId="17" borderId="38" xfId="0" applyFont="1" applyFill="1" applyBorder="1" applyAlignment="1">
      <alignment horizontal="centerContinuous" wrapText="1"/>
    </xf>
    <xf numFmtId="0" fontId="7" fillId="17" borderId="25" xfId="0" applyFont="1" applyFill="1" applyBorder="1" applyAlignment="1">
      <alignment horizontal="centerContinuous" wrapText="1"/>
    </xf>
    <xf numFmtId="0" fontId="7" fillId="17" borderId="3" xfId="0" applyFont="1" applyFill="1" applyBorder="1" applyAlignment="1">
      <alignment horizontal="centerContinuous" wrapText="1"/>
    </xf>
    <xf numFmtId="9" fontId="6" fillId="0" borderId="0" xfId="5" applyFont="1" applyAlignment="1">
      <alignment horizontal="center"/>
    </xf>
    <xf numFmtId="0" fontId="6" fillId="0" borderId="32" xfId="1839" applyFont="1" applyBorder="1"/>
    <xf numFmtId="9" fontId="17" fillId="0" borderId="13" xfId="5" applyFont="1" applyBorder="1" applyAlignment="1">
      <alignment horizontal="center"/>
    </xf>
    <xf numFmtId="0" fontId="6" fillId="0" borderId="11" xfId="1839" applyFont="1" applyBorder="1" applyAlignment="1">
      <alignment horizontal="center"/>
    </xf>
    <xf numFmtId="0" fontId="6" fillId="0" borderId="48" xfId="1839" applyFont="1" applyBorder="1"/>
    <xf numFmtId="0" fontId="6" fillId="0" borderId="5" xfId="1839" applyFont="1" applyBorder="1" applyAlignment="1">
      <alignment horizontal="center"/>
    </xf>
    <xf numFmtId="0" fontId="6" fillId="0" borderId="48" xfId="1839" applyFont="1" applyBorder="1" applyAlignment="1">
      <alignment horizontal="center"/>
    </xf>
    <xf numFmtId="9" fontId="17" fillId="0" borderId="17" xfId="5" applyFont="1" applyBorder="1" applyAlignment="1">
      <alignment horizontal="center"/>
    </xf>
    <xf numFmtId="0" fontId="6" fillId="0" borderId="16" xfId="1839" applyFont="1" applyBorder="1" applyAlignment="1">
      <alignment horizontal="center"/>
    </xf>
    <xf numFmtId="0" fontId="6" fillId="0" borderId="47" xfId="1839" applyFont="1" applyBorder="1"/>
    <xf numFmtId="0" fontId="6" fillId="0" borderId="3" xfId="1839" applyFont="1" applyBorder="1" applyAlignment="1">
      <alignment horizontal="center"/>
    </xf>
    <xf numFmtId="9" fontId="6" fillId="0" borderId="13" xfId="5" applyFont="1" applyBorder="1" applyAlignment="1">
      <alignment horizontal="center"/>
    </xf>
    <xf numFmtId="0" fontId="6" fillId="0" borderId="27" xfId="1839" applyFont="1" applyBorder="1"/>
    <xf numFmtId="0" fontId="6" fillId="0" borderId="9" xfId="1839" applyFont="1" applyBorder="1" applyAlignment="1">
      <alignment horizontal="center"/>
    </xf>
    <xf numFmtId="0" fontId="6" fillId="0" borderId="28" xfId="1839" applyFont="1" applyBorder="1"/>
    <xf numFmtId="0" fontId="6" fillId="0" borderId="6" xfId="1839" applyFont="1" applyBorder="1" applyAlignment="1">
      <alignment horizontal="center"/>
    </xf>
    <xf numFmtId="9" fontId="6" fillId="0" borderId="17" xfId="5" applyFont="1" applyBorder="1" applyAlignment="1">
      <alignment horizontal="center"/>
    </xf>
    <xf numFmtId="0" fontId="6" fillId="0" borderId="2" xfId="1839" applyFont="1" applyBorder="1" applyAlignment="1">
      <alignment horizontal="center"/>
    </xf>
    <xf numFmtId="0" fontId="6" fillId="0" borderId="32" xfId="1839" applyFont="1" applyBorder="1" applyAlignment="1">
      <alignment horizontal="center"/>
    </xf>
    <xf numFmtId="0" fontId="91" fillId="0" borderId="47" xfId="1839" applyFont="1" applyBorder="1" applyAlignment="1">
      <alignment horizontal="center"/>
    </xf>
    <xf numFmtId="0" fontId="6" fillId="0" borderId="47" xfId="1839" applyFont="1" applyBorder="1" applyAlignment="1">
      <alignment horizontal="center"/>
    </xf>
    <xf numFmtId="9" fontId="6" fillId="0" borderId="7" xfId="5" applyFont="1" applyBorder="1" applyAlignment="1">
      <alignment horizontal="center"/>
    </xf>
    <xf numFmtId="0" fontId="6" fillId="0" borderId="28" xfId="1839" applyFont="1" applyBorder="1" applyAlignment="1">
      <alignment horizontal="center"/>
    </xf>
    <xf numFmtId="9" fontId="6" fillId="0" borderId="10" xfId="5" applyFont="1" applyBorder="1" applyAlignment="1">
      <alignment horizontal="center"/>
    </xf>
    <xf numFmtId="0" fontId="6" fillId="0" borderId="22" xfId="1839" applyFont="1" applyBorder="1" applyAlignment="1">
      <alignment horizontal="center"/>
    </xf>
    <xf numFmtId="9" fontId="6" fillId="0" borderId="0" xfId="5" applyFont="1" applyBorder="1" applyAlignment="1">
      <alignment horizontal="center"/>
    </xf>
    <xf numFmtId="9" fontId="6" fillId="75" borderId="0" xfId="5" applyFont="1" applyFill="1" applyBorder="1" applyAlignment="1">
      <alignment horizontal="center"/>
    </xf>
    <xf numFmtId="0" fontId="5" fillId="0" borderId="47" xfId="1839" applyFont="1" applyBorder="1" applyAlignment="1">
      <alignment horizontal="left" indent="1"/>
    </xf>
    <xf numFmtId="0" fontId="6" fillId="0" borderId="47" xfId="1839" applyFont="1" applyBorder="1" applyAlignment="1">
      <alignment horizontal="left" indent="1"/>
    </xf>
    <xf numFmtId="0" fontId="6" fillId="0" borderId="18" xfId="1839" applyFont="1" applyBorder="1" applyAlignment="1">
      <alignment horizontal="center"/>
    </xf>
    <xf numFmtId="0" fontId="5" fillId="0" borderId="27" xfId="1839" applyFont="1" applyBorder="1" applyAlignment="1">
      <alignment horizontal="left" indent="1"/>
    </xf>
    <xf numFmtId="0" fontId="6" fillId="73" borderId="3" xfId="1839" applyFont="1" applyFill="1" applyBorder="1" applyAlignment="1">
      <alignment horizontal="center"/>
    </xf>
    <xf numFmtId="0" fontId="6" fillId="73" borderId="47" xfId="1839" applyFont="1" applyFill="1" applyBorder="1" applyAlignment="1">
      <alignment horizontal="center"/>
    </xf>
    <xf numFmtId="0" fontId="6" fillId="0" borderId="27" xfId="1839" applyFont="1" applyBorder="1" applyAlignment="1">
      <alignment horizontal="left" indent="1"/>
    </xf>
    <xf numFmtId="9" fontId="6" fillId="0" borderId="8" xfId="5" applyFont="1" applyBorder="1" applyAlignment="1">
      <alignment horizontal="center"/>
    </xf>
    <xf numFmtId="0" fontId="6" fillId="0" borderId="20" xfId="1839" applyFont="1" applyBorder="1" applyAlignment="1">
      <alignment horizontal="center"/>
    </xf>
    <xf numFmtId="0" fontId="6" fillId="0" borderId="27" xfId="1839" applyFont="1" applyBorder="1" applyAlignment="1">
      <alignment horizontal="center"/>
    </xf>
    <xf numFmtId="0" fontId="5" fillId="0" borderId="28" xfId="1839" applyFont="1" applyBorder="1" applyAlignment="1">
      <alignment horizontal="left" indent="1"/>
    </xf>
    <xf numFmtId="0" fontId="6" fillId="0" borderId="28" xfId="1839" applyFont="1" applyBorder="1" applyAlignment="1">
      <alignment horizontal="left" indent="1"/>
    </xf>
    <xf numFmtId="0" fontId="6" fillId="0" borderId="99" xfId="1839" applyFont="1" applyBorder="1"/>
    <xf numFmtId="0" fontId="6" fillId="0" borderId="86" xfId="1839" applyFont="1" applyBorder="1" applyAlignment="1">
      <alignment horizontal="center"/>
    </xf>
    <xf numFmtId="0" fontId="6" fillId="0" borderId="85" xfId="1839" applyFont="1" applyBorder="1" applyAlignment="1">
      <alignment horizontal="center"/>
    </xf>
    <xf numFmtId="0" fontId="6" fillId="0" borderId="85" xfId="1839" applyFont="1" applyBorder="1"/>
    <xf numFmtId="9" fontId="6" fillId="0" borderId="87" xfId="5" applyFont="1" applyBorder="1" applyAlignment="1">
      <alignment horizontal="center"/>
    </xf>
    <xf numFmtId="0" fontId="6" fillId="0" borderId="88" xfId="1839" applyFont="1" applyBorder="1" applyAlignment="1">
      <alignment horizontal="center"/>
    </xf>
    <xf numFmtId="0" fontId="16" fillId="0" borderId="3" xfId="1839" applyFont="1" applyBorder="1" applyAlignment="1">
      <alignment horizontal="center"/>
    </xf>
    <xf numFmtId="0" fontId="16" fillId="0" borderId="47" xfId="1839" applyFont="1" applyBorder="1" applyAlignment="1">
      <alignment horizontal="center"/>
    </xf>
    <xf numFmtId="9" fontId="6" fillId="75" borderId="7" xfId="5" applyFont="1" applyFill="1" applyBorder="1" applyAlignment="1">
      <alignment horizontal="center"/>
    </xf>
    <xf numFmtId="0" fontId="20" fillId="0" borderId="89" xfId="1839" applyFont="1" applyBorder="1" applyAlignment="1">
      <alignment horizontal="left" indent="1"/>
    </xf>
    <xf numFmtId="0" fontId="6" fillId="0" borderId="90" xfId="1839" applyFont="1" applyBorder="1" applyAlignment="1">
      <alignment horizontal="center"/>
    </xf>
    <xf numFmtId="0" fontId="17" fillId="0" borderId="90" xfId="1839" applyFont="1" applyBorder="1" applyAlignment="1">
      <alignment horizontal="center"/>
    </xf>
    <xf numFmtId="0" fontId="6" fillId="0" borderId="89" xfId="1839" applyFont="1" applyBorder="1" applyAlignment="1">
      <alignment horizontal="center"/>
    </xf>
    <xf numFmtId="0" fontId="6" fillId="0" borderId="89" xfId="1839" applyFont="1" applyBorder="1"/>
    <xf numFmtId="9" fontId="6" fillId="0" borderId="91" xfId="5" applyFont="1" applyBorder="1" applyAlignment="1">
      <alignment horizontal="center"/>
    </xf>
    <xf numFmtId="0" fontId="6" fillId="0" borderId="92" xfId="1839" applyFont="1" applyBorder="1" applyAlignment="1">
      <alignment horizontal="center"/>
    </xf>
    <xf numFmtId="0" fontId="6" fillId="71" borderId="3" xfId="1839" applyFont="1" applyFill="1" applyBorder="1" applyAlignment="1">
      <alignment horizontal="center"/>
    </xf>
    <xf numFmtId="0" fontId="17" fillId="71" borderId="3" xfId="1839" applyFont="1" applyFill="1" applyBorder="1" applyAlignment="1">
      <alignment horizontal="center"/>
    </xf>
    <xf numFmtId="0" fontId="6" fillId="71" borderId="46" xfId="1839" applyFont="1" applyFill="1" applyBorder="1" applyAlignment="1">
      <alignment horizontal="center"/>
    </xf>
    <xf numFmtId="0" fontId="6" fillId="72" borderId="157" xfId="1839" applyFont="1" applyFill="1" applyBorder="1" applyAlignment="1">
      <alignment horizontal="center"/>
    </xf>
    <xf numFmtId="0" fontId="6" fillId="0" borderId="158" xfId="1839" applyFont="1" applyFill="1" applyBorder="1" applyAlignment="1">
      <alignment horizontal="center"/>
    </xf>
    <xf numFmtId="0" fontId="6" fillId="0" borderId="93" xfId="1839" applyFont="1" applyBorder="1"/>
    <xf numFmtId="0" fontId="6" fillId="0" borderId="159" xfId="1839" applyFont="1" applyBorder="1" applyAlignment="1">
      <alignment horizontal="center"/>
    </xf>
    <xf numFmtId="0" fontId="17" fillId="0" borderId="159" xfId="1839" applyFont="1" applyBorder="1" applyAlignment="1">
      <alignment horizontal="center"/>
    </xf>
    <xf numFmtId="0" fontId="6" fillId="0" borderId="93" xfId="1839" applyFont="1" applyBorder="1" applyAlignment="1">
      <alignment horizontal="center"/>
    </xf>
    <xf numFmtId="9" fontId="6" fillId="0" borderId="160" xfId="5" applyFont="1" applyBorder="1" applyAlignment="1">
      <alignment horizontal="center"/>
    </xf>
    <xf numFmtId="0" fontId="6" fillId="0" borderId="161" xfId="1839" applyFont="1" applyBorder="1" applyAlignment="1">
      <alignment horizontal="center"/>
    </xf>
    <xf numFmtId="0" fontId="17" fillId="0" borderId="3" xfId="1839" applyFont="1" applyBorder="1" applyAlignment="1">
      <alignment horizontal="center"/>
    </xf>
    <xf numFmtId="0" fontId="92" fillId="0" borderId="3" xfId="1839" applyFont="1" applyBorder="1" applyAlignment="1">
      <alignment horizontal="center"/>
    </xf>
    <xf numFmtId="0" fontId="91" fillId="0" borderId="2" xfId="1839" applyFont="1" applyBorder="1" applyAlignment="1">
      <alignment horizontal="center"/>
    </xf>
    <xf numFmtId="0" fontId="17" fillId="0" borderId="9" xfId="1839" applyFont="1" applyBorder="1" applyAlignment="1">
      <alignment horizontal="center"/>
    </xf>
    <xf numFmtId="0" fontId="0" fillId="0" borderId="27" xfId="1839" applyFont="1" applyBorder="1" applyAlignment="1">
      <alignment horizontal="left" indent="1"/>
    </xf>
    <xf numFmtId="0" fontId="91" fillId="0" borderId="9" xfId="1839" applyFont="1" applyBorder="1" applyAlignment="1">
      <alignment horizontal="center"/>
    </xf>
    <xf numFmtId="0" fontId="6" fillId="0" borderId="162" xfId="1839" applyFont="1" applyBorder="1"/>
    <xf numFmtId="0" fontId="6" fillId="71" borderId="9" xfId="1839" applyFont="1" applyFill="1" applyBorder="1" applyAlignment="1">
      <alignment horizontal="center"/>
    </xf>
    <xf numFmtId="0" fontId="6" fillId="72" borderId="84" xfId="1839" applyFont="1" applyFill="1" applyBorder="1" applyAlignment="1">
      <alignment horizontal="center"/>
    </xf>
    <xf numFmtId="0" fontId="6" fillId="0" borderId="163" xfId="1839" applyFont="1" applyBorder="1" applyAlignment="1">
      <alignment horizontal="center"/>
    </xf>
    <xf numFmtId="0" fontId="6" fillId="0" borderId="24" xfId="1839" applyFont="1" applyBorder="1" applyAlignment="1">
      <alignment horizontal="center"/>
    </xf>
    <xf numFmtId="0" fontId="6" fillId="0" borderId="164" xfId="1839" applyFont="1" applyBorder="1"/>
    <xf numFmtId="9" fontId="6" fillId="0" borderId="28" xfId="5" applyFont="1" applyBorder="1" applyAlignment="1">
      <alignment horizontal="center"/>
    </xf>
    <xf numFmtId="0" fontId="6" fillId="0" borderId="165" xfId="1839" applyFont="1" applyBorder="1" applyAlignment="1">
      <alignment horizontal="center"/>
    </xf>
    <xf numFmtId="0" fontId="5" fillId="27" borderId="27" xfId="1839" applyFont="1" applyFill="1" applyBorder="1" applyAlignment="1">
      <alignment horizontal="left" indent="1"/>
    </xf>
    <xf numFmtId="0" fontId="90" fillId="0" borderId="27" xfId="1839" applyFont="1" applyBorder="1" applyAlignment="1">
      <alignment horizontal="left" indent="1"/>
    </xf>
    <xf numFmtId="0" fontId="5" fillId="27" borderId="28" xfId="1839" applyFont="1" applyFill="1" applyBorder="1" applyAlignment="1">
      <alignment horizontal="left" indent="1"/>
    </xf>
    <xf numFmtId="0" fontId="91" fillId="0" borderId="5" xfId="1839" applyFont="1" applyBorder="1" applyAlignment="1">
      <alignment vertical="center"/>
    </xf>
    <xf numFmtId="0" fontId="6" fillId="0" borderId="64" xfId="1839" applyFont="1" applyBorder="1" applyAlignment="1">
      <alignment horizontal="center"/>
    </xf>
    <xf numFmtId="0" fontId="6" fillId="72" borderId="9" xfId="1839" applyFont="1" applyFill="1" applyBorder="1" applyAlignment="1">
      <alignment horizontal="center"/>
    </xf>
    <xf numFmtId="0" fontId="6" fillId="0" borderId="27" xfId="1839" applyFont="1" applyFill="1" applyBorder="1" applyAlignment="1">
      <alignment horizontal="center"/>
    </xf>
    <xf numFmtId="0" fontId="17" fillId="0" borderId="27" xfId="1839" applyFont="1" applyBorder="1"/>
    <xf numFmtId="0" fontId="92" fillId="0" borderId="9" xfId="1839" applyFont="1" applyBorder="1" applyAlignment="1">
      <alignment horizontal="center"/>
    </xf>
    <xf numFmtId="9" fontId="6" fillId="75" borderId="8" xfId="5" applyFont="1" applyFill="1" applyBorder="1" applyAlignment="1">
      <alignment horizontal="center"/>
    </xf>
    <xf numFmtId="0" fontId="20" fillId="0" borderId="27" xfId="1839" applyFont="1" applyBorder="1"/>
    <xf numFmtId="0" fontId="6" fillId="0" borderId="64" xfId="1839" applyFont="1" applyBorder="1"/>
    <xf numFmtId="9" fontId="6" fillId="0" borderId="23" xfId="5" applyFont="1" applyBorder="1" applyAlignment="1">
      <alignment horizontal="center"/>
    </xf>
    <xf numFmtId="0" fontId="6" fillId="0" borderId="68" xfId="1839" applyFont="1" applyBorder="1" applyAlignment="1">
      <alignment horizontal="center"/>
    </xf>
    <xf numFmtId="0" fontId="20" fillId="0" borderId="94" xfId="1839" applyFont="1" applyBorder="1"/>
    <xf numFmtId="0" fontId="6" fillId="0" borderId="95" xfId="1839" applyFont="1" applyBorder="1" applyAlignment="1">
      <alignment horizontal="center"/>
    </xf>
    <xf numFmtId="0" fontId="6" fillId="0" borderId="94" xfId="1839" applyFont="1" applyBorder="1" applyAlignment="1">
      <alignment horizontal="center"/>
    </xf>
    <xf numFmtId="0" fontId="6" fillId="0" borderId="94" xfId="1839" applyFont="1" applyBorder="1"/>
    <xf numFmtId="9" fontId="6" fillId="0" borderId="96" xfId="5" applyFont="1" applyBorder="1" applyAlignment="1">
      <alignment horizontal="center"/>
    </xf>
    <xf numFmtId="0" fontId="6" fillId="0" borderId="97" xfId="1839" applyFont="1" applyBorder="1" applyAlignment="1">
      <alignment horizontal="center"/>
    </xf>
    <xf numFmtId="0" fontId="20" fillId="0" borderId="32" xfId="1839" applyFont="1" applyBorder="1"/>
    <xf numFmtId="0" fontId="16" fillId="17" borderId="3" xfId="1839" applyFont="1" applyFill="1" applyBorder="1" applyAlignment="1">
      <alignment horizontal="center"/>
    </xf>
    <xf numFmtId="0" fontId="6" fillId="0" borderId="3" xfId="1839" applyFont="1" applyFill="1" applyBorder="1" applyAlignment="1">
      <alignment horizontal="center"/>
    </xf>
    <xf numFmtId="0" fontId="6" fillId="0" borderId="47" xfId="1839" applyFont="1" applyFill="1" applyBorder="1" applyAlignment="1">
      <alignment horizontal="center"/>
    </xf>
    <xf numFmtId="9" fontId="6" fillId="75" borderId="47" xfId="5" applyFont="1" applyFill="1" applyBorder="1" applyAlignment="1">
      <alignment horizontal="center"/>
    </xf>
    <xf numFmtId="0" fontId="20" fillId="0" borderId="93" xfId="1839" applyFont="1" applyBorder="1" applyAlignment="1">
      <alignment horizontal="left" indent="1"/>
    </xf>
    <xf numFmtId="9" fontId="6" fillId="0" borderId="27" xfId="5" applyFont="1" applyBorder="1" applyAlignment="1">
      <alignment horizontal="center"/>
    </xf>
    <xf numFmtId="0" fontId="20" fillId="0" borderId="93" xfId="1839" applyFont="1" applyBorder="1"/>
    <xf numFmtId="0" fontId="6" fillId="72" borderId="98" xfId="1839" applyFont="1" applyFill="1" applyBorder="1" applyAlignment="1">
      <alignment horizontal="center"/>
    </xf>
    <xf numFmtId="0" fontId="6" fillId="0" borderId="94" xfId="1839" applyFont="1" applyBorder="1" applyAlignment="1">
      <alignment horizontal="left" indent="1"/>
    </xf>
    <xf numFmtId="9" fontId="6" fillId="0" borderId="94" xfId="5" applyFont="1" applyBorder="1" applyAlignment="1">
      <alignment horizontal="center"/>
    </xf>
    <xf numFmtId="0" fontId="6" fillId="71" borderId="51" xfId="1839" applyFont="1" applyFill="1" applyBorder="1" applyAlignment="1">
      <alignment horizontal="center"/>
    </xf>
    <xf numFmtId="0" fontId="6" fillId="0" borderId="124" xfId="1839" applyFont="1" applyFill="1" applyBorder="1" applyAlignment="1">
      <alignment horizontal="center"/>
    </xf>
    <xf numFmtId="9" fontId="94" fillId="0" borderId="8" xfId="5" applyFont="1" applyBorder="1" applyAlignment="1">
      <alignment horizontal="center"/>
    </xf>
    <xf numFmtId="0" fontId="16" fillId="0" borderId="9" xfId="1839" applyFont="1" applyBorder="1" applyAlignment="1">
      <alignment horizontal="center"/>
    </xf>
    <xf numFmtId="0" fontId="16" fillId="0" borderId="27" xfId="1839" applyFont="1" applyBorder="1" applyAlignment="1">
      <alignment horizontal="center"/>
    </xf>
    <xf numFmtId="0" fontId="17" fillId="0" borderId="27" xfId="1839" applyFont="1" applyBorder="1" applyAlignment="1">
      <alignment horizontal="center"/>
    </xf>
    <xf numFmtId="0" fontId="6" fillId="71" borderId="27" xfId="1839" applyFont="1" applyFill="1" applyBorder="1" applyAlignment="1">
      <alignment horizontal="center"/>
    </xf>
    <xf numFmtId="0" fontId="6" fillId="17" borderId="24" xfId="1839" applyFont="1" applyFill="1" applyBorder="1" applyAlignment="1">
      <alignment horizontal="center"/>
    </xf>
    <xf numFmtId="0" fontId="6" fillId="17" borderId="64" xfId="1839" applyFont="1" applyFill="1" applyBorder="1" applyAlignment="1">
      <alignment horizontal="center"/>
    </xf>
    <xf numFmtId="0" fontId="20" fillId="0" borderId="162" xfId="1839" applyFont="1" applyBorder="1"/>
    <xf numFmtId="0" fontId="91" fillId="0" borderId="48" xfId="1839" applyFont="1" applyBorder="1" applyAlignment="1">
      <alignment horizontal="center"/>
    </xf>
    <xf numFmtId="9" fontId="6" fillId="0" borderId="4" xfId="5" applyFont="1" applyBorder="1" applyAlignment="1">
      <alignment horizontal="center"/>
    </xf>
    <xf numFmtId="0" fontId="6" fillId="71" borderId="0" xfId="1839" applyFont="1" applyFill="1" applyAlignment="1">
      <alignment horizontal="left" indent="1"/>
    </xf>
    <xf numFmtId="0" fontId="6" fillId="71" borderId="0" xfId="1839" applyFont="1" applyFill="1" applyAlignment="1">
      <alignment horizontal="center"/>
    </xf>
    <xf numFmtId="0" fontId="6" fillId="72" borderId="102" xfId="1839" applyFont="1" applyFill="1" applyBorder="1" applyAlignment="1">
      <alignment horizontal="center"/>
    </xf>
    <xf numFmtId="0" fontId="6" fillId="74" borderId="2" xfId="1839" applyFont="1" applyFill="1" applyBorder="1" applyAlignment="1">
      <alignment horizontal="left" indent="1"/>
    </xf>
    <xf numFmtId="0" fontId="6" fillId="74" borderId="13" xfId="1839" applyFont="1" applyFill="1" applyBorder="1" applyAlignment="1">
      <alignment horizontal="center"/>
    </xf>
    <xf numFmtId="0" fontId="6" fillId="74" borderId="0" xfId="1839" applyFont="1" applyFill="1" applyBorder="1" applyAlignment="1">
      <alignment horizontal="center"/>
    </xf>
    <xf numFmtId="0" fontId="6" fillId="0" borderId="0" xfId="1839" applyFont="1" applyFill="1" applyBorder="1" applyAlignment="1">
      <alignment horizontal="center"/>
    </xf>
    <xf numFmtId="0" fontId="6" fillId="75" borderId="0" xfId="1839" applyFont="1" applyFill="1" applyAlignment="1">
      <alignment horizontal="left" indent="1"/>
    </xf>
    <xf numFmtId="0" fontId="6" fillId="75" borderId="0" xfId="1839" applyFont="1" applyFill="1"/>
    <xf numFmtId="0" fontId="6" fillId="75" borderId="0" xfId="1839" applyFont="1" applyFill="1" applyAlignment="1">
      <alignment horizontal="center"/>
    </xf>
    <xf numFmtId="0" fontId="91" fillId="0" borderId="0" xfId="1839" applyFont="1"/>
    <xf numFmtId="0" fontId="15" fillId="0" borderId="71" xfId="0" applyFont="1" applyBorder="1"/>
    <xf numFmtId="0" fontId="7" fillId="39" borderId="7" xfId="0" quotePrefix="1" applyFont="1" applyFill="1" applyBorder="1"/>
    <xf numFmtId="0" fontId="0" fillId="39" borderId="7" xfId="0" applyFill="1" applyBorder="1"/>
    <xf numFmtId="0" fontId="7" fillId="39" borderId="7" xfId="0" applyFont="1" applyFill="1" applyBorder="1"/>
    <xf numFmtId="0" fontId="7" fillId="39" borderId="26" xfId="0" applyFont="1" applyFill="1" applyBorder="1" applyAlignment="1">
      <alignment horizontal="center"/>
    </xf>
    <xf numFmtId="0" fontId="7" fillId="17" borderId="48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17" borderId="58" xfId="0" applyFont="1" applyFill="1" applyBorder="1" applyAlignment="1">
      <alignment horizontal="centerContinuous"/>
    </xf>
    <xf numFmtId="0" fontId="7" fillId="17" borderId="60" xfId="0" applyFont="1" applyFill="1" applyBorder="1" applyAlignment="1">
      <alignment horizontal="center"/>
    </xf>
    <xf numFmtId="0" fontId="7" fillId="0" borderId="60" xfId="0" applyFont="1" applyFill="1" applyBorder="1" applyAlignment="1">
      <alignment horizontal="center"/>
    </xf>
    <xf numFmtId="2" fontId="8" fillId="17" borderId="30" xfId="0" applyNumberFormat="1" applyFont="1" applyFill="1" applyBorder="1" applyAlignment="1">
      <alignment horizontal="center"/>
    </xf>
    <xf numFmtId="0" fontId="7" fillId="17" borderId="33" xfId="0" applyFont="1" applyFill="1" applyBorder="1" applyAlignment="1">
      <alignment horizontal="center" vertical="center" wrapText="1"/>
    </xf>
    <xf numFmtId="0" fontId="8" fillId="17" borderId="166" xfId="0" applyFont="1" applyFill="1" applyBorder="1" applyAlignment="1">
      <alignment horizontal="center"/>
    </xf>
    <xf numFmtId="0" fontId="0" fillId="17" borderId="7" xfId="0" applyFill="1" applyBorder="1" applyAlignment="1">
      <alignment horizontal="left" indent="1"/>
    </xf>
    <xf numFmtId="167" fontId="7" fillId="17" borderId="67" xfId="0" applyNumberFormat="1" applyFont="1" applyFill="1" applyBorder="1" applyAlignment="1">
      <alignment horizontal="center"/>
    </xf>
    <xf numFmtId="172" fontId="20" fillId="80" borderId="47" xfId="4" applyNumberFormat="1" applyFont="1" applyFill="1" applyBorder="1"/>
    <xf numFmtId="172" fontId="20" fillId="78" borderId="7" xfId="4" applyNumberFormat="1" applyFont="1" applyFill="1" applyBorder="1"/>
    <xf numFmtId="172" fontId="20" fillId="77" borderId="7" xfId="4" applyNumberFormat="1" applyFont="1" applyFill="1" applyBorder="1"/>
    <xf numFmtId="172" fontId="20" fillId="80" borderId="28" xfId="4" applyNumberFormat="1" applyFont="1" applyFill="1" applyBorder="1"/>
    <xf numFmtId="172" fontId="20" fillId="78" borderId="10" xfId="4" applyNumberFormat="1" applyFont="1" applyFill="1" applyBorder="1"/>
    <xf numFmtId="172" fontId="20" fillId="77" borderId="10" xfId="4" applyNumberFormat="1" applyFont="1" applyFill="1" applyBorder="1"/>
    <xf numFmtId="0" fontId="10" fillId="17" borderId="36" xfId="4" applyFont="1" applyFill="1" applyBorder="1" applyAlignment="1"/>
    <xf numFmtId="2" fontId="7" fillId="0" borderId="0" xfId="0" applyNumberFormat="1" applyFont="1"/>
    <xf numFmtId="174" fontId="7" fillId="0" borderId="0" xfId="0" applyNumberFormat="1" applyFont="1"/>
    <xf numFmtId="0" fontId="10" fillId="17" borderId="43" xfId="3" applyFont="1" applyFill="1" applyBorder="1"/>
    <xf numFmtId="0" fontId="7" fillId="0" borderId="48" xfId="0" applyFont="1" applyFill="1" applyBorder="1"/>
    <xf numFmtId="4" fontId="7" fillId="0" borderId="2" xfId="0" applyNumberFormat="1" applyFont="1" applyFill="1" applyBorder="1" applyAlignment="1">
      <alignment horizontal="center"/>
    </xf>
    <xf numFmtId="4" fontId="7" fillId="0" borderId="5" xfId="0" applyNumberFormat="1" applyFont="1" applyFill="1" applyBorder="1"/>
    <xf numFmtId="4" fontId="7" fillId="0" borderId="17" xfId="0" applyNumberFormat="1" applyFont="1" applyFill="1" applyBorder="1" applyAlignment="1">
      <alignment horizontal="center"/>
    </xf>
    <xf numFmtId="172" fontId="7" fillId="0" borderId="36" xfId="1" applyNumberFormat="1" applyFont="1" applyBorder="1"/>
    <xf numFmtId="172" fontId="7" fillId="0" borderId="33" xfId="1" applyNumberFormat="1" applyFont="1" applyFill="1" applyBorder="1"/>
    <xf numFmtId="172" fontId="7" fillId="0" borderId="48" xfId="1" applyNumberFormat="1" applyFont="1" applyFill="1" applyBorder="1"/>
    <xf numFmtId="4" fontId="7" fillId="0" borderId="49" xfId="0" applyNumberFormat="1" applyFont="1" applyFill="1" applyBorder="1" applyAlignment="1">
      <alignment horizontal="center"/>
    </xf>
    <xf numFmtId="4" fontId="7" fillId="0" borderId="71" xfId="0" applyNumberFormat="1" applyFont="1" applyFill="1" applyBorder="1" applyAlignment="1">
      <alignment horizontal="center"/>
    </xf>
    <xf numFmtId="0" fontId="7" fillId="17" borderId="30" xfId="0" applyFont="1" applyFill="1" applyBorder="1" applyAlignment="1">
      <alignment horizontal="center"/>
    </xf>
    <xf numFmtId="0" fontId="7" fillId="17" borderId="21" xfId="0" applyFont="1" applyFill="1" applyBorder="1" applyAlignment="1">
      <alignment horizontal="center"/>
    </xf>
    <xf numFmtId="172" fontId="7" fillId="0" borderId="39" xfId="1" applyNumberFormat="1" applyFont="1" applyBorder="1"/>
    <xf numFmtId="172" fontId="7" fillId="0" borderId="19" xfId="1" applyNumberFormat="1" applyFont="1" applyBorder="1"/>
    <xf numFmtId="172" fontId="7" fillId="0" borderId="12" xfId="1" applyNumberFormat="1" applyFont="1" applyBorder="1"/>
    <xf numFmtId="172" fontId="7" fillId="0" borderId="19" xfId="1" applyNumberFormat="1" applyFont="1" applyFill="1" applyBorder="1"/>
    <xf numFmtId="172" fontId="7" fillId="0" borderId="12" xfId="1" applyNumberFormat="1" applyFont="1" applyFill="1" applyBorder="1"/>
    <xf numFmtId="172" fontId="7" fillId="0" borderId="15" xfId="1" applyNumberFormat="1" applyFont="1" applyFill="1" applyBorder="1"/>
    <xf numFmtId="0" fontId="7" fillId="17" borderId="43" xfId="0" applyFont="1" applyFill="1" applyBorder="1" applyAlignment="1">
      <alignment horizontal="center"/>
    </xf>
    <xf numFmtId="0" fontId="7" fillId="0" borderId="7" xfId="0" applyFont="1" applyBorder="1"/>
    <xf numFmtId="0" fontId="8" fillId="40" borderId="7" xfId="0" applyFont="1" applyFill="1" applyBorder="1" applyAlignment="1">
      <alignment horizontal="center"/>
    </xf>
    <xf numFmtId="0" fontId="34" fillId="17" borderId="104" xfId="0" applyFont="1" applyFill="1" applyBorder="1" applyAlignment="1">
      <alignment horizontal="centerContinuous" vertical="center"/>
    </xf>
    <xf numFmtId="0" fontId="8" fillId="17" borderId="57" xfId="0" applyFont="1" applyFill="1" applyBorder="1" applyAlignment="1">
      <alignment horizontal="centerContinuous" vertical="center"/>
    </xf>
    <xf numFmtId="0" fontId="38" fillId="17" borderId="104" xfId="0" applyFont="1" applyFill="1" applyBorder="1" applyAlignment="1">
      <alignment horizontal="centerContinuous"/>
    </xf>
    <xf numFmtId="0" fontId="7" fillId="17" borderId="57" xfId="0" applyFont="1" applyFill="1" applyBorder="1" applyAlignment="1">
      <alignment horizontal="centerContinuous"/>
    </xf>
    <xf numFmtId="0" fontId="8" fillId="17" borderId="104" xfId="0" applyFont="1" applyFill="1" applyBorder="1"/>
    <xf numFmtId="0" fontId="8" fillId="17" borderId="57" xfId="0" applyFont="1" applyFill="1" applyBorder="1"/>
    <xf numFmtId="0" fontId="8" fillId="17" borderId="174" xfId="0" applyFont="1" applyFill="1" applyBorder="1"/>
    <xf numFmtId="0" fontId="8" fillId="17" borderId="65" xfId="0" applyFont="1" applyFill="1" applyBorder="1" applyAlignment="1">
      <alignment horizontal="center"/>
    </xf>
    <xf numFmtId="0" fontId="8" fillId="17" borderId="166" xfId="0" applyFont="1" applyFill="1" applyBorder="1"/>
    <xf numFmtId="0" fontId="8" fillId="17" borderId="175" xfId="0" applyFont="1" applyFill="1" applyBorder="1"/>
    <xf numFmtId="4" fontId="8" fillId="17" borderId="3" xfId="0" applyNumberFormat="1" applyFont="1" applyFill="1" applyBorder="1" applyAlignment="1">
      <alignment horizontal="center"/>
    </xf>
    <xf numFmtId="4" fontId="8" fillId="17" borderId="9" xfId="0" applyNumberFormat="1" applyFont="1" applyFill="1" applyBorder="1" applyAlignment="1">
      <alignment horizontal="center"/>
    </xf>
    <xf numFmtId="2" fontId="8" fillId="0" borderId="66" xfId="0" applyNumberFormat="1" applyFont="1" applyBorder="1" applyAlignment="1">
      <alignment horizontal="center"/>
    </xf>
    <xf numFmtId="2" fontId="8" fillId="0" borderId="59" xfId="0" applyNumberFormat="1" applyFont="1" applyBorder="1" applyAlignment="1">
      <alignment horizontal="center"/>
    </xf>
    <xf numFmtId="2" fontId="8" fillId="0" borderId="59" xfId="0" applyNumberFormat="1" applyFont="1" applyFill="1" applyBorder="1" applyAlignment="1">
      <alignment horizontal="center"/>
    </xf>
    <xf numFmtId="2" fontId="8" fillId="17" borderId="59" xfId="0" applyNumberFormat="1" applyFont="1" applyFill="1" applyBorder="1" applyAlignment="1">
      <alignment horizontal="center"/>
    </xf>
    <xf numFmtId="4" fontId="8" fillId="0" borderId="3" xfId="0" applyNumberFormat="1" applyFont="1" applyFill="1" applyBorder="1" applyAlignment="1">
      <alignment horizontal="center"/>
    </xf>
    <xf numFmtId="0" fontId="8" fillId="17" borderId="176" xfId="0" applyFont="1" applyFill="1" applyBorder="1"/>
    <xf numFmtId="0" fontId="8" fillId="17" borderId="67" xfId="0" applyFont="1" applyFill="1" applyBorder="1" applyAlignment="1">
      <alignment horizontal="center"/>
    </xf>
    <xf numFmtId="0" fontId="8" fillId="27" borderId="36" xfId="0" applyFont="1" applyFill="1" applyBorder="1"/>
    <xf numFmtId="0" fontId="8" fillId="17" borderId="68" xfId="0" applyFont="1" applyFill="1" applyBorder="1" applyAlignment="1">
      <alignment horizontal="center"/>
    </xf>
    <xf numFmtId="9" fontId="8" fillId="0" borderId="119" xfId="2" applyFont="1" applyBorder="1" applyAlignment="1">
      <alignment horizontal="center"/>
    </xf>
    <xf numFmtId="9" fontId="8" fillId="0" borderId="54" xfId="2" applyFont="1" applyBorder="1" applyAlignment="1">
      <alignment horizontal="center"/>
    </xf>
    <xf numFmtId="9" fontId="8" fillId="0" borderId="44" xfId="2" applyFont="1" applyBorder="1" applyAlignment="1">
      <alignment horizontal="center"/>
    </xf>
    <xf numFmtId="0" fontId="8" fillId="17" borderId="13" xfId="0" applyFont="1" applyFill="1" applyBorder="1" applyAlignment="1">
      <alignment horizontal="center" wrapText="1"/>
    </xf>
    <xf numFmtId="0" fontId="7" fillId="17" borderId="13" xfId="0" applyFont="1" applyFill="1" applyBorder="1" applyAlignment="1">
      <alignment horizontal="center" wrapText="1"/>
    </xf>
    <xf numFmtId="0" fontId="8" fillId="17" borderId="31" xfId="0" applyFont="1" applyFill="1" applyBorder="1" applyAlignment="1">
      <alignment horizontal="center" wrapText="1"/>
    </xf>
    <xf numFmtId="0" fontId="8" fillId="17" borderId="34" xfId="0" quotePrefix="1" applyFont="1" applyFill="1" applyBorder="1" applyAlignment="1">
      <alignment horizontal="center" wrapText="1"/>
    </xf>
    <xf numFmtId="0" fontId="10" fillId="17" borderId="36" xfId="3" applyFont="1" applyFill="1" applyBorder="1"/>
    <xf numFmtId="0" fontId="40" fillId="17" borderId="4" xfId="3" applyFont="1" applyFill="1" applyBorder="1" applyAlignment="1">
      <alignment horizontal="centerContinuous"/>
    </xf>
    <xf numFmtId="3" fontId="21" fillId="17" borderId="0" xfId="3" applyNumberFormat="1" applyFont="1" applyFill="1" applyAlignment="1">
      <alignment horizontal="centerContinuous"/>
    </xf>
    <xf numFmtId="0" fontId="7" fillId="27" borderId="19" xfId="0" applyFont="1" applyFill="1" applyBorder="1" applyAlignment="1">
      <alignment horizontal="center" vertical="center"/>
    </xf>
    <xf numFmtId="0" fontId="13" fillId="17" borderId="12" xfId="0" applyFont="1" applyFill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0" fontId="7" fillId="17" borderId="4" xfId="0" applyFont="1" applyFill="1" applyBorder="1" applyAlignment="1">
      <alignment horizontal="center" vertical="center" wrapText="1"/>
    </xf>
    <xf numFmtId="0" fontId="7" fillId="39" borderId="8" xfId="0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17" borderId="0" xfId="0" applyNumberFormat="1" applyFont="1" applyFill="1" applyBorder="1" applyAlignment="1">
      <alignment horizontal="center"/>
    </xf>
    <xf numFmtId="0" fontId="0" fillId="39" borderId="0" xfId="0" applyFill="1" applyAlignment="1">
      <alignment horizontal="left"/>
    </xf>
    <xf numFmtId="0" fontId="0" fillId="39" borderId="0" xfId="0" applyFill="1"/>
    <xf numFmtId="0" fontId="7" fillId="100" borderId="1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3" fontId="8" fillId="0" borderId="52" xfId="0" applyNumberFormat="1" applyFont="1" applyBorder="1" applyAlignment="1">
      <alignment horizontal="center"/>
    </xf>
    <xf numFmtId="0" fontId="62" fillId="0" borderId="44" xfId="0" applyFont="1" applyBorder="1" applyAlignment="1">
      <alignment horizontal="center" vertical="center" wrapText="1"/>
    </xf>
    <xf numFmtId="0" fontId="8" fillId="17" borderId="34" xfId="0" applyFont="1" applyFill="1" applyBorder="1" applyAlignment="1">
      <alignment horizontal="center" wrapText="1"/>
    </xf>
    <xf numFmtId="0" fontId="7" fillId="17" borderId="35" xfId="0" applyFont="1" applyFill="1" applyBorder="1" applyAlignment="1">
      <alignment horizontal="centerContinuous"/>
    </xf>
    <xf numFmtId="0" fontId="7" fillId="17" borderId="33" xfId="0" applyFont="1" applyFill="1" applyBorder="1" applyAlignment="1">
      <alignment horizontal="centerContinuous"/>
    </xf>
    <xf numFmtId="0" fontId="7" fillId="17" borderId="123" xfId="0" applyFont="1" applyFill="1" applyBorder="1" applyAlignment="1">
      <alignment horizontal="center" wrapText="1"/>
    </xf>
    <xf numFmtId="0" fontId="7" fillId="17" borderId="118" xfId="0" quotePrefix="1" applyFont="1" applyFill="1" applyBorder="1" applyAlignment="1">
      <alignment horizontal="center" wrapText="1"/>
    </xf>
    <xf numFmtId="9" fontId="7" fillId="17" borderId="9" xfId="0" applyNumberFormat="1" applyFont="1" applyFill="1" applyBorder="1"/>
    <xf numFmtId="9" fontId="7" fillId="17" borderId="6" xfId="0" applyNumberFormat="1" applyFont="1" applyFill="1" applyBorder="1"/>
    <xf numFmtId="9" fontId="7" fillId="102" borderId="9" xfId="0" applyNumberFormat="1" applyFont="1" applyFill="1" applyBorder="1"/>
    <xf numFmtId="9" fontId="7" fillId="102" borderId="40" xfId="0" applyNumberFormat="1" applyFont="1" applyFill="1" applyBorder="1"/>
    <xf numFmtId="0" fontId="15" fillId="0" borderId="67" xfId="0" applyFont="1" applyBorder="1"/>
    <xf numFmtId="0" fontId="0" fillId="0" borderId="69" xfId="0" applyBorder="1" applyAlignment="1">
      <alignment horizontal="center"/>
    </xf>
    <xf numFmtId="4" fontId="6" fillId="16" borderId="177" xfId="0" applyNumberFormat="1" applyFont="1" applyFill="1" applyBorder="1" applyAlignment="1">
      <alignment horizontal="center"/>
    </xf>
    <xf numFmtId="0" fontId="20" fillId="17" borderId="71" xfId="3" applyFont="1" applyFill="1" applyBorder="1" applyAlignment="1">
      <alignment horizontal="right"/>
    </xf>
    <xf numFmtId="0" fontId="6" fillId="17" borderId="118" xfId="0" applyFont="1" applyFill="1" applyBorder="1"/>
    <xf numFmtId="9" fontId="7" fillId="0" borderId="32" xfId="2" applyFont="1" applyBorder="1" applyAlignment="1">
      <alignment horizontal="center" vertical="center"/>
    </xf>
    <xf numFmtId="3" fontId="8" fillId="17" borderId="25" xfId="0" applyNumberFormat="1" applyFont="1" applyFill="1" applyBorder="1" applyAlignment="1">
      <alignment horizontal="center"/>
    </xf>
    <xf numFmtId="3" fontId="8" fillId="17" borderId="12" xfId="0" applyNumberFormat="1" applyFont="1" applyFill="1" applyBorder="1" applyAlignment="1">
      <alignment horizontal="center"/>
    </xf>
    <xf numFmtId="3" fontId="8" fillId="17" borderId="15" xfId="0" applyNumberFormat="1" applyFont="1" applyFill="1" applyBorder="1" applyAlignment="1">
      <alignment horizontal="center"/>
    </xf>
    <xf numFmtId="3" fontId="8" fillId="0" borderId="39" xfId="2" applyNumberFormat="1" applyFont="1" applyBorder="1" applyAlignment="1">
      <alignment horizontal="center" vertical="center"/>
    </xf>
    <xf numFmtId="3" fontId="8" fillId="0" borderId="19" xfId="2" applyNumberFormat="1" applyFont="1" applyBorder="1" applyAlignment="1">
      <alignment horizontal="center" vertical="center"/>
    </xf>
    <xf numFmtId="3" fontId="10" fillId="0" borderId="19" xfId="0" applyNumberFormat="1" applyFont="1" applyFill="1" applyBorder="1" applyAlignment="1" applyProtection="1">
      <alignment horizontal="center" vertical="center"/>
    </xf>
    <xf numFmtId="3" fontId="8" fillId="0" borderId="12" xfId="2" applyNumberFormat="1" applyFont="1" applyBorder="1" applyAlignment="1">
      <alignment horizontal="center" vertical="center"/>
    </xf>
    <xf numFmtId="3" fontId="8" fillId="0" borderId="21" xfId="2" applyNumberFormat="1" applyFont="1" applyBorder="1" applyAlignment="1">
      <alignment horizontal="center" vertical="center"/>
    </xf>
    <xf numFmtId="0" fontId="7" fillId="17" borderId="0" xfId="0" applyFont="1" applyFill="1" applyAlignment="1">
      <alignment vertical="top"/>
    </xf>
    <xf numFmtId="0" fontId="7" fillId="17" borderId="0" xfId="0" applyFont="1" applyFill="1" applyAlignment="1">
      <alignment vertical="top" wrapText="1"/>
    </xf>
    <xf numFmtId="0" fontId="7" fillId="17" borderId="0" xfId="0" applyFont="1" applyFill="1" applyAlignment="1">
      <alignment horizontal="left" vertical="top" wrapText="1"/>
    </xf>
    <xf numFmtId="0" fontId="8" fillId="17" borderId="4" xfId="1819" applyFont="1" applyFill="1" applyBorder="1"/>
    <xf numFmtId="0" fontId="7" fillId="17" borderId="3" xfId="1819" applyFont="1" applyFill="1" applyBorder="1" applyAlignment="1">
      <alignment horizontal="center" vertical="center" wrapText="1"/>
    </xf>
    <xf numFmtId="167" fontId="8" fillId="38" borderId="30" xfId="0" applyNumberFormat="1" applyFont="1" applyFill="1" applyBorder="1" applyAlignment="1">
      <alignment horizontal="right"/>
    </xf>
    <xf numFmtId="167" fontId="7" fillId="38" borderId="178" xfId="0" applyNumberFormat="1" applyFont="1" applyFill="1" applyBorder="1" applyAlignment="1">
      <alignment horizontal="center" vertical="center" wrapText="1"/>
    </xf>
    <xf numFmtId="0" fontId="88" fillId="17" borderId="25" xfId="3" applyFont="1" applyFill="1" applyBorder="1"/>
    <xf numFmtId="0" fontId="6" fillId="18" borderId="14" xfId="0" applyFont="1" applyFill="1" applyBorder="1" applyAlignment="1">
      <alignment horizontal="center"/>
    </xf>
    <xf numFmtId="4" fontId="15" fillId="17" borderId="100" xfId="0" applyNumberFormat="1" applyFont="1" applyFill="1" applyBorder="1" applyAlignment="1">
      <alignment horizontal="center"/>
    </xf>
    <xf numFmtId="4" fontId="15" fillId="17" borderId="174" xfId="0" applyNumberFormat="1" applyFont="1" applyFill="1" applyBorder="1" applyAlignment="1">
      <alignment horizontal="center"/>
    </xf>
    <xf numFmtId="4" fontId="6" fillId="17" borderId="179" xfId="0" applyNumberFormat="1" applyFont="1" applyFill="1" applyBorder="1" applyAlignment="1">
      <alignment horizontal="center"/>
    </xf>
    <xf numFmtId="4" fontId="0" fillId="17" borderId="166" xfId="0" applyNumberFormat="1" applyFont="1" applyFill="1" applyBorder="1" applyAlignment="1">
      <alignment horizontal="center"/>
    </xf>
    <xf numFmtId="4" fontId="0" fillId="17" borderId="175" xfId="0" applyNumberFormat="1" applyFont="1" applyFill="1" applyBorder="1" applyAlignment="1">
      <alignment horizontal="center"/>
    </xf>
    <xf numFmtId="4" fontId="0" fillId="17" borderId="180" xfId="0" applyNumberFormat="1" applyFont="1" applyFill="1" applyBorder="1" applyAlignment="1">
      <alignment horizontal="center"/>
    </xf>
    <xf numFmtId="0" fontId="15" fillId="17" borderId="100" xfId="0" applyNumberFormat="1" applyFont="1" applyFill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173" fontId="79" fillId="17" borderId="131" xfId="1840" applyNumberFormat="1" applyFont="1" applyFill="1" applyBorder="1" applyAlignment="1">
      <alignment horizontal="center" vertical="center" shrinkToFit="1"/>
    </xf>
    <xf numFmtId="173" fontId="79" fillId="103" borderId="136" xfId="1840" applyNumberFormat="1" applyFont="1" applyFill="1" applyBorder="1" applyAlignment="1">
      <alignment horizontal="center" vertical="center" shrinkToFit="1"/>
    </xf>
    <xf numFmtId="173" fontId="79" fillId="103" borderId="139" xfId="1840" applyNumberFormat="1" applyFont="1" applyFill="1" applyBorder="1" applyAlignment="1">
      <alignment horizontal="center" vertical="center" shrinkToFit="1"/>
    </xf>
    <xf numFmtId="173" fontId="79" fillId="103" borderId="146" xfId="1840" applyNumberFormat="1" applyFont="1" applyFill="1" applyBorder="1" applyAlignment="1">
      <alignment horizontal="center" vertical="center" shrinkToFit="1"/>
    </xf>
    <xf numFmtId="173" fontId="79" fillId="103" borderId="133" xfId="1840" applyNumberFormat="1" applyFont="1" applyFill="1" applyBorder="1" applyAlignment="1">
      <alignment horizontal="center" vertical="center" shrinkToFit="1"/>
    </xf>
    <xf numFmtId="0" fontId="7" fillId="0" borderId="6" xfId="1819" applyFont="1" applyFill="1" applyBorder="1"/>
    <xf numFmtId="0" fontId="95" fillId="36" borderId="54" xfId="0" applyFont="1" applyFill="1" applyBorder="1" applyAlignment="1">
      <alignment horizontal="center" vertical="center"/>
    </xf>
    <xf numFmtId="0" fontId="95" fillId="32" borderId="54" xfId="0" applyFont="1" applyFill="1" applyBorder="1" applyAlignment="1">
      <alignment horizontal="center" vertical="center"/>
    </xf>
    <xf numFmtId="0" fontId="95" fillId="33" borderId="54" xfId="0" applyFont="1" applyFill="1" applyBorder="1" applyAlignment="1">
      <alignment horizontal="center" vertical="center"/>
    </xf>
    <xf numFmtId="0" fontId="95" fillId="32" borderId="31" xfId="0" applyFont="1" applyFill="1" applyBorder="1" applyAlignment="1">
      <alignment horizontal="center" vertical="center"/>
    </xf>
    <xf numFmtId="0" fontId="95" fillId="33" borderId="31" xfId="0" applyFont="1" applyFill="1" applyBorder="1" applyAlignment="1">
      <alignment horizontal="center" vertical="center"/>
    </xf>
    <xf numFmtId="0" fontId="95" fillId="31" borderId="54" xfId="0" applyFont="1" applyFill="1" applyBorder="1" applyAlignment="1">
      <alignment horizontal="center" vertical="center"/>
    </xf>
    <xf numFmtId="0" fontId="95" fillId="35" borderId="54" xfId="0" applyFont="1" applyFill="1" applyBorder="1" applyAlignment="1">
      <alignment horizontal="center" vertical="center"/>
    </xf>
    <xf numFmtId="0" fontId="95" fillId="37" borderId="31" xfId="0" applyFont="1" applyFill="1" applyBorder="1" applyAlignment="1">
      <alignment horizontal="center" vertical="center"/>
    </xf>
    <xf numFmtId="0" fontId="95" fillId="34" borderId="54" xfId="0" applyFont="1" applyFill="1" applyBorder="1" applyAlignment="1">
      <alignment horizontal="center" vertical="center"/>
    </xf>
    <xf numFmtId="0" fontId="95" fillId="31" borderId="31" xfId="0" applyFont="1" applyFill="1" applyBorder="1" applyAlignment="1">
      <alignment horizontal="center" vertical="center"/>
    </xf>
    <xf numFmtId="0" fontId="95" fillId="32" borderId="44" xfId="0" applyFont="1" applyFill="1" applyBorder="1" applyAlignment="1">
      <alignment horizontal="center" vertical="center"/>
    </xf>
    <xf numFmtId="0" fontId="10" fillId="32" borderId="119" xfId="0" applyFont="1" applyFill="1" applyBorder="1" applyAlignment="1">
      <alignment horizontal="center" vertical="center"/>
    </xf>
    <xf numFmtId="0" fontId="10" fillId="32" borderId="54" xfId="0" applyFont="1" applyFill="1" applyBorder="1" applyAlignment="1">
      <alignment horizontal="center" vertical="center"/>
    </xf>
    <xf numFmtId="0" fontId="10" fillId="33" borderId="54" xfId="0" applyFont="1" applyFill="1" applyBorder="1" applyAlignment="1">
      <alignment horizontal="center" vertical="center"/>
    </xf>
    <xf numFmtId="0" fontId="10" fillId="33" borderId="31" xfId="0" applyFont="1" applyFill="1" applyBorder="1" applyAlignment="1">
      <alignment horizontal="center" vertical="center"/>
    </xf>
    <xf numFmtId="0" fontId="10" fillId="31" borderId="31" xfId="0" applyFont="1" applyFill="1" applyBorder="1" applyAlignment="1">
      <alignment horizontal="center" vertical="center"/>
    </xf>
    <xf numFmtId="0" fontId="10" fillId="31" borderId="54" xfId="0" applyFont="1" applyFill="1" applyBorder="1" applyAlignment="1">
      <alignment horizontal="center" vertical="center"/>
    </xf>
    <xf numFmtId="9" fontId="7" fillId="0" borderId="40" xfId="2" applyFont="1" applyBorder="1" applyAlignment="1">
      <alignment horizontal="center" vertical="center"/>
    </xf>
    <xf numFmtId="9" fontId="7" fillId="0" borderId="9" xfId="2" applyFont="1" applyBorder="1" applyAlignment="1">
      <alignment horizontal="center" vertical="center"/>
    </xf>
    <xf numFmtId="9" fontId="7" fillId="0" borderId="3" xfId="2" applyFont="1" applyBorder="1" applyAlignment="1">
      <alignment horizontal="center" vertical="center"/>
    </xf>
    <xf numFmtId="9" fontId="7" fillId="0" borderId="2" xfId="2" applyFont="1" applyBorder="1" applyAlignment="1">
      <alignment horizontal="center" vertical="center"/>
    </xf>
    <xf numFmtId="9" fontId="7" fillId="0" borderId="6" xfId="2" applyFont="1" applyBorder="1" applyAlignment="1">
      <alignment horizontal="center" vertical="center"/>
    </xf>
    <xf numFmtId="9" fontId="8" fillId="17" borderId="5" xfId="2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right" indent="1"/>
    </xf>
    <xf numFmtId="3" fontId="8" fillId="0" borderId="6" xfId="0" applyNumberFormat="1" applyFont="1" applyBorder="1" applyAlignment="1">
      <alignment horizontal="right" indent="1"/>
    </xf>
    <xf numFmtId="3" fontId="97" fillId="0" borderId="9" xfId="0" applyNumberFormat="1" applyFont="1" applyFill="1" applyBorder="1" applyAlignment="1">
      <alignment horizontal="right" indent="1"/>
    </xf>
    <xf numFmtId="9" fontId="97" fillId="0" borderId="9" xfId="2" applyFont="1" applyFill="1" applyBorder="1" applyAlignment="1">
      <alignment horizontal="right" indent="1"/>
    </xf>
    <xf numFmtId="3" fontId="97" fillId="0" borderId="20" xfId="0" applyNumberFormat="1" applyFont="1" applyFill="1" applyBorder="1" applyAlignment="1">
      <alignment horizontal="right" indent="1"/>
    </xf>
    <xf numFmtId="3" fontId="97" fillId="0" borderId="27" xfId="0" applyNumberFormat="1" applyFont="1" applyFill="1" applyBorder="1" applyAlignment="1">
      <alignment horizontal="right" indent="1"/>
    </xf>
    <xf numFmtId="9" fontId="97" fillId="0" borderId="20" xfId="2" applyFont="1" applyFill="1" applyBorder="1" applyAlignment="1">
      <alignment horizontal="right" indent="1"/>
    </xf>
    <xf numFmtId="9" fontId="8" fillId="0" borderId="9" xfId="2" applyNumberFormat="1" applyFont="1" applyFill="1" applyBorder="1" applyAlignment="1">
      <alignment horizontal="right" indent="1"/>
    </xf>
    <xf numFmtId="9" fontId="97" fillId="0" borderId="9" xfId="2" applyNumberFormat="1" applyFont="1" applyFill="1" applyBorder="1" applyAlignment="1">
      <alignment horizontal="right" indent="1"/>
    </xf>
    <xf numFmtId="3" fontId="11" fillId="104" borderId="9" xfId="3" applyNumberFormat="1" applyFont="1" applyFill="1" applyBorder="1" applyAlignment="1">
      <alignment horizontal="right" indent="1"/>
    </xf>
    <xf numFmtId="3" fontId="97" fillId="104" borderId="9" xfId="0" applyNumberFormat="1" applyFont="1" applyFill="1" applyBorder="1" applyAlignment="1">
      <alignment horizontal="right" indent="1"/>
    </xf>
    <xf numFmtId="9" fontId="98" fillId="104" borderId="9" xfId="2" applyFont="1" applyFill="1" applyBorder="1" applyAlignment="1">
      <alignment horizontal="right" indent="1"/>
    </xf>
    <xf numFmtId="3" fontId="98" fillId="104" borderId="20" xfId="0" applyNumberFormat="1" applyFont="1" applyFill="1" applyBorder="1" applyAlignment="1">
      <alignment horizontal="right" indent="1"/>
    </xf>
    <xf numFmtId="3" fontId="97" fillId="104" borderId="27" xfId="0" applyNumberFormat="1" applyFont="1" applyFill="1" applyBorder="1" applyAlignment="1">
      <alignment horizontal="right" indent="1"/>
    </xf>
    <xf numFmtId="9" fontId="98" fillId="104" borderId="20" xfId="2" applyFont="1" applyFill="1" applyBorder="1" applyAlignment="1">
      <alignment horizontal="right" indent="1"/>
    </xf>
    <xf numFmtId="3" fontId="97" fillId="0" borderId="9" xfId="0" applyNumberFormat="1" applyFont="1" applyBorder="1" applyAlignment="1">
      <alignment horizontal="right" indent="1"/>
    </xf>
    <xf numFmtId="9" fontId="97" fillId="0" borderId="9" xfId="2" applyFont="1" applyBorder="1" applyAlignment="1">
      <alignment horizontal="right" indent="1"/>
    </xf>
    <xf numFmtId="3" fontId="97" fillId="0" borderId="20" xfId="0" applyNumberFormat="1" applyFont="1" applyBorder="1" applyAlignment="1">
      <alignment horizontal="right" indent="1"/>
    </xf>
    <xf numFmtId="3" fontId="97" fillId="0" borderId="27" xfId="0" applyNumberFormat="1" applyFont="1" applyBorder="1" applyAlignment="1">
      <alignment horizontal="right" indent="1"/>
    </xf>
    <xf numFmtId="9" fontId="97" fillId="0" borderId="20" xfId="2" applyFont="1" applyBorder="1" applyAlignment="1">
      <alignment horizontal="right" indent="1"/>
    </xf>
    <xf numFmtId="3" fontId="97" fillId="47" borderId="9" xfId="0" applyNumberFormat="1" applyFont="1" applyFill="1" applyBorder="1" applyAlignment="1">
      <alignment horizontal="right" indent="1"/>
    </xf>
    <xf numFmtId="9" fontId="97" fillId="47" borderId="9" xfId="2" applyFont="1" applyFill="1" applyBorder="1" applyAlignment="1">
      <alignment horizontal="right" indent="1"/>
    </xf>
    <xf numFmtId="3" fontId="97" fillId="47" borderId="20" xfId="0" applyNumberFormat="1" applyFont="1" applyFill="1" applyBorder="1" applyAlignment="1">
      <alignment horizontal="right" indent="1"/>
    </xf>
    <xf numFmtId="3" fontId="97" fillId="47" borderId="27" xfId="0" applyNumberFormat="1" applyFont="1" applyFill="1" applyBorder="1" applyAlignment="1">
      <alignment horizontal="right" indent="1"/>
    </xf>
    <xf numFmtId="9" fontId="97" fillId="47" borderId="20" xfId="2" applyFont="1" applyFill="1" applyBorder="1" applyAlignment="1">
      <alignment horizontal="right" indent="1"/>
    </xf>
    <xf numFmtId="167" fontId="47" fillId="104" borderId="9" xfId="0" applyNumberFormat="1" applyFont="1" applyFill="1" applyBorder="1" applyAlignment="1">
      <alignment horizontal="right" indent="1"/>
    </xf>
    <xf numFmtId="167" fontId="46" fillId="104" borderId="9" xfId="0" applyNumberFormat="1" applyFont="1" applyFill="1" applyBorder="1" applyAlignment="1">
      <alignment horizontal="right" indent="1"/>
    </xf>
    <xf numFmtId="167" fontId="99" fillId="104" borderId="9" xfId="5" applyNumberFormat="1" applyFont="1" applyFill="1" applyBorder="1" applyAlignment="1">
      <alignment horizontal="right"/>
    </xf>
    <xf numFmtId="167" fontId="45" fillId="0" borderId="3" xfId="3" applyNumberFormat="1" applyFont="1" applyBorder="1" applyAlignment="1">
      <alignment horizontal="right"/>
    </xf>
    <xf numFmtId="9" fontId="45" fillId="0" borderId="3" xfId="2" applyFont="1" applyBorder="1" applyAlignment="1">
      <alignment horizontal="right" indent="1"/>
    </xf>
    <xf numFmtId="167" fontId="45" fillId="0" borderId="9" xfId="3" applyNumberFormat="1" applyFont="1" applyBorder="1" applyAlignment="1">
      <alignment horizontal="right"/>
    </xf>
    <xf numFmtId="9" fontId="45" fillId="0" borderId="9" xfId="2" applyFont="1" applyBorder="1" applyAlignment="1">
      <alignment horizontal="right" indent="1"/>
    </xf>
    <xf numFmtId="167" fontId="96" fillId="0" borderId="9" xfId="5" applyNumberFormat="1" applyFont="1" applyFill="1" applyBorder="1" applyAlignment="1">
      <alignment horizontal="right"/>
    </xf>
    <xf numFmtId="167" fontId="46" fillId="0" borderId="9" xfId="0" applyNumberFormat="1" applyFont="1" applyFill="1" applyBorder="1" applyAlignment="1">
      <alignment horizontal="right"/>
    </xf>
    <xf numFmtId="9" fontId="45" fillId="0" borderId="9" xfId="5" applyFont="1" applyFill="1" applyBorder="1" applyAlignment="1">
      <alignment horizontal="right" indent="1"/>
    </xf>
    <xf numFmtId="49" fontId="96" fillId="0" borderId="9" xfId="5" applyNumberFormat="1" applyFont="1" applyFill="1" applyBorder="1" applyAlignment="1">
      <alignment horizontal="right" indent="1"/>
    </xf>
    <xf numFmtId="167" fontId="46" fillId="0" borderId="9" xfId="0" applyNumberFormat="1" applyFont="1" applyBorder="1" applyAlignment="1">
      <alignment horizontal="right"/>
    </xf>
    <xf numFmtId="9" fontId="45" fillId="17" borderId="9" xfId="5" applyFont="1" applyFill="1" applyBorder="1" applyAlignment="1">
      <alignment horizontal="right" indent="1"/>
    </xf>
    <xf numFmtId="167" fontId="86" fillId="104" borderId="9" xfId="3" applyNumberFormat="1" applyFont="1" applyFill="1" applyBorder="1" applyAlignment="1">
      <alignment horizontal="right" indent="1"/>
    </xf>
    <xf numFmtId="167" fontId="97" fillId="104" borderId="9" xfId="0" applyNumberFormat="1" applyFont="1" applyFill="1" applyBorder="1" applyAlignment="1">
      <alignment horizontal="right"/>
    </xf>
    <xf numFmtId="9" fontId="98" fillId="104" borderId="9" xfId="5" applyFont="1" applyFill="1" applyBorder="1" applyAlignment="1">
      <alignment horizontal="right" indent="1"/>
    </xf>
    <xf numFmtId="167" fontId="99" fillId="104" borderId="9" xfId="5" applyNumberFormat="1" applyFont="1" applyFill="1" applyBorder="1" applyAlignment="1"/>
    <xf numFmtId="0" fontId="100" fillId="17" borderId="0" xfId="0" applyFont="1" applyFill="1" applyAlignment="1">
      <alignment horizontal="center"/>
    </xf>
    <xf numFmtId="0" fontId="7" fillId="17" borderId="15" xfId="0" applyFont="1" applyFill="1" applyBorder="1" applyAlignment="1">
      <alignment horizontal="center" wrapText="1"/>
    </xf>
    <xf numFmtId="0" fontId="7" fillId="17" borderId="33" xfId="0" applyFont="1" applyFill="1" applyBorder="1" applyAlignment="1">
      <alignment horizontal="center" wrapText="1"/>
    </xf>
    <xf numFmtId="0" fontId="7" fillId="17" borderId="35" xfId="0" applyFont="1" applyFill="1" applyBorder="1"/>
    <xf numFmtId="0" fontId="101" fillId="17" borderId="4" xfId="0" applyFont="1" applyFill="1" applyBorder="1" applyAlignment="1">
      <alignment horizontal="center" vertical="center" wrapText="1"/>
    </xf>
    <xf numFmtId="0" fontId="101" fillId="17" borderId="0" xfId="0" applyFont="1" applyFill="1" applyAlignment="1">
      <alignment horizontal="center"/>
    </xf>
    <xf numFmtId="3" fontId="97" fillId="17" borderId="9" xfId="0" applyNumberFormat="1" applyFont="1" applyFill="1" applyBorder="1" applyAlignment="1">
      <alignment horizontal="right" indent="1"/>
    </xf>
    <xf numFmtId="3" fontId="8" fillId="17" borderId="9" xfId="0" applyNumberFormat="1" applyFont="1" applyFill="1" applyBorder="1" applyAlignment="1">
      <alignment horizontal="right" indent="1"/>
    </xf>
    <xf numFmtId="3" fontId="30" fillId="17" borderId="9" xfId="0" applyNumberFormat="1" applyFont="1" applyFill="1" applyBorder="1" applyAlignment="1">
      <alignment horizontal="right" indent="1"/>
    </xf>
    <xf numFmtId="0" fontId="6" fillId="17" borderId="77" xfId="0" applyFont="1" applyFill="1" applyBorder="1" applyAlignment="1">
      <alignment horizontal="center"/>
    </xf>
    <xf numFmtId="0" fontId="6" fillId="17" borderId="6" xfId="0" applyFont="1" applyFill="1" applyBorder="1" applyAlignment="1">
      <alignment horizontal="center"/>
    </xf>
    <xf numFmtId="0" fontId="6" fillId="17" borderId="22" xfId="0" applyFont="1" applyFill="1" applyBorder="1" applyAlignment="1">
      <alignment horizontal="center"/>
    </xf>
    <xf numFmtId="0" fontId="0" fillId="105" borderId="75" xfId="0" applyFill="1" applyBorder="1" applyAlignment="1">
      <alignment horizontal="center"/>
    </xf>
    <xf numFmtId="172" fontId="6" fillId="85" borderId="47" xfId="0" applyNumberFormat="1" applyFont="1" applyFill="1" applyBorder="1"/>
    <xf numFmtId="0" fontId="0" fillId="105" borderId="9" xfId="0" applyFill="1" applyBorder="1" applyAlignment="1">
      <alignment horizontal="center"/>
    </xf>
    <xf numFmtId="0" fontId="0" fillId="106" borderId="20" xfId="0" applyFill="1" applyBorder="1" applyAlignment="1">
      <alignment horizontal="center"/>
    </xf>
    <xf numFmtId="0" fontId="6" fillId="107" borderId="9" xfId="0" applyFont="1" applyFill="1" applyBorder="1" applyAlignment="1">
      <alignment horizontal="center"/>
    </xf>
    <xf numFmtId="0" fontId="0" fillId="106" borderId="9" xfId="0" applyFill="1" applyBorder="1" applyAlignment="1">
      <alignment horizontal="center"/>
    </xf>
    <xf numFmtId="0" fontId="0" fillId="105" borderId="20" xfId="0" applyFill="1" applyBorder="1" applyAlignment="1">
      <alignment horizontal="center"/>
    </xf>
    <xf numFmtId="0" fontId="0" fillId="108" borderId="9" xfId="0" applyFill="1" applyBorder="1" applyAlignment="1">
      <alignment horizontal="center"/>
    </xf>
    <xf numFmtId="0" fontId="6" fillId="107" borderId="20" xfId="0" applyFont="1" applyFill="1" applyBorder="1" applyAlignment="1">
      <alignment horizontal="center"/>
    </xf>
    <xf numFmtId="0" fontId="0" fillId="108" borderId="75" xfId="0" applyFill="1" applyBorder="1" applyAlignment="1">
      <alignment horizontal="center"/>
    </xf>
    <xf numFmtId="0" fontId="0" fillId="108" borderId="20" xfId="0" applyFill="1" applyBorder="1" applyAlignment="1">
      <alignment horizontal="center"/>
    </xf>
    <xf numFmtId="0" fontId="0" fillId="106" borderId="75" xfId="0" applyFill="1" applyBorder="1" applyAlignment="1">
      <alignment horizontal="center"/>
    </xf>
    <xf numFmtId="0" fontId="6" fillId="107" borderId="77" xfId="0" applyFont="1" applyFill="1" applyBorder="1" applyAlignment="1">
      <alignment horizontal="center"/>
    </xf>
    <xf numFmtId="0" fontId="6" fillId="83" borderId="6" xfId="0" applyFont="1" applyFill="1" applyBorder="1" applyAlignment="1">
      <alignment horizontal="center"/>
    </xf>
    <xf numFmtId="0" fontId="6" fillId="83" borderId="22" xfId="0" applyFont="1" applyFill="1" applyBorder="1" applyAlignment="1">
      <alignment horizontal="center"/>
    </xf>
    <xf numFmtId="0" fontId="8" fillId="17" borderId="0" xfId="2306" applyFont="1" applyFill="1" applyAlignment="1">
      <alignment vertical="top"/>
    </xf>
    <xf numFmtId="4" fontId="8" fillId="17" borderId="0" xfId="1819" applyNumberFormat="1" applyFont="1" applyFill="1" applyAlignment="1">
      <alignment horizontal="center"/>
    </xf>
    <xf numFmtId="0" fontId="102" fillId="17" borderId="0" xfId="2306" applyFont="1" applyFill="1"/>
    <xf numFmtId="4" fontId="103" fillId="17" borderId="0" xfId="2306" applyNumberFormat="1" applyFont="1" applyFill="1"/>
    <xf numFmtId="4" fontId="102" fillId="17" borderId="0" xfId="2306" applyNumberFormat="1" applyFont="1" applyFill="1"/>
    <xf numFmtId="0" fontId="104" fillId="17" borderId="0" xfId="2306" applyFont="1" applyFill="1"/>
    <xf numFmtId="0" fontId="102" fillId="0" borderId="0" xfId="2306" applyFont="1"/>
    <xf numFmtId="0" fontId="105" fillId="0" borderId="0" xfId="2306" applyFont="1"/>
    <xf numFmtId="0" fontId="18" fillId="17" borderId="0" xfId="2306" applyFont="1" applyFill="1" applyAlignment="1">
      <alignment horizontal="left" vertical="center"/>
    </xf>
    <xf numFmtId="0" fontId="0" fillId="17" borderId="0" xfId="0" applyFill="1" applyBorder="1" applyAlignment="1">
      <alignment horizontal="center" vertical="center"/>
    </xf>
    <xf numFmtId="0" fontId="6" fillId="17" borderId="0" xfId="0" applyFont="1" applyFill="1" applyAlignment="1">
      <alignment vertical="center"/>
    </xf>
    <xf numFmtId="0" fontId="7" fillId="17" borderId="0" xfId="1819" applyFont="1" applyFill="1" applyAlignment="1">
      <alignment horizontal="center" vertical="center"/>
    </xf>
    <xf numFmtId="4" fontId="8" fillId="17" borderId="0" xfId="1819" applyNumberFormat="1" applyFont="1" applyFill="1" applyAlignment="1">
      <alignment horizontal="center" vertical="center"/>
    </xf>
    <xf numFmtId="0" fontId="102" fillId="17" borderId="0" xfId="2306" applyFont="1" applyFill="1" applyAlignment="1">
      <alignment vertical="center"/>
    </xf>
    <xf numFmtId="4" fontId="103" fillId="17" borderId="0" xfId="2306" applyNumberFormat="1" applyFont="1" applyFill="1" applyAlignment="1">
      <alignment vertical="center"/>
    </xf>
    <xf numFmtId="4" fontId="102" fillId="17" borderId="0" xfId="2306" applyNumberFormat="1" applyFont="1" applyFill="1" applyAlignment="1">
      <alignment vertical="center"/>
    </xf>
    <xf numFmtId="0" fontId="104" fillId="17" borderId="0" xfId="2306" applyFont="1" applyFill="1" applyAlignment="1">
      <alignment vertical="center"/>
    </xf>
    <xf numFmtId="0" fontId="102" fillId="0" borderId="0" xfId="2306" applyFont="1" applyAlignment="1">
      <alignment vertical="center"/>
    </xf>
    <xf numFmtId="0" fontId="8" fillId="17" borderId="30" xfId="2306" applyFont="1" applyFill="1" applyBorder="1"/>
    <xf numFmtId="0" fontId="8" fillId="17" borderId="4" xfId="1819" applyFont="1" applyFill="1" applyBorder="1" applyAlignment="1">
      <alignment horizontal="centerContinuous"/>
    </xf>
    <xf numFmtId="4" fontId="8" fillId="17" borderId="65" xfId="1819" applyNumberFormat="1" applyFont="1" applyFill="1" applyBorder="1" applyAlignment="1">
      <alignment horizontal="centerContinuous"/>
    </xf>
    <xf numFmtId="4" fontId="103" fillId="109" borderId="4" xfId="2306" applyNumberFormat="1" applyFont="1" applyFill="1" applyBorder="1" applyAlignment="1">
      <alignment horizontal="centerContinuous"/>
    </xf>
    <xf numFmtId="0" fontId="102" fillId="109" borderId="4" xfId="2306" applyFont="1" applyFill="1" applyBorder="1" applyAlignment="1">
      <alignment horizontal="centerContinuous"/>
    </xf>
    <xf numFmtId="4" fontId="102" fillId="109" borderId="4" xfId="2306" applyNumberFormat="1" applyFont="1" applyFill="1" applyBorder="1" applyAlignment="1">
      <alignment horizontal="centerContinuous"/>
    </xf>
    <xf numFmtId="4" fontId="103" fillId="109" borderId="65" xfId="2306" applyNumberFormat="1" applyFont="1" applyFill="1" applyBorder="1" applyAlignment="1">
      <alignment horizontal="centerContinuous"/>
    </xf>
    <xf numFmtId="4" fontId="103" fillId="110" borderId="4" xfId="2306" applyNumberFormat="1" applyFont="1" applyFill="1" applyBorder="1" applyAlignment="1">
      <alignment horizontal="centerContinuous"/>
    </xf>
    <xf numFmtId="0" fontId="102" fillId="110" borderId="4" xfId="2306" applyFont="1" applyFill="1" applyBorder="1" applyAlignment="1">
      <alignment horizontal="centerContinuous"/>
    </xf>
    <xf numFmtId="4" fontId="102" fillId="110" borderId="65" xfId="2306" applyNumberFormat="1" applyFont="1" applyFill="1" applyBorder="1" applyAlignment="1">
      <alignment horizontal="centerContinuous"/>
    </xf>
    <xf numFmtId="0" fontId="103" fillId="85" borderId="103" xfId="2306" applyFont="1" applyFill="1" applyBorder="1" applyAlignment="1">
      <alignment horizontal="centerContinuous"/>
    </xf>
    <xf numFmtId="0" fontId="103" fillId="85" borderId="4" xfId="2306" applyFont="1" applyFill="1" applyBorder="1" applyAlignment="1">
      <alignment horizontal="centerContinuous"/>
    </xf>
    <xf numFmtId="0" fontId="103" fillId="85" borderId="65" xfId="2306" applyFont="1" applyFill="1" applyBorder="1" applyAlignment="1">
      <alignment horizontal="centerContinuous"/>
    </xf>
    <xf numFmtId="0" fontId="18" fillId="17" borderId="30" xfId="2306" applyFont="1" applyFill="1" applyBorder="1"/>
    <xf numFmtId="0" fontId="6" fillId="17" borderId="106" xfId="0" applyFont="1" applyFill="1" applyBorder="1"/>
    <xf numFmtId="0" fontId="18" fillId="17" borderId="0" xfId="1819" applyFont="1" applyFill="1" applyBorder="1" applyAlignment="1">
      <alignment horizontal="center"/>
    </xf>
    <xf numFmtId="4" fontId="15" fillId="17" borderId="57" xfId="1819" applyNumberFormat="1" applyFont="1" applyFill="1" applyBorder="1" applyAlignment="1">
      <alignment horizontal="center"/>
    </xf>
    <xf numFmtId="0" fontId="104" fillId="111" borderId="0" xfId="2306" applyFont="1" applyFill="1"/>
    <xf numFmtId="0" fontId="106" fillId="111" borderId="181" xfId="2306" applyFont="1" applyFill="1" applyBorder="1" applyAlignment="1">
      <alignment horizontal="center"/>
    </xf>
    <xf numFmtId="0" fontId="104" fillId="112" borderId="0" xfId="2306" applyFont="1" applyFill="1"/>
    <xf numFmtId="0" fontId="106" fillId="112" borderId="181" xfId="2306" applyFont="1" applyFill="1" applyBorder="1" applyAlignment="1">
      <alignment horizontal="center"/>
    </xf>
    <xf numFmtId="0" fontId="104" fillId="113" borderId="0" xfId="2306" applyFont="1" applyFill="1"/>
    <xf numFmtId="0" fontId="104" fillId="113" borderId="57" xfId="2306" applyFont="1" applyFill="1" applyBorder="1"/>
    <xf numFmtId="0" fontId="104" fillId="0" borderId="0" xfId="2306" applyFont="1"/>
    <xf numFmtId="0" fontId="15" fillId="17" borderId="30" xfId="2306" applyFont="1" applyFill="1" applyBorder="1"/>
    <xf numFmtId="0" fontId="15" fillId="17" borderId="168" xfId="0" applyFont="1" applyFill="1" applyBorder="1" applyAlignment="1">
      <alignment horizontal="centerContinuous"/>
    </xf>
    <xf numFmtId="171" fontId="15" fillId="111" borderId="0" xfId="2306" applyNumberFormat="1" applyFont="1" applyFill="1" applyBorder="1" applyAlignment="1">
      <alignment horizontal="center"/>
    </xf>
    <xf numFmtId="4" fontId="106" fillId="111" borderId="55" xfId="2306" applyNumberFormat="1" applyFont="1" applyFill="1" applyBorder="1" applyAlignment="1">
      <alignment horizontal="center"/>
    </xf>
    <xf numFmtId="4" fontId="104" fillId="112" borderId="0" xfId="2306" applyNumberFormat="1" applyFont="1" applyFill="1"/>
    <xf numFmtId="4" fontId="106" fillId="112" borderId="55" xfId="2306" applyNumberFormat="1" applyFont="1" applyFill="1" applyBorder="1" applyAlignment="1">
      <alignment horizontal="center"/>
    </xf>
    <xf numFmtId="0" fontId="15" fillId="17" borderId="169" xfId="0" applyFont="1" applyFill="1" applyBorder="1" applyAlignment="1">
      <alignment horizontal="centerContinuous"/>
    </xf>
    <xf numFmtId="0" fontId="104" fillId="0" borderId="182" xfId="2306" applyFont="1" applyBorder="1"/>
    <xf numFmtId="0" fontId="104" fillId="0" borderId="57" xfId="2306" applyFont="1" applyBorder="1"/>
    <xf numFmtId="0" fontId="18" fillId="111" borderId="107" xfId="2306" applyFont="1" applyFill="1" applyBorder="1" applyAlignment="1">
      <alignment horizontal="left" indent="1"/>
    </xf>
    <xf numFmtId="0" fontId="15" fillId="111" borderId="35" xfId="2306" applyFont="1" applyFill="1" applyBorder="1" applyAlignment="1">
      <alignment horizontal="centerContinuous"/>
    </xf>
    <xf numFmtId="0" fontId="15" fillId="111" borderId="34" xfId="2306" applyFont="1" applyFill="1" applyBorder="1" applyAlignment="1">
      <alignment horizontal="centerContinuous"/>
    </xf>
    <xf numFmtId="0" fontId="104" fillId="111" borderId="34" xfId="2306" applyFont="1" applyFill="1" applyBorder="1" applyAlignment="1">
      <alignment horizontal="centerContinuous"/>
    </xf>
    <xf numFmtId="0" fontId="104" fillId="111" borderId="7" xfId="2306" applyFont="1" applyFill="1" applyBorder="1"/>
    <xf numFmtId="4" fontId="106" fillId="111" borderId="56" xfId="2306" applyNumberFormat="1" applyFont="1" applyFill="1" applyBorder="1" applyAlignment="1">
      <alignment horizontal="center"/>
    </xf>
    <xf numFmtId="4" fontId="104" fillId="112" borderId="107" xfId="2306" applyNumberFormat="1" applyFont="1" applyFill="1" applyBorder="1" applyAlignment="1">
      <alignment horizontal="center"/>
    </xf>
    <xf numFmtId="0" fontId="104" fillId="112" borderId="7" xfId="2306" applyFont="1" applyFill="1" applyBorder="1"/>
    <xf numFmtId="4" fontId="106" fillId="112" borderId="56" xfId="2306" applyNumberFormat="1" applyFont="1" applyFill="1" applyBorder="1" applyAlignment="1">
      <alignment horizontal="center"/>
    </xf>
    <xf numFmtId="0" fontId="104" fillId="113" borderId="107" xfId="2306" applyFont="1" applyFill="1" applyBorder="1"/>
    <xf numFmtId="0" fontId="104" fillId="113" borderId="7" xfId="2306" applyFont="1" applyFill="1" applyBorder="1"/>
    <xf numFmtId="0" fontId="104" fillId="113" borderId="58" xfId="2306" applyFont="1" applyFill="1" applyBorder="1"/>
    <xf numFmtId="0" fontId="15" fillId="17" borderId="33" xfId="2306" applyFont="1" applyFill="1" applyBorder="1"/>
    <xf numFmtId="0" fontId="6" fillId="17" borderId="48" xfId="0" applyFont="1" applyFill="1" applyBorder="1" applyAlignment="1">
      <alignment horizontal="center" vertical="center"/>
    </xf>
    <xf numFmtId="0" fontId="6" fillId="17" borderId="173" xfId="0" applyFont="1" applyFill="1" applyBorder="1" applyAlignment="1">
      <alignment horizontal="center" vertical="center"/>
    </xf>
    <xf numFmtId="0" fontId="15" fillId="17" borderId="183" xfId="1819" applyFont="1" applyFill="1" applyBorder="1" applyAlignment="1">
      <alignment horizontal="center" vertical="center"/>
    </xf>
    <xf numFmtId="4" fontId="15" fillId="17" borderId="65" xfId="1819" applyNumberFormat="1" applyFont="1" applyFill="1" applyBorder="1" applyAlignment="1">
      <alignment horizontal="center" vertical="center" wrapText="1"/>
    </xf>
    <xf numFmtId="0" fontId="15" fillId="111" borderId="73" xfId="2306" applyFont="1" applyFill="1" applyBorder="1" applyAlignment="1">
      <alignment horizontal="center" vertical="center" wrapText="1"/>
    </xf>
    <xf numFmtId="0" fontId="15" fillId="30" borderId="4" xfId="2306" applyFont="1" applyFill="1" applyBorder="1" applyAlignment="1">
      <alignment horizontal="center" wrapText="1"/>
    </xf>
    <xf numFmtId="0" fontId="107" fillId="111" borderId="184" xfId="2306" applyFont="1" applyFill="1" applyBorder="1" applyAlignment="1">
      <alignment horizontal="center" vertical="center" wrapText="1"/>
    </xf>
    <xf numFmtId="0" fontId="15" fillId="111" borderId="185" xfId="2306" applyFont="1" applyFill="1" applyBorder="1" applyAlignment="1">
      <alignment horizontal="center" vertical="center" wrapText="1"/>
    </xf>
    <xf numFmtId="0" fontId="15" fillId="111" borderId="33" xfId="2306" applyFont="1" applyFill="1" applyBorder="1" applyAlignment="1">
      <alignment horizontal="center" vertical="center" wrapText="1"/>
    </xf>
    <xf numFmtId="0" fontId="15" fillId="111" borderId="28" xfId="2306" applyFont="1" applyFill="1" applyBorder="1" applyAlignment="1">
      <alignment horizontal="center" vertical="center" wrapText="1"/>
    </xf>
    <xf numFmtId="4" fontId="109" fillId="111" borderId="61" xfId="2306" applyNumberFormat="1" applyFont="1" applyFill="1" applyBorder="1" applyAlignment="1">
      <alignment horizontal="center" vertical="center" wrapText="1"/>
    </xf>
    <xf numFmtId="0" fontId="15" fillId="112" borderId="73" xfId="2306" applyFont="1" applyFill="1" applyBorder="1" applyAlignment="1">
      <alignment horizontal="center" vertical="center" wrapText="1"/>
    </xf>
    <xf numFmtId="0" fontId="15" fillId="112" borderId="5" xfId="2306" applyFont="1" applyFill="1" applyBorder="1" applyAlignment="1">
      <alignment horizontal="center" vertical="center" wrapText="1"/>
    </xf>
    <xf numFmtId="4" fontId="109" fillId="112" borderId="4" xfId="2306" applyNumberFormat="1" applyFont="1" applyFill="1" applyBorder="1" applyAlignment="1">
      <alignment horizontal="center" vertical="center" wrapText="1"/>
    </xf>
    <xf numFmtId="0" fontId="110" fillId="85" borderId="73" xfId="2306" applyFont="1" applyFill="1" applyBorder="1" applyAlignment="1">
      <alignment horizontal="center" vertical="center" wrapText="1"/>
    </xf>
    <xf numFmtId="0" fontId="104" fillId="113" borderId="5" xfId="2306" applyFont="1" applyFill="1" applyBorder="1" applyAlignment="1">
      <alignment horizontal="center" vertical="center" wrapText="1"/>
    </xf>
    <xf numFmtId="0" fontId="110" fillId="113" borderId="5" xfId="2306" applyFont="1" applyFill="1" applyBorder="1" applyAlignment="1">
      <alignment horizontal="center" vertical="center" wrapText="1"/>
    </xf>
    <xf numFmtId="0" fontId="111" fillId="113" borderId="17" xfId="2306" applyFont="1" applyFill="1" applyBorder="1" applyAlignment="1">
      <alignment horizontal="center" vertical="center" wrapText="1"/>
    </xf>
    <xf numFmtId="0" fontId="104" fillId="17" borderId="31" xfId="2306" applyFont="1" applyFill="1" applyBorder="1"/>
    <xf numFmtId="0" fontId="18" fillId="17" borderId="34" xfId="0" applyFont="1" applyFill="1" applyBorder="1" applyAlignment="1">
      <alignment horizontal="center" vertical="center"/>
    </xf>
    <xf numFmtId="0" fontId="18" fillId="0" borderId="171" xfId="1819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3" fontId="15" fillId="30" borderId="0" xfId="2306" applyNumberFormat="1" applyFont="1" applyFill="1" applyBorder="1" applyAlignment="1">
      <alignment horizontal="center"/>
    </xf>
    <xf numFmtId="0" fontId="107" fillId="0" borderId="12" xfId="2306" applyFont="1" applyBorder="1" applyAlignment="1">
      <alignment horizontal="center"/>
    </xf>
    <xf numFmtId="0" fontId="106" fillId="0" borderId="30" xfId="2306" applyFont="1" applyBorder="1" applyAlignment="1">
      <alignment horizontal="center"/>
    </xf>
    <xf numFmtId="0" fontId="106" fillId="0" borderId="32" xfId="2306" applyFont="1" applyBorder="1" applyAlignment="1">
      <alignment horizontal="center"/>
    </xf>
    <xf numFmtId="4" fontId="109" fillId="0" borderId="55" xfId="2306" applyNumberFormat="1" applyFont="1" applyBorder="1" applyAlignment="1">
      <alignment horizontal="right" indent="2"/>
    </xf>
    <xf numFmtId="0" fontId="106" fillId="0" borderId="105" xfId="2306" applyFont="1" applyBorder="1" applyAlignment="1">
      <alignment horizontal="center"/>
    </xf>
    <xf numFmtId="0" fontId="106" fillId="0" borderId="2" xfId="2306" applyFont="1" applyBorder="1" applyAlignment="1">
      <alignment horizontal="center"/>
    </xf>
    <xf numFmtId="4" fontId="109" fillId="0" borderId="0" xfId="2306" applyNumberFormat="1" applyFont="1" applyBorder="1" applyAlignment="1">
      <alignment horizontal="right" indent="2"/>
    </xf>
    <xf numFmtId="4" fontId="106" fillId="85" borderId="105" xfId="2306" applyNumberFormat="1" applyFont="1" applyFill="1" applyBorder="1" applyAlignment="1">
      <alignment horizontal="center"/>
    </xf>
    <xf numFmtId="4" fontId="104" fillId="113" borderId="2" xfId="2306" applyNumberFormat="1" applyFont="1" applyFill="1" applyBorder="1" applyAlignment="1">
      <alignment horizontal="right" indent="2"/>
    </xf>
    <xf numFmtId="0" fontId="18" fillId="0" borderId="3" xfId="1819" applyFont="1" applyBorder="1" applyAlignment="1">
      <alignment horizontal="center"/>
    </xf>
    <xf numFmtId="175" fontId="104" fillId="0" borderId="3" xfId="2306" applyNumberFormat="1" applyFont="1" applyBorder="1" applyAlignment="1">
      <alignment horizontal="center"/>
    </xf>
    <xf numFmtId="3" fontId="113" fillId="113" borderId="13" xfId="2306" applyNumberFormat="1" applyFont="1" applyFill="1" applyBorder="1" applyAlignment="1">
      <alignment horizontal="center"/>
    </xf>
    <xf numFmtId="0" fontId="104" fillId="17" borderId="29" xfId="2306" applyFont="1" applyFill="1" applyBorder="1"/>
    <xf numFmtId="0" fontId="0" fillId="17" borderId="119" xfId="0" applyFill="1" applyBorder="1"/>
    <xf numFmtId="0" fontId="6" fillId="17" borderId="102" xfId="0" applyFont="1" applyFill="1" applyBorder="1" applyAlignment="1">
      <alignment horizontal="center"/>
    </xf>
    <xf numFmtId="0" fontId="18" fillId="0" borderId="172" xfId="1819" applyFont="1" applyBorder="1" applyAlignment="1">
      <alignment horizontal="center"/>
    </xf>
    <xf numFmtId="4" fontId="15" fillId="17" borderId="58" xfId="1819" applyNumberFormat="1" applyFont="1" applyFill="1" applyBorder="1" applyAlignment="1">
      <alignment horizontal="center"/>
    </xf>
    <xf numFmtId="3" fontId="15" fillId="30" borderId="7" xfId="2306" applyNumberFormat="1" applyFont="1" applyFill="1" applyBorder="1" applyAlignment="1">
      <alignment horizontal="center"/>
    </xf>
    <xf numFmtId="0" fontId="107" fillId="0" borderId="14" xfId="2306" applyFont="1" applyBorder="1" applyAlignment="1">
      <alignment horizontal="center"/>
    </xf>
    <xf numFmtId="0" fontId="112" fillId="0" borderId="157" xfId="2306" applyFont="1" applyBorder="1" applyAlignment="1">
      <alignment horizontal="center"/>
    </xf>
    <xf numFmtId="0" fontId="106" fillId="0" borderId="25" xfId="2306" applyFont="1" applyBorder="1" applyAlignment="1">
      <alignment horizontal="center"/>
    </xf>
    <xf numFmtId="0" fontId="106" fillId="0" borderId="47" xfId="2306" applyFont="1" applyBorder="1" applyAlignment="1">
      <alignment horizontal="center"/>
    </xf>
    <xf numFmtId="4" fontId="109" fillId="0" borderId="56" xfId="2306" applyNumberFormat="1" applyFont="1" applyBorder="1" applyAlignment="1">
      <alignment horizontal="right" indent="2"/>
    </xf>
    <xf numFmtId="0" fontId="106" fillId="0" borderId="74" xfId="2306" applyFont="1" applyBorder="1" applyAlignment="1">
      <alignment horizontal="center"/>
    </xf>
    <xf numFmtId="0" fontId="106" fillId="0" borderId="3" xfId="2306" applyFont="1" applyBorder="1" applyAlignment="1">
      <alignment horizontal="center"/>
    </xf>
    <xf numFmtId="4" fontId="109" fillId="0" borderId="7" xfId="2306" applyNumberFormat="1" applyFont="1" applyBorder="1" applyAlignment="1">
      <alignment horizontal="right" indent="2"/>
    </xf>
    <xf numFmtId="4" fontId="106" fillId="85" borderId="74" xfId="2306" applyNumberFormat="1" applyFont="1" applyFill="1" applyBorder="1" applyAlignment="1">
      <alignment horizontal="center"/>
    </xf>
    <xf numFmtId="4" fontId="104" fillId="113" borderId="3" xfId="2306" applyNumberFormat="1" applyFont="1" applyFill="1" applyBorder="1" applyAlignment="1">
      <alignment horizontal="right" indent="2"/>
    </xf>
    <xf numFmtId="3" fontId="113" fillId="113" borderId="46" xfId="2306" applyNumberFormat="1" applyFont="1" applyFill="1" applyBorder="1" applyAlignment="1">
      <alignment horizontal="center"/>
    </xf>
    <xf numFmtId="0" fontId="0" fillId="17" borderId="54" xfId="0" applyFill="1" applyBorder="1"/>
    <xf numFmtId="0" fontId="70" fillId="17" borderId="102" xfId="0" applyFont="1" applyFill="1" applyBorder="1" applyAlignment="1">
      <alignment horizontal="center"/>
    </xf>
    <xf numFmtId="0" fontId="18" fillId="0" borderId="124" xfId="1819" applyFont="1" applyBorder="1" applyAlignment="1">
      <alignment horizontal="center"/>
    </xf>
    <xf numFmtId="4" fontId="15" fillId="17" borderId="59" xfId="1819" applyNumberFormat="1" applyFont="1" applyFill="1" applyBorder="1" applyAlignment="1">
      <alignment horizontal="center"/>
    </xf>
    <xf numFmtId="0" fontId="15" fillId="18" borderId="19" xfId="0" applyFont="1" applyFill="1" applyBorder="1" applyAlignment="1">
      <alignment horizontal="center"/>
    </xf>
    <xf numFmtId="0" fontId="112" fillId="0" borderId="84" xfId="2306" applyFont="1" applyFill="1" applyBorder="1" applyAlignment="1">
      <alignment horizontal="center"/>
    </xf>
    <xf numFmtId="0" fontId="106" fillId="0" borderId="27" xfId="2306" applyFont="1" applyBorder="1" applyAlignment="1">
      <alignment horizontal="center"/>
    </xf>
    <xf numFmtId="4" fontId="109" fillId="0" borderId="60" xfId="2306" applyNumberFormat="1" applyFont="1" applyBorder="1" applyAlignment="1">
      <alignment horizontal="right" indent="2"/>
    </xf>
    <xf numFmtId="0" fontId="106" fillId="0" borderId="75" xfId="2306" applyFont="1" applyBorder="1" applyAlignment="1">
      <alignment horizontal="center"/>
    </xf>
    <xf numFmtId="0" fontId="106" fillId="0" borderId="9" xfId="2306" applyFont="1" applyBorder="1" applyAlignment="1">
      <alignment horizontal="center"/>
    </xf>
    <xf numFmtId="4" fontId="109" fillId="0" borderId="8" xfId="2306" applyNumberFormat="1" applyFont="1" applyBorder="1" applyAlignment="1">
      <alignment horizontal="right" indent="2"/>
    </xf>
    <xf numFmtId="4" fontId="106" fillId="85" borderId="75" xfId="2306" applyNumberFormat="1" applyFont="1" applyFill="1" applyBorder="1" applyAlignment="1">
      <alignment horizontal="center"/>
    </xf>
    <xf numFmtId="4" fontId="104" fillId="113" borderId="9" xfId="2306" applyNumberFormat="1" applyFont="1" applyFill="1" applyBorder="1" applyAlignment="1">
      <alignment horizontal="right" indent="2"/>
    </xf>
    <xf numFmtId="175" fontId="104" fillId="0" borderId="9" xfId="2306" applyNumberFormat="1" applyFont="1" applyBorder="1" applyAlignment="1">
      <alignment horizontal="center"/>
    </xf>
    <xf numFmtId="3" fontId="113" fillId="113" borderId="51" xfId="2306" applyNumberFormat="1" applyFont="1" applyFill="1" applyBorder="1" applyAlignment="1">
      <alignment horizontal="center"/>
    </xf>
    <xf numFmtId="0" fontId="0" fillId="17" borderId="53" xfId="0" applyFill="1" applyBorder="1"/>
    <xf numFmtId="3" fontId="15" fillId="30" borderId="8" xfId="2306" applyNumberFormat="1" applyFont="1" applyFill="1" applyBorder="1" applyAlignment="1">
      <alignment horizontal="center"/>
    </xf>
    <xf numFmtId="0" fontId="112" fillId="0" borderId="84" xfId="2306" applyFont="1" applyBorder="1" applyAlignment="1">
      <alignment horizontal="center"/>
    </xf>
    <xf numFmtId="0" fontId="0" fillId="0" borderId="44" xfId="0" applyBorder="1"/>
    <xf numFmtId="0" fontId="22" fillId="17" borderId="102" xfId="0" applyFont="1" applyFill="1" applyBorder="1" applyAlignment="1">
      <alignment horizontal="center"/>
    </xf>
    <xf numFmtId="0" fontId="114" fillId="30" borderId="8" xfId="2306" applyFont="1" applyFill="1" applyBorder="1" applyAlignment="1">
      <alignment horizontal="center" vertical="center" wrapText="1"/>
    </xf>
    <xf numFmtId="0" fontId="69" fillId="17" borderId="102" xfId="0" applyFont="1" applyFill="1" applyBorder="1" applyAlignment="1">
      <alignment horizontal="center"/>
    </xf>
    <xf numFmtId="0" fontId="0" fillId="0" borderId="54" xfId="0" applyBorder="1"/>
    <xf numFmtId="0" fontId="0" fillId="17" borderId="44" xfId="0" applyFill="1" applyBorder="1"/>
    <xf numFmtId="3" fontId="113" fillId="113" borderId="60" xfId="2306" applyNumberFormat="1" applyFont="1" applyFill="1" applyBorder="1" applyAlignment="1">
      <alignment horizontal="center"/>
    </xf>
    <xf numFmtId="0" fontId="104" fillId="17" borderId="0" xfId="2306" applyFont="1" applyFill="1" applyBorder="1"/>
    <xf numFmtId="0" fontId="0" fillId="0" borderId="53" xfId="0" applyBorder="1"/>
    <xf numFmtId="0" fontId="6" fillId="17" borderId="167" xfId="0" applyFont="1" applyFill="1" applyBorder="1" applyAlignment="1">
      <alignment horizontal="center"/>
    </xf>
    <xf numFmtId="0" fontId="18" fillId="0" borderId="170" xfId="1819" applyFont="1" applyBorder="1" applyAlignment="1">
      <alignment horizontal="center"/>
    </xf>
    <xf numFmtId="4" fontId="15" fillId="17" borderId="72" xfId="1819" applyNumberFormat="1" applyFont="1" applyFill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07" fillId="0" borderId="15" xfId="2306" applyFont="1" applyBorder="1" applyAlignment="1">
      <alignment horizontal="center"/>
    </xf>
    <xf numFmtId="0" fontId="106" fillId="0" borderId="33" xfId="2306" applyFont="1" applyBorder="1" applyAlignment="1">
      <alignment horizontal="center"/>
    </xf>
    <xf numFmtId="0" fontId="106" fillId="0" borderId="28" xfId="2306" applyFont="1" applyBorder="1" applyAlignment="1">
      <alignment horizontal="center"/>
    </xf>
    <xf numFmtId="4" fontId="109" fillId="0" borderId="61" xfId="2306" applyNumberFormat="1" applyFont="1" applyBorder="1" applyAlignment="1">
      <alignment horizontal="right" indent="2"/>
    </xf>
    <xf numFmtId="0" fontId="106" fillId="0" borderId="77" xfId="2306" applyFont="1" applyBorder="1" applyAlignment="1">
      <alignment horizontal="center"/>
    </xf>
    <xf numFmtId="0" fontId="106" fillId="0" borderId="6" xfId="2306" applyFont="1" applyBorder="1" applyAlignment="1">
      <alignment horizontal="center"/>
    </xf>
    <xf numFmtId="4" fontId="109" fillId="0" borderId="10" xfId="2306" applyNumberFormat="1" applyFont="1" applyBorder="1" applyAlignment="1">
      <alignment horizontal="right" indent="2"/>
    </xf>
    <xf numFmtId="4" fontId="106" fillId="85" borderId="77" xfId="2306" applyNumberFormat="1" applyFont="1" applyFill="1" applyBorder="1" applyAlignment="1">
      <alignment horizontal="center"/>
    </xf>
    <xf numFmtId="4" fontId="104" fillId="113" borderId="6" xfId="2306" applyNumberFormat="1" applyFont="1" applyFill="1" applyBorder="1" applyAlignment="1">
      <alignment horizontal="right" indent="2"/>
    </xf>
    <xf numFmtId="0" fontId="18" fillId="0" borderId="5" xfId="1819" applyFont="1" applyBorder="1" applyAlignment="1">
      <alignment horizontal="center"/>
    </xf>
    <xf numFmtId="175" fontId="104" fillId="0" borderId="6" xfId="2306" applyNumberFormat="1" applyFont="1" applyBorder="1" applyAlignment="1">
      <alignment horizontal="center"/>
    </xf>
    <xf numFmtId="3" fontId="113" fillId="113" borderId="61" xfId="2306" applyNumberFormat="1" applyFont="1" applyFill="1" applyBorder="1" applyAlignment="1">
      <alignment horizontal="center"/>
    </xf>
    <xf numFmtId="0" fontId="104" fillId="17" borderId="4" xfId="2306" applyFont="1" applyFill="1" applyBorder="1"/>
    <xf numFmtId="0" fontId="8" fillId="17" borderId="0" xfId="2306" applyFont="1" applyFill="1" applyBorder="1"/>
    <xf numFmtId="0" fontId="102" fillId="17" borderId="0" xfId="2306" applyFont="1" applyFill="1" applyBorder="1"/>
    <xf numFmtId="0" fontId="102" fillId="18" borderId="0" xfId="2306" applyFont="1" applyFill="1" applyBorder="1"/>
    <xf numFmtId="0" fontId="102" fillId="18" borderId="0" xfId="2306" applyFont="1" applyFill="1"/>
    <xf numFmtId="0" fontId="8" fillId="17" borderId="0" xfId="2306" applyFont="1" applyFill="1"/>
    <xf numFmtId="0" fontId="8" fillId="0" borderId="0" xfId="2306" applyFont="1"/>
    <xf numFmtId="4" fontId="103" fillId="0" borderId="0" xfId="2306" applyNumberFormat="1" applyFont="1"/>
    <xf numFmtId="4" fontId="102" fillId="0" borderId="0" xfId="2306" applyNumberFormat="1" applyFont="1"/>
    <xf numFmtId="0" fontId="7" fillId="0" borderId="0" xfId="1819" applyFont="1" applyAlignment="1">
      <alignment horizontal="center"/>
    </xf>
    <xf numFmtId="0" fontId="115" fillId="111" borderId="0" xfId="2306" applyFont="1" applyFill="1" applyAlignment="1">
      <alignment horizontal="center"/>
    </xf>
    <xf numFmtId="0" fontId="116" fillId="111" borderId="0" xfId="2306" quotePrefix="1" applyFont="1" applyFill="1" applyBorder="1" applyAlignment="1">
      <alignment horizontal="center"/>
    </xf>
    <xf numFmtId="0" fontId="115" fillId="111" borderId="25" xfId="2306" applyFont="1" applyFill="1" applyBorder="1" applyAlignment="1">
      <alignment horizontal="center"/>
    </xf>
    <xf numFmtId="0" fontId="88" fillId="17" borderId="36" xfId="3" applyFont="1" applyFill="1" applyBorder="1"/>
    <xf numFmtId="0" fontId="70" fillId="17" borderId="169" xfId="0" applyFont="1" applyFill="1" applyBorder="1" applyAlignment="1">
      <alignment horizontal="center"/>
    </xf>
    <xf numFmtId="3" fontId="15" fillId="30" borderId="10" xfId="2306" applyNumberFormat="1" applyFont="1" applyFill="1" applyBorder="1" applyAlignment="1">
      <alignment horizontal="center"/>
    </xf>
    <xf numFmtId="3" fontId="15" fillId="30" borderId="23" xfId="2306" applyNumberFormat="1" applyFont="1" applyFill="1" applyBorder="1" applyAlignment="1">
      <alignment horizontal="center"/>
    </xf>
    <xf numFmtId="0" fontId="112" fillId="0" borderId="186" xfId="2306" applyFont="1" applyFill="1" applyBorder="1" applyAlignment="1">
      <alignment horizontal="center"/>
    </xf>
    <xf numFmtId="0" fontId="112" fillId="0" borderId="187" xfId="2306" applyFont="1" applyFill="1" applyBorder="1" applyAlignment="1">
      <alignment horizontal="center"/>
    </xf>
    <xf numFmtId="2" fontId="7" fillId="0" borderId="27" xfId="0" applyNumberFormat="1" applyFont="1" applyBorder="1" applyAlignment="1">
      <alignment horizontal="center"/>
    </xf>
    <xf numFmtId="0" fontId="7" fillId="0" borderId="28" xfId="0" applyFont="1" applyBorder="1" applyAlignment="1">
      <alignment horizontal="center" vertical="center"/>
    </xf>
    <xf numFmtId="3" fontId="7" fillId="49" borderId="3" xfId="0" applyNumberFormat="1" applyFont="1" applyFill="1" applyBorder="1" applyAlignment="1">
      <alignment horizontal="center"/>
    </xf>
    <xf numFmtId="3" fontId="7" fillId="30" borderId="18" xfId="0" applyNumberFormat="1" applyFont="1" applyFill="1" applyBorder="1" applyAlignment="1">
      <alignment horizontal="center"/>
    </xf>
    <xf numFmtId="167" fontId="7" fillId="0" borderId="47" xfId="0" applyNumberFormat="1" applyFont="1" applyFill="1" applyBorder="1" applyAlignment="1">
      <alignment vertical="center"/>
    </xf>
    <xf numFmtId="166" fontId="8" fillId="0" borderId="19" xfId="1" applyNumberFormat="1" applyFont="1" applyFill="1" applyBorder="1" applyAlignment="1">
      <alignment vertical="center"/>
    </xf>
    <xf numFmtId="166" fontId="8" fillId="0" borderId="21" xfId="1" applyNumberFormat="1" applyFont="1" applyBorder="1" applyAlignment="1">
      <alignment vertical="center"/>
    </xf>
    <xf numFmtId="167" fontId="7" fillId="0" borderId="25" xfId="0" applyNumberFormat="1" applyFont="1" applyFill="1" applyBorder="1" applyAlignment="1">
      <alignment horizontal="center"/>
    </xf>
    <xf numFmtId="167" fontId="8" fillId="0" borderId="74" xfId="0" applyNumberFormat="1" applyFont="1" applyFill="1" applyBorder="1" applyAlignment="1">
      <alignment horizontal="center"/>
    </xf>
    <xf numFmtId="0" fontId="7" fillId="0" borderId="56" xfId="0" applyFont="1" applyFill="1" applyBorder="1" applyAlignment="1">
      <alignment horizontal="center"/>
    </xf>
    <xf numFmtId="0" fontId="7" fillId="39" borderId="25" xfId="0" applyFont="1" applyFill="1" applyBorder="1" applyAlignment="1">
      <alignment horizontal="center"/>
    </xf>
    <xf numFmtId="0" fontId="7" fillId="39" borderId="7" xfId="0" applyFont="1" applyFill="1" applyBorder="1" applyAlignment="1">
      <alignment horizontal="center"/>
    </xf>
    <xf numFmtId="0" fontId="7" fillId="0" borderId="38" xfId="0" applyFont="1" applyFill="1" applyBorder="1"/>
    <xf numFmtId="0" fontId="7" fillId="101" borderId="18" xfId="0" applyFont="1" applyFill="1" applyBorder="1"/>
    <xf numFmtId="3" fontId="11" fillId="104" borderId="3" xfId="3" applyNumberFormat="1" applyFont="1" applyFill="1" applyBorder="1" applyAlignment="1">
      <alignment horizontal="right" indent="1"/>
    </xf>
    <xf numFmtId="3" fontId="97" fillId="104" borderId="3" xfId="0" applyNumberFormat="1" applyFont="1" applyFill="1" applyBorder="1" applyAlignment="1">
      <alignment horizontal="right" indent="1"/>
    </xf>
    <xf numFmtId="3" fontId="97" fillId="0" borderId="6" xfId="0" applyNumberFormat="1" applyFont="1" applyBorder="1" applyAlignment="1">
      <alignment horizontal="right" indent="1"/>
    </xf>
    <xf numFmtId="9" fontId="98" fillId="104" borderId="3" xfId="2" applyFont="1" applyFill="1" applyBorder="1" applyAlignment="1">
      <alignment horizontal="right" indent="1"/>
    </xf>
    <xf numFmtId="9" fontId="97" fillId="0" borderId="6" xfId="2" applyFont="1" applyBorder="1" applyAlignment="1">
      <alignment horizontal="right" indent="1"/>
    </xf>
    <xf numFmtId="3" fontId="98" fillId="104" borderId="18" xfId="0" applyNumberFormat="1" applyFont="1" applyFill="1" applyBorder="1" applyAlignment="1">
      <alignment horizontal="right" indent="1"/>
    </xf>
    <xf numFmtId="3" fontId="97" fillId="0" borderId="22" xfId="0" applyNumberFormat="1" applyFont="1" applyBorder="1" applyAlignment="1">
      <alignment horizontal="right" indent="1"/>
    </xf>
    <xf numFmtId="3" fontId="97" fillId="104" borderId="47" xfId="0" applyNumberFormat="1" applyFont="1" applyFill="1" applyBorder="1" applyAlignment="1">
      <alignment horizontal="right" indent="1"/>
    </xf>
    <xf numFmtId="3" fontId="97" fillId="0" borderId="28" xfId="0" applyNumberFormat="1" applyFont="1" applyBorder="1" applyAlignment="1">
      <alignment horizontal="right" indent="1"/>
    </xf>
    <xf numFmtId="9" fontId="98" fillId="104" borderId="18" xfId="2" applyFont="1" applyFill="1" applyBorder="1" applyAlignment="1">
      <alignment horizontal="right" indent="1"/>
    </xf>
    <xf numFmtId="9" fontId="97" fillId="0" borderId="22" xfId="2" applyFont="1" applyBorder="1" applyAlignment="1">
      <alignment horizontal="right" indent="1"/>
    </xf>
    <xf numFmtId="0" fontId="7" fillId="0" borderId="0" xfId="0" applyFont="1" applyAlignment="1">
      <alignment horizontal="right" vertical="center"/>
    </xf>
    <xf numFmtId="49" fontId="7" fillId="0" borderId="0" xfId="0" applyNumberFormat="1" applyFont="1" applyAlignment="1">
      <alignment horizontal="right" vertical="center"/>
    </xf>
    <xf numFmtId="0" fontId="10" fillId="17" borderId="0" xfId="3" applyFont="1" applyFill="1" applyAlignment="1">
      <alignment horizontal="center"/>
    </xf>
    <xf numFmtId="9" fontId="8" fillId="17" borderId="0" xfId="2" applyFont="1" applyFill="1" applyAlignment="1">
      <alignment horizontal="center"/>
    </xf>
    <xf numFmtId="0" fontId="10" fillId="17" borderId="7" xfId="3" applyFont="1" applyFill="1" applyBorder="1" applyAlignment="1">
      <alignment horizontal="center"/>
    </xf>
    <xf numFmtId="9" fontId="8" fillId="17" borderId="7" xfId="2" applyFont="1" applyFill="1" applyBorder="1" applyAlignment="1">
      <alignment horizontal="center"/>
    </xf>
    <xf numFmtId="0" fontId="8" fillId="17" borderId="47" xfId="0" applyFont="1" applyFill="1" applyBorder="1" applyAlignment="1">
      <alignment horizontal="center"/>
    </xf>
    <xf numFmtId="9" fontId="8" fillId="17" borderId="29" xfId="2" applyFont="1" applyFill="1" applyBorder="1" applyAlignment="1">
      <alignment horizontal="center"/>
    </xf>
    <xf numFmtId="9" fontId="8" fillId="17" borderId="0" xfId="2" applyFont="1" applyFill="1" applyBorder="1" applyAlignment="1">
      <alignment horizontal="center"/>
    </xf>
    <xf numFmtId="0" fontId="88" fillId="17" borderId="25" xfId="4" applyFont="1" applyFill="1" applyBorder="1"/>
    <xf numFmtId="0" fontId="22" fillId="17" borderId="25" xfId="0" applyFont="1" applyFill="1" applyBorder="1" applyAlignment="1">
      <alignment horizontal="center"/>
    </xf>
    <xf numFmtId="0" fontId="0" fillId="17" borderId="45" xfId="0" applyFill="1" applyBorder="1"/>
    <xf numFmtId="0" fontId="0" fillId="105" borderId="77" xfId="0" applyFill="1" applyBorder="1" applyAlignment="1">
      <alignment horizontal="center"/>
    </xf>
    <xf numFmtId="0" fontId="0" fillId="105" borderId="6" xfId="0" applyFill="1" applyBorder="1" applyAlignment="1">
      <alignment horizontal="center"/>
    </xf>
    <xf numFmtId="172" fontId="0" fillId="85" borderId="74" xfId="0" applyNumberFormat="1" applyFill="1" applyBorder="1"/>
    <xf numFmtId="172" fontId="0" fillId="81" borderId="3" xfId="0" applyNumberFormat="1" applyFill="1" applyBorder="1"/>
    <xf numFmtId="172" fontId="0" fillId="80" borderId="3" xfId="0" applyNumberFormat="1" applyFill="1" applyBorder="1"/>
    <xf numFmtId="172" fontId="0" fillId="78" borderId="3" xfId="0" applyNumberFormat="1" applyFill="1" applyBorder="1"/>
    <xf numFmtId="172" fontId="0" fillId="77" borderId="46" xfId="0" applyNumberFormat="1" applyFill="1" applyBorder="1"/>
    <xf numFmtId="172" fontId="0" fillId="84" borderId="56" xfId="0" applyNumberFormat="1" applyFill="1" applyBorder="1"/>
    <xf numFmtId="172" fontId="6" fillId="85" borderId="107" xfId="0" applyNumberFormat="1" applyFont="1" applyFill="1" applyBorder="1" applyAlignment="1">
      <alignment horizontal="centerContinuous"/>
    </xf>
    <xf numFmtId="172" fontId="0" fillId="81" borderId="7" xfId="0" applyNumberFormat="1" applyFill="1" applyBorder="1" applyAlignment="1">
      <alignment horizontal="centerContinuous"/>
    </xf>
    <xf numFmtId="172" fontId="0" fillId="80" borderId="47" xfId="0" applyNumberFormat="1" applyFill="1" applyBorder="1" applyAlignment="1">
      <alignment horizontal="centerContinuous"/>
    </xf>
    <xf numFmtId="172" fontId="0" fillId="17" borderId="56" xfId="0" applyNumberFormat="1" applyFill="1" applyBorder="1"/>
    <xf numFmtId="172" fontId="6" fillId="82" borderId="74" xfId="0" applyNumberFormat="1" applyFont="1" applyFill="1" applyBorder="1"/>
    <xf numFmtId="172" fontId="0" fillId="82" borderId="58" xfId="0" applyNumberFormat="1" applyFill="1" applyBorder="1"/>
    <xf numFmtId="0" fontId="117" fillId="17" borderId="0" xfId="0" applyFont="1" applyFill="1"/>
    <xf numFmtId="0" fontId="68" fillId="17" borderId="0" xfId="0" applyFont="1" applyFill="1" applyAlignment="1">
      <alignment horizontal="centerContinuous"/>
    </xf>
    <xf numFmtId="0" fontId="64" fillId="17" borderId="32" xfId="0" applyFont="1" applyFill="1" applyBorder="1" applyAlignment="1">
      <alignment horizontal="centerContinuous" wrapText="1"/>
    </xf>
    <xf numFmtId="0" fontId="64" fillId="17" borderId="13" xfId="0" applyFont="1" applyFill="1" applyBorder="1" applyAlignment="1">
      <alignment horizontal="centerContinuous" wrapText="1"/>
    </xf>
    <xf numFmtId="0" fontId="65" fillId="17" borderId="115" xfId="0" applyFont="1" applyFill="1" applyBorder="1" applyAlignment="1">
      <alignment horizontal="center" wrapText="1"/>
    </xf>
    <xf numFmtId="0" fontId="66" fillId="17" borderId="33" xfId="0" applyFont="1" applyFill="1" applyBorder="1" applyAlignment="1">
      <alignment horizontal="center" wrapText="1"/>
    </xf>
    <xf numFmtId="0" fontId="17" fillId="17" borderId="48" xfId="3" applyFont="1" applyFill="1" applyBorder="1" applyAlignment="1">
      <alignment horizontal="center"/>
    </xf>
    <xf numFmtId="0" fontId="66" fillId="17" borderId="192" xfId="0" applyFont="1" applyFill="1" applyBorder="1" applyAlignment="1">
      <alignment horizontal="center" wrapText="1"/>
    </xf>
    <xf numFmtId="0" fontId="65" fillId="17" borderId="192" xfId="0" applyFont="1" applyFill="1" applyBorder="1" applyAlignment="1">
      <alignment horizontal="center" wrapText="1"/>
    </xf>
    <xf numFmtId="0" fontId="66" fillId="17" borderId="17" xfId="0" applyFont="1" applyFill="1" applyBorder="1" applyAlignment="1">
      <alignment horizontal="center" wrapText="1"/>
    </xf>
    <xf numFmtId="0" fontId="20" fillId="17" borderId="63" xfId="3" applyFont="1" applyFill="1" applyBorder="1" applyAlignment="1">
      <alignment horizontal="center"/>
    </xf>
    <xf numFmtId="0" fontId="6" fillId="0" borderId="12" xfId="0" applyFont="1" applyBorder="1"/>
    <xf numFmtId="172" fontId="0" fillId="84" borderId="18" xfId="0" applyNumberFormat="1" applyFill="1" applyBorder="1"/>
    <xf numFmtId="172" fontId="0" fillId="81" borderId="46" xfId="0" applyNumberFormat="1" applyFill="1" applyBorder="1"/>
    <xf numFmtId="172" fontId="6" fillId="85" borderId="14" xfId="0" applyNumberFormat="1" applyFont="1" applyFill="1" applyBorder="1"/>
    <xf numFmtId="172" fontId="0" fillId="85" borderId="14" xfId="0" applyNumberFormat="1" applyFill="1" applyBorder="1"/>
    <xf numFmtId="172" fontId="0" fillId="85" borderId="3" xfId="0" applyNumberFormat="1" applyFill="1" applyBorder="1"/>
    <xf numFmtId="172" fontId="0" fillId="85" borderId="46" xfId="0" applyNumberFormat="1" applyFill="1" applyBorder="1"/>
    <xf numFmtId="172" fontId="17" fillId="78" borderId="14" xfId="4" applyNumberFormat="1" applyFont="1" applyFill="1" applyBorder="1"/>
    <xf numFmtId="172" fontId="20" fillId="78" borderId="3" xfId="4" applyNumberFormat="1" applyFont="1" applyFill="1" applyBorder="1"/>
    <xf numFmtId="172" fontId="20" fillId="78" borderId="25" xfId="4" applyNumberFormat="1" applyFont="1" applyFill="1" applyBorder="1"/>
    <xf numFmtId="172" fontId="17" fillId="77" borderId="47" xfId="4" applyNumberFormat="1" applyFont="1" applyFill="1" applyBorder="1"/>
    <xf numFmtId="172" fontId="20" fillId="77" borderId="3" xfId="4" applyNumberFormat="1" applyFont="1" applyFill="1" applyBorder="1"/>
    <xf numFmtId="172" fontId="0" fillId="17" borderId="53" xfId="0" applyNumberFormat="1" applyFill="1" applyBorder="1"/>
    <xf numFmtId="172" fontId="0" fillId="77" borderId="3" xfId="0" applyNumberFormat="1" applyFill="1" applyBorder="1"/>
    <xf numFmtId="172" fontId="17" fillId="85" borderId="47" xfId="4" applyNumberFormat="1" applyFont="1" applyFill="1" applyBorder="1"/>
    <xf numFmtId="172" fontId="20" fillId="85" borderId="18" xfId="4" applyNumberFormat="1" applyFont="1" applyFill="1" applyBorder="1"/>
    <xf numFmtId="172" fontId="17" fillId="80" borderId="14" xfId="4" applyNumberFormat="1" applyFont="1" applyFill="1" applyBorder="1"/>
    <xf numFmtId="172" fontId="20" fillId="80" borderId="18" xfId="4" applyNumberFormat="1" applyFont="1" applyFill="1" applyBorder="1"/>
    <xf numFmtId="172" fontId="20" fillId="78" borderId="18" xfId="4" applyNumberFormat="1" applyFont="1" applyFill="1" applyBorder="1"/>
    <xf numFmtId="172" fontId="17" fillId="77" borderId="53" xfId="4" applyNumberFormat="1" applyFont="1" applyFill="1" applyBorder="1"/>
    <xf numFmtId="172" fontId="20" fillId="79" borderId="53" xfId="4" applyNumberFormat="1" applyFont="1" applyFill="1" applyBorder="1"/>
    <xf numFmtId="172" fontId="20" fillId="79" borderId="7" xfId="4" applyNumberFormat="1" applyFont="1" applyFill="1" applyBorder="1"/>
    <xf numFmtId="172" fontId="0" fillId="84" borderId="20" xfId="0" applyNumberFormat="1" applyFill="1" applyBorder="1"/>
    <xf numFmtId="172" fontId="0" fillId="81" borderId="51" xfId="0" applyNumberFormat="1" applyFill="1" applyBorder="1"/>
    <xf numFmtId="172" fontId="6" fillId="85" borderId="19" xfId="0" applyNumberFormat="1" applyFont="1" applyFill="1" applyBorder="1"/>
    <xf numFmtId="172" fontId="0" fillId="85" borderId="19" xfId="0" applyNumberFormat="1" applyFill="1" applyBorder="1"/>
    <xf numFmtId="172" fontId="0" fillId="85" borderId="9" xfId="0" applyNumberFormat="1" applyFill="1" applyBorder="1"/>
    <xf numFmtId="172" fontId="0" fillId="85" borderId="51" xfId="0" applyNumberFormat="1" applyFill="1" applyBorder="1"/>
    <xf numFmtId="172" fontId="0" fillId="17" borderId="54" xfId="0" applyNumberFormat="1" applyFill="1" applyBorder="1"/>
    <xf numFmtId="172" fontId="0" fillId="77" borderId="9" xfId="0" applyNumberFormat="1" applyFill="1" applyBorder="1"/>
    <xf numFmtId="172" fontId="17" fillId="85" borderId="27" xfId="4" applyNumberFormat="1" applyFont="1" applyFill="1" applyBorder="1"/>
    <xf numFmtId="172" fontId="6" fillId="85" borderId="111" xfId="0" applyNumberFormat="1" applyFont="1" applyFill="1" applyBorder="1" applyAlignment="1">
      <alignment horizontal="centerContinuous"/>
    </xf>
    <xf numFmtId="172" fontId="0" fillId="81" borderId="10" xfId="0" applyNumberFormat="1" applyFill="1" applyBorder="1" applyAlignment="1">
      <alignment horizontal="centerContinuous"/>
    </xf>
    <xf numFmtId="172" fontId="0" fillId="80" borderId="28" xfId="0" applyNumberFormat="1" applyFill="1" applyBorder="1" applyAlignment="1">
      <alignment horizontal="centerContinuous"/>
    </xf>
    <xf numFmtId="172" fontId="0" fillId="84" borderId="22" xfId="0" applyNumberFormat="1" applyFill="1" applyBorder="1"/>
    <xf numFmtId="172" fontId="0" fillId="81" borderId="52" xfId="0" applyNumberFormat="1" applyFill="1" applyBorder="1"/>
    <xf numFmtId="172" fontId="6" fillId="85" borderId="21" xfId="0" applyNumberFormat="1" applyFont="1" applyFill="1" applyBorder="1"/>
    <xf numFmtId="172" fontId="0" fillId="85" borderId="21" xfId="0" applyNumberFormat="1" applyFill="1" applyBorder="1"/>
    <xf numFmtId="172" fontId="0" fillId="85" borderId="6" xfId="0" applyNumberFormat="1" applyFill="1" applyBorder="1"/>
    <xf numFmtId="172" fontId="0" fillId="85" borderId="52" xfId="0" applyNumberFormat="1" applyFill="1" applyBorder="1"/>
    <xf numFmtId="172" fontId="0" fillId="17" borderId="44" xfId="0" applyNumberFormat="1" applyFill="1" applyBorder="1"/>
    <xf numFmtId="172" fontId="0" fillId="77" borderId="6" xfId="0" applyNumberFormat="1" applyFill="1" applyBorder="1"/>
    <xf numFmtId="172" fontId="17" fillId="85" borderId="28" xfId="4" applyNumberFormat="1" applyFont="1" applyFill="1" applyBorder="1"/>
    <xf numFmtId="172" fontId="20" fillId="85" borderId="22" xfId="4" applyNumberFormat="1" applyFont="1" applyFill="1" applyBorder="1"/>
    <xf numFmtId="172" fontId="17" fillId="80" borderId="21" xfId="4" applyNumberFormat="1" applyFont="1" applyFill="1" applyBorder="1"/>
    <xf numFmtId="172" fontId="20" fillId="80" borderId="22" xfId="4" applyNumberFormat="1" applyFont="1" applyFill="1" applyBorder="1"/>
    <xf numFmtId="172" fontId="17" fillId="78" borderId="21" xfId="4" applyNumberFormat="1" applyFont="1" applyFill="1" applyBorder="1"/>
    <xf numFmtId="172" fontId="20" fillId="78" borderId="22" xfId="4" applyNumberFormat="1" applyFont="1" applyFill="1" applyBorder="1"/>
    <xf numFmtId="172" fontId="17" fillId="77" borderId="44" xfId="4" applyNumberFormat="1" applyFont="1" applyFill="1" applyBorder="1"/>
    <xf numFmtId="172" fontId="20" fillId="79" borderId="44" xfId="4" applyNumberFormat="1" applyFont="1" applyFill="1" applyBorder="1"/>
    <xf numFmtId="172" fontId="20" fillId="79" borderId="10" xfId="4" applyNumberFormat="1" applyFont="1" applyFill="1" applyBorder="1"/>
    <xf numFmtId="3" fontId="0" fillId="17" borderId="54" xfId="0" applyNumberFormat="1" applyFill="1" applyBorder="1"/>
    <xf numFmtId="172" fontId="0" fillId="85" borderId="62" xfId="0" applyNumberFormat="1" applyFill="1" applyBorder="1"/>
    <xf numFmtId="172" fontId="0" fillId="17" borderId="193" xfId="0" applyNumberFormat="1" applyFill="1" applyBorder="1"/>
    <xf numFmtId="172" fontId="6" fillId="85" borderId="12" xfId="0" applyNumberFormat="1" applyFont="1" applyFill="1" applyBorder="1"/>
    <xf numFmtId="172" fontId="0" fillId="85" borderId="12" xfId="0" applyNumberFormat="1" applyFill="1" applyBorder="1"/>
    <xf numFmtId="172" fontId="0" fillId="85" borderId="13" xfId="0" applyNumberFormat="1" applyFill="1" applyBorder="1"/>
    <xf numFmtId="172" fontId="20" fillId="78" borderId="54" xfId="4" applyNumberFormat="1" applyFont="1" applyFill="1" applyBorder="1"/>
    <xf numFmtId="172" fontId="17" fillId="77" borderId="19" xfId="4" applyNumberFormat="1" applyFont="1" applyFill="1" applyBorder="1"/>
    <xf numFmtId="172" fontId="17" fillId="85" borderId="48" xfId="4" applyNumberFormat="1" applyFont="1" applyFill="1" applyBorder="1"/>
    <xf numFmtId="172" fontId="20" fillId="85" borderId="6" xfId="4" applyNumberFormat="1" applyFont="1" applyFill="1" applyBorder="1"/>
    <xf numFmtId="0" fontId="0" fillId="105" borderId="74" xfId="0" applyFill="1" applyBorder="1" applyAlignment="1">
      <alignment horizontal="center"/>
    </xf>
    <xf numFmtId="0" fontId="0" fillId="108" borderId="3" xfId="0" applyFill="1" applyBorder="1" applyAlignment="1">
      <alignment horizontal="center"/>
    </xf>
    <xf numFmtId="0" fontId="6" fillId="107" borderId="18" xfId="0" applyFont="1" applyFill="1" applyBorder="1" applyAlignment="1">
      <alignment horizontal="center"/>
    </xf>
    <xf numFmtId="0" fontId="0" fillId="0" borderId="7" xfId="0" applyBorder="1"/>
    <xf numFmtId="0" fontId="88" fillId="17" borderId="43" xfId="4" applyFont="1" applyFill="1" applyBorder="1" applyAlignment="1"/>
    <xf numFmtId="3" fontId="6" fillId="0" borderId="10" xfId="0" applyNumberFormat="1" applyFont="1" applyBorder="1" applyAlignment="1">
      <alignment horizontal="center"/>
    </xf>
    <xf numFmtId="0" fontId="0" fillId="106" borderId="6" xfId="0" applyFill="1" applyBorder="1" applyAlignment="1">
      <alignment horizontal="center"/>
    </xf>
    <xf numFmtId="0" fontId="0" fillId="105" borderId="22" xfId="0" applyFill="1" applyBorder="1" applyAlignment="1">
      <alignment horizontal="center"/>
    </xf>
    <xf numFmtId="0" fontId="0" fillId="17" borderId="72" xfId="0" applyFill="1" applyBorder="1"/>
    <xf numFmtId="0" fontId="6" fillId="17" borderId="25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 wrapText="1"/>
    </xf>
    <xf numFmtId="0" fontId="0" fillId="108" borderId="74" xfId="0" applyFill="1" applyBorder="1" applyAlignment="1">
      <alignment horizontal="center"/>
    </xf>
    <xf numFmtId="0" fontId="88" fillId="17" borderId="43" xfId="3" applyFont="1" applyFill="1" applyBorder="1"/>
    <xf numFmtId="0" fontId="70" fillId="17" borderId="43" xfId="0" applyFont="1" applyFill="1" applyBorder="1" applyAlignment="1">
      <alignment horizontal="center"/>
    </xf>
    <xf numFmtId="0" fontId="6" fillId="107" borderId="6" xfId="0" applyFont="1" applyFill="1" applyBorder="1" applyAlignment="1">
      <alignment horizontal="center"/>
    </xf>
    <xf numFmtId="0" fontId="6" fillId="107" borderId="22" xfId="0" applyFont="1" applyFill="1" applyBorder="1" applyAlignment="1">
      <alignment horizontal="center"/>
    </xf>
    <xf numFmtId="0" fontId="0" fillId="0" borderId="72" xfId="0" applyBorder="1"/>
    <xf numFmtId="0" fontId="0" fillId="105" borderId="3" xfId="0" applyFill="1" applyBorder="1" applyAlignment="1">
      <alignment horizontal="center"/>
    </xf>
    <xf numFmtId="0" fontId="0" fillId="108" borderId="18" xfId="0" applyFill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106" borderId="3" xfId="0" applyFill="1" applyBorder="1" applyAlignment="1">
      <alignment horizontal="center"/>
    </xf>
    <xf numFmtId="0" fontId="0" fillId="106" borderId="18" xfId="0" applyFill="1" applyBorder="1" applyAlignment="1">
      <alignment horizontal="center"/>
    </xf>
    <xf numFmtId="0" fontId="0" fillId="106" borderId="22" xfId="0" applyFill="1" applyBorder="1" applyAlignment="1">
      <alignment horizontal="center"/>
    </xf>
    <xf numFmtId="0" fontId="6" fillId="107" borderId="3" xfId="0" applyFont="1" applyFill="1" applyBorder="1" applyAlignment="1">
      <alignment horizontal="center"/>
    </xf>
    <xf numFmtId="0" fontId="0" fillId="105" borderId="18" xfId="0" applyFill="1" applyBorder="1" applyAlignment="1">
      <alignment horizontal="center"/>
    </xf>
    <xf numFmtId="0" fontId="6" fillId="83" borderId="77" xfId="0" applyFont="1" applyFill="1" applyBorder="1" applyAlignment="1">
      <alignment horizontal="center"/>
    </xf>
    <xf numFmtId="0" fontId="0" fillId="0" borderId="10" xfId="0" applyBorder="1"/>
    <xf numFmtId="0" fontId="0" fillId="0" borderId="0" xfId="0" applyFill="1" applyBorder="1"/>
    <xf numFmtId="0" fontId="6" fillId="0" borderId="0" xfId="0" applyFont="1" applyFill="1" applyBorder="1" applyAlignment="1">
      <alignment horizontal="centerContinuous"/>
    </xf>
    <xf numFmtId="0" fontId="6" fillId="0" borderId="4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72" fontId="6" fillId="0" borderId="7" xfId="0" applyNumberFormat="1" applyFont="1" applyFill="1" applyBorder="1" applyAlignment="1">
      <alignment horizontal="center"/>
    </xf>
    <xf numFmtId="0" fontId="0" fillId="17" borderId="4" xfId="0" applyFill="1" applyBorder="1" applyAlignment="1">
      <alignment horizontal="centerContinuous"/>
    </xf>
    <xf numFmtId="0" fontId="15" fillId="17" borderId="35" xfId="0" applyFont="1" applyFill="1" applyBorder="1" applyAlignment="1">
      <alignment horizontal="centerContinuous"/>
    </xf>
    <xf numFmtId="0" fontId="14" fillId="17" borderId="4" xfId="0" applyFont="1" applyFill="1" applyBorder="1" applyAlignment="1">
      <alignment horizontal="centerContinuous"/>
    </xf>
    <xf numFmtId="3" fontId="6" fillId="17" borderId="4" xfId="0" applyNumberFormat="1" applyFont="1" applyFill="1" applyBorder="1" applyAlignment="1">
      <alignment horizontal="centerContinuous"/>
    </xf>
    <xf numFmtId="3" fontId="15" fillId="17" borderId="4" xfId="0" applyNumberFormat="1" applyFont="1" applyFill="1" applyBorder="1" applyAlignment="1">
      <alignment horizontal="centerContinuous"/>
    </xf>
    <xf numFmtId="0" fontId="0" fillId="17" borderId="33" xfId="0" applyFill="1" applyBorder="1" applyAlignment="1">
      <alignment horizontal="centerContinuous"/>
    </xf>
    <xf numFmtId="0" fontId="34" fillId="43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 wrapText="1"/>
    </xf>
    <xf numFmtId="0" fontId="34" fillId="51" borderId="0" xfId="0" applyFont="1" applyFill="1" applyAlignment="1">
      <alignment horizontal="center" vertical="center" wrapText="1"/>
    </xf>
    <xf numFmtId="0" fontId="34" fillId="42" borderId="67" xfId="0" applyFont="1" applyFill="1" applyBorder="1" applyAlignment="1">
      <alignment horizontal="center" vertical="center" wrapText="1"/>
    </xf>
    <xf numFmtId="0" fontId="34" fillId="42" borderId="0" xfId="0" applyFont="1" applyFill="1" applyBorder="1" applyAlignment="1">
      <alignment horizontal="center" vertical="center" wrapText="1"/>
    </xf>
    <xf numFmtId="0" fontId="8" fillId="17" borderId="0" xfId="0" applyFont="1" applyFill="1" applyAlignment="1">
      <alignment horizontal="right" vertical="top"/>
    </xf>
    <xf numFmtId="0" fontId="7" fillId="15" borderId="42" xfId="1819" applyFont="1" applyFill="1" applyBorder="1" applyAlignment="1">
      <alignment horizontal="center" vertical="center" wrapText="1"/>
    </xf>
    <xf numFmtId="0" fontId="7" fillId="15" borderId="8" xfId="1819" applyFont="1" applyFill="1" applyBorder="1" applyAlignment="1">
      <alignment horizontal="center" vertical="center" wrapText="1"/>
    </xf>
    <xf numFmtId="0" fontId="7" fillId="15" borderId="26" xfId="1819" applyFont="1" applyFill="1" applyBorder="1" applyAlignment="1">
      <alignment horizontal="center" vertical="center" wrapText="1"/>
    </xf>
    <xf numFmtId="0" fontId="64" fillId="17" borderId="188" xfId="0" applyFont="1" applyFill="1" applyBorder="1" applyAlignment="1">
      <alignment horizontal="center"/>
    </xf>
    <xf numFmtId="0" fontId="64" fillId="17" borderId="189" xfId="0" applyFont="1" applyFill="1" applyBorder="1" applyAlignment="1">
      <alignment horizontal="center"/>
    </xf>
    <xf numFmtId="0" fontId="64" fillId="17" borderId="190" xfId="0" applyFont="1" applyFill="1" applyBorder="1" applyAlignment="1">
      <alignment horizontal="center"/>
    </xf>
    <xf numFmtId="0" fontId="64" fillId="17" borderId="191" xfId="0" applyFont="1" applyFill="1" applyBorder="1" applyAlignment="1">
      <alignment horizontal="center"/>
    </xf>
  </cellXfs>
  <cellStyles count="2307">
    <cellStyle name="20% - Accent1 10" xfId="6" xr:uid="{00000000-0005-0000-0000-000000000000}"/>
    <cellStyle name="20% - Accent1 10 2" xfId="7" xr:uid="{00000000-0005-0000-0000-000001000000}"/>
    <cellStyle name="20% - Accent1 10 2 2" xfId="8" xr:uid="{00000000-0005-0000-0000-000002000000}"/>
    <cellStyle name="20% - Accent1 10 3" xfId="9" xr:uid="{00000000-0005-0000-0000-000003000000}"/>
    <cellStyle name="20% - Accent1 11" xfId="10" xr:uid="{00000000-0005-0000-0000-000004000000}"/>
    <cellStyle name="20% - Accent1 11 2" xfId="11" xr:uid="{00000000-0005-0000-0000-000005000000}"/>
    <cellStyle name="20% - Accent1 12" xfId="12" xr:uid="{00000000-0005-0000-0000-000006000000}"/>
    <cellStyle name="20% - Accent1 2" xfId="13" xr:uid="{00000000-0005-0000-0000-000007000000}"/>
    <cellStyle name="20% - Accent1 2 2" xfId="14" xr:uid="{00000000-0005-0000-0000-000008000000}"/>
    <cellStyle name="20% - Accent1 2 2 2" xfId="15" xr:uid="{00000000-0005-0000-0000-000009000000}"/>
    <cellStyle name="20% - Accent1 2 2 2 2" xfId="16" xr:uid="{00000000-0005-0000-0000-00000A000000}"/>
    <cellStyle name="20% - Accent1 2 2 2 2 2" xfId="17" xr:uid="{00000000-0005-0000-0000-00000B000000}"/>
    <cellStyle name="20% - Accent1 2 2 2 2 2 2" xfId="18" xr:uid="{00000000-0005-0000-0000-00000C000000}"/>
    <cellStyle name="20% - Accent1 2 2 2 2 3" xfId="19" xr:uid="{00000000-0005-0000-0000-00000D000000}"/>
    <cellStyle name="20% - Accent1 2 2 2 3" xfId="20" xr:uid="{00000000-0005-0000-0000-00000E000000}"/>
    <cellStyle name="20% - Accent1 2 2 2 3 2" xfId="21" xr:uid="{00000000-0005-0000-0000-00000F000000}"/>
    <cellStyle name="20% - Accent1 2 2 2 4" xfId="22" xr:uid="{00000000-0005-0000-0000-000010000000}"/>
    <cellStyle name="20% - Accent1 2 2 3" xfId="23" xr:uid="{00000000-0005-0000-0000-000011000000}"/>
    <cellStyle name="20% - Accent1 2 2 3 2" xfId="24" xr:uid="{00000000-0005-0000-0000-000012000000}"/>
    <cellStyle name="20% - Accent1 2 2 3 2 2" xfId="25" xr:uid="{00000000-0005-0000-0000-000013000000}"/>
    <cellStyle name="20% - Accent1 2 2 3 3" xfId="26" xr:uid="{00000000-0005-0000-0000-000014000000}"/>
    <cellStyle name="20% - Accent1 2 2 4" xfId="27" xr:uid="{00000000-0005-0000-0000-000015000000}"/>
    <cellStyle name="20% - Accent1 2 2 4 2" xfId="28" xr:uid="{00000000-0005-0000-0000-000016000000}"/>
    <cellStyle name="20% - Accent1 2 2 5" xfId="29" xr:uid="{00000000-0005-0000-0000-000017000000}"/>
    <cellStyle name="20% - Accent1 2 3" xfId="30" xr:uid="{00000000-0005-0000-0000-000018000000}"/>
    <cellStyle name="20% - Accent1 2 3 2" xfId="31" xr:uid="{00000000-0005-0000-0000-000019000000}"/>
    <cellStyle name="20% - Accent1 2 3 2 2" xfId="32" xr:uid="{00000000-0005-0000-0000-00001A000000}"/>
    <cellStyle name="20% - Accent1 2 3 2 2 2" xfId="33" xr:uid="{00000000-0005-0000-0000-00001B000000}"/>
    <cellStyle name="20% - Accent1 2 3 2 3" xfId="34" xr:uid="{00000000-0005-0000-0000-00001C000000}"/>
    <cellStyle name="20% - Accent1 2 3 3" xfId="35" xr:uid="{00000000-0005-0000-0000-00001D000000}"/>
    <cellStyle name="20% - Accent1 2 3 3 2" xfId="36" xr:uid="{00000000-0005-0000-0000-00001E000000}"/>
    <cellStyle name="20% - Accent1 2 3 4" xfId="37" xr:uid="{00000000-0005-0000-0000-00001F000000}"/>
    <cellStyle name="20% - Accent1 2 4" xfId="38" xr:uid="{00000000-0005-0000-0000-000020000000}"/>
    <cellStyle name="20% - Accent1 2 4 2" xfId="39" xr:uid="{00000000-0005-0000-0000-000021000000}"/>
    <cellStyle name="20% - Accent1 2 4 2 2" xfId="40" xr:uid="{00000000-0005-0000-0000-000022000000}"/>
    <cellStyle name="20% - Accent1 2 4 3" xfId="41" xr:uid="{00000000-0005-0000-0000-000023000000}"/>
    <cellStyle name="20% - Accent1 2 5" xfId="42" xr:uid="{00000000-0005-0000-0000-000024000000}"/>
    <cellStyle name="20% - Accent1 2 5 2" xfId="43" xr:uid="{00000000-0005-0000-0000-000025000000}"/>
    <cellStyle name="20% - Accent1 2 6" xfId="44" xr:uid="{00000000-0005-0000-0000-000026000000}"/>
    <cellStyle name="20% - Accent1 3" xfId="45" xr:uid="{00000000-0005-0000-0000-000027000000}"/>
    <cellStyle name="20% - Accent1 3 2" xfId="46" xr:uid="{00000000-0005-0000-0000-000028000000}"/>
    <cellStyle name="20% - Accent1 3 2 2" xfId="47" xr:uid="{00000000-0005-0000-0000-000029000000}"/>
    <cellStyle name="20% - Accent1 3 2 2 2" xfId="48" xr:uid="{00000000-0005-0000-0000-00002A000000}"/>
    <cellStyle name="20% - Accent1 3 2 2 2 2" xfId="49" xr:uid="{00000000-0005-0000-0000-00002B000000}"/>
    <cellStyle name="20% - Accent1 3 2 2 3" xfId="50" xr:uid="{00000000-0005-0000-0000-00002C000000}"/>
    <cellStyle name="20% - Accent1 3 2 3" xfId="51" xr:uid="{00000000-0005-0000-0000-00002D000000}"/>
    <cellStyle name="20% - Accent1 3 2 3 2" xfId="52" xr:uid="{00000000-0005-0000-0000-00002E000000}"/>
    <cellStyle name="20% - Accent1 3 2 4" xfId="53" xr:uid="{00000000-0005-0000-0000-00002F000000}"/>
    <cellStyle name="20% - Accent1 3 3" xfId="54" xr:uid="{00000000-0005-0000-0000-000030000000}"/>
    <cellStyle name="20% - Accent1 3 3 2" xfId="55" xr:uid="{00000000-0005-0000-0000-000031000000}"/>
    <cellStyle name="20% - Accent1 3 3 2 2" xfId="56" xr:uid="{00000000-0005-0000-0000-000032000000}"/>
    <cellStyle name="20% - Accent1 3 3 3" xfId="57" xr:uid="{00000000-0005-0000-0000-000033000000}"/>
    <cellStyle name="20% - Accent1 3 4" xfId="58" xr:uid="{00000000-0005-0000-0000-000034000000}"/>
    <cellStyle name="20% - Accent1 3 4 2" xfId="59" xr:uid="{00000000-0005-0000-0000-000035000000}"/>
    <cellStyle name="20% - Accent1 3 5" xfId="60" xr:uid="{00000000-0005-0000-0000-000036000000}"/>
    <cellStyle name="20% - Accent1 4" xfId="61" xr:uid="{00000000-0005-0000-0000-000037000000}"/>
    <cellStyle name="20% - Accent1 4 2" xfId="62" xr:uid="{00000000-0005-0000-0000-000038000000}"/>
    <cellStyle name="20% - Accent1 4 2 2" xfId="63" xr:uid="{00000000-0005-0000-0000-000039000000}"/>
    <cellStyle name="20% - Accent1 4 2 2 2" xfId="64" xr:uid="{00000000-0005-0000-0000-00003A000000}"/>
    <cellStyle name="20% - Accent1 4 2 2 2 2" xfId="65" xr:uid="{00000000-0005-0000-0000-00003B000000}"/>
    <cellStyle name="20% - Accent1 4 2 2 3" xfId="66" xr:uid="{00000000-0005-0000-0000-00003C000000}"/>
    <cellStyle name="20% - Accent1 4 2 3" xfId="67" xr:uid="{00000000-0005-0000-0000-00003D000000}"/>
    <cellStyle name="20% - Accent1 4 2 3 2" xfId="68" xr:uid="{00000000-0005-0000-0000-00003E000000}"/>
    <cellStyle name="20% - Accent1 4 2 4" xfId="69" xr:uid="{00000000-0005-0000-0000-00003F000000}"/>
    <cellStyle name="20% - Accent1 4 3" xfId="70" xr:uid="{00000000-0005-0000-0000-000040000000}"/>
    <cellStyle name="20% - Accent1 4 3 2" xfId="71" xr:uid="{00000000-0005-0000-0000-000041000000}"/>
    <cellStyle name="20% - Accent1 4 3 2 2" xfId="72" xr:uid="{00000000-0005-0000-0000-000042000000}"/>
    <cellStyle name="20% - Accent1 4 3 3" xfId="73" xr:uid="{00000000-0005-0000-0000-000043000000}"/>
    <cellStyle name="20% - Accent1 4 4" xfId="74" xr:uid="{00000000-0005-0000-0000-000044000000}"/>
    <cellStyle name="20% - Accent1 4 4 2" xfId="75" xr:uid="{00000000-0005-0000-0000-000045000000}"/>
    <cellStyle name="20% - Accent1 4 5" xfId="76" xr:uid="{00000000-0005-0000-0000-000046000000}"/>
    <cellStyle name="20% - Accent1 5" xfId="77" xr:uid="{00000000-0005-0000-0000-000047000000}"/>
    <cellStyle name="20% - Accent1 5 2" xfId="78" xr:uid="{00000000-0005-0000-0000-000048000000}"/>
    <cellStyle name="20% - Accent1 5 2 2" xfId="79" xr:uid="{00000000-0005-0000-0000-000049000000}"/>
    <cellStyle name="20% - Accent1 5 2 2 2" xfId="80" xr:uid="{00000000-0005-0000-0000-00004A000000}"/>
    <cellStyle name="20% - Accent1 5 2 2 2 2" xfId="81" xr:uid="{00000000-0005-0000-0000-00004B000000}"/>
    <cellStyle name="20% - Accent1 5 2 2 3" xfId="82" xr:uid="{00000000-0005-0000-0000-00004C000000}"/>
    <cellStyle name="20% - Accent1 5 2 3" xfId="83" xr:uid="{00000000-0005-0000-0000-00004D000000}"/>
    <cellStyle name="20% - Accent1 5 2 3 2" xfId="84" xr:uid="{00000000-0005-0000-0000-00004E000000}"/>
    <cellStyle name="20% - Accent1 5 2 4" xfId="85" xr:uid="{00000000-0005-0000-0000-00004F000000}"/>
    <cellStyle name="20% - Accent1 5 3" xfId="86" xr:uid="{00000000-0005-0000-0000-000050000000}"/>
    <cellStyle name="20% - Accent1 5 3 2" xfId="87" xr:uid="{00000000-0005-0000-0000-000051000000}"/>
    <cellStyle name="20% - Accent1 5 3 2 2" xfId="88" xr:uid="{00000000-0005-0000-0000-000052000000}"/>
    <cellStyle name="20% - Accent1 5 3 3" xfId="89" xr:uid="{00000000-0005-0000-0000-000053000000}"/>
    <cellStyle name="20% - Accent1 5 4" xfId="90" xr:uid="{00000000-0005-0000-0000-000054000000}"/>
    <cellStyle name="20% - Accent1 5 4 2" xfId="91" xr:uid="{00000000-0005-0000-0000-000055000000}"/>
    <cellStyle name="20% - Accent1 5 5" xfId="92" xr:uid="{00000000-0005-0000-0000-000056000000}"/>
    <cellStyle name="20% - Accent1 6" xfId="93" xr:uid="{00000000-0005-0000-0000-000057000000}"/>
    <cellStyle name="20% - Accent1 6 2" xfId="94" xr:uid="{00000000-0005-0000-0000-000058000000}"/>
    <cellStyle name="20% - Accent1 6 2 2" xfId="95" xr:uid="{00000000-0005-0000-0000-000059000000}"/>
    <cellStyle name="20% - Accent1 6 2 2 2" xfId="96" xr:uid="{00000000-0005-0000-0000-00005A000000}"/>
    <cellStyle name="20% - Accent1 6 2 2 2 2" xfId="97" xr:uid="{00000000-0005-0000-0000-00005B000000}"/>
    <cellStyle name="20% - Accent1 6 2 2 3" xfId="98" xr:uid="{00000000-0005-0000-0000-00005C000000}"/>
    <cellStyle name="20% - Accent1 6 2 3" xfId="99" xr:uid="{00000000-0005-0000-0000-00005D000000}"/>
    <cellStyle name="20% - Accent1 6 2 3 2" xfId="100" xr:uid="{00000000-0005-0000-0000-00005E000000}"/>
    <cellStyle name="20% - Accent1 6 2 4" xfId="101" xr:uid="{00000000-0005-0000-0000-00005F000000}"/>
    <cellStyle name="20% - Accent1 6 3" xfId="102" xr:uid="{00000000-0005-0000-0000-000060000000}"/>
    <cellStyle name="20% - Accent1 6 3 2" xfId="103" xr:uid="{00000000-0005-0000-0000-000061000000}"/>
    <cellStyle name="20% - Accent1 6 3 2 2" xfId="104" xr:uid="{00000000-0005-0000-0000-000062000000}"/>
    <cellStyle name="20% - Accent1 6 3 3" xfId="105" xr:uid="{00000000-0005-0000-0000-000063000000}"/>
    <cellStyle name="20% - Accent1 6 4" xfId="106" xr:uid="{00000000-0005-0000-0000-000064000000}"/>
    <cellStyle name="20% - Accent1 6 4 2" xfId="107" xr:uid="{00000000-0005-0000-0000-000065000000}"/>
    <cellStyle name="20% - Accent1 6 5" xfId="108" xr:uid="{00000000-0005-0000-0000-000066000000}"/>
    <cellStyle name="20% - Accent1 7" xfId="109" xr:uid="{00000000-0005-0000-0000-000067000000}"/>
    <cellStyle name="20% - Accent1 7 2" xfId="110" xr:uid="{00000000-0005-0000-0000-000068000000}"/>
    <cellStyle name="20% - Accent1 7 2 2" xfId="111" xr:uid="{00000000-0005-0000-0000-000069000000}"/>
    <cellStyle name="20% - Accent1 7 2 2 2" xfId="112" xr:uid="{00000000-0005-0000-0000-00006A000000}"/>
    <cellStyle name="20% - Accent1 7 2 2 2 2" xfId="113" xr:uid="{00000000-0005-0000-0000-00006B000000}"/>
    <cellStyle name="20% - Accent1 7 2 2 3" xfId="114" xr:uid="{00000000-0005-0000-0000-00006C000000}"/>
    <cellStyle name="20% - Accent1 7 2 3" xfId="115" xr:uid="{00000000-0005-0000-0000-00006D000000}"/>
    <cellStyle name="20% - Accent1 7 2 3 2" xfId="116" xr:uid="{00000000-0005-0000-0000-00006E000000}"/>
    <cellStyle name="20% - Accent1 7 2 4" xfId="117" xr:uid="{00000000-0005-0000-0000-00006F000000}"/>
    <cellStyle name="20% - Accent1 7 3" xfId="118" xr:uid="{00000000-0005-0000-0000-000070000000}"/>
    <cellStyle name="20% - Accent1 7 3 2" xfId="119" xr:uid="{00000000-0005-0000-0000-000071000000}"/>
    <cellStyle name="20% - Accent1 7 3 2 2" xfId="120" xr:uid="{00000000-0005-0000-0000-000072000000}"/>
    <cellStyle name="20% - Accent1 7 3 3" xfId="121" xr:uid="{00000000-0005-0000-0000-000073000000}"/>
    <cellStyle name="20% - Accent1 7 4" xfId="122" xr:uid="{00000000-0005-0000-0000-000074000000}"/>
    <cellStyle name="20% - Accent1 7 4 2" xfId="123" xr:uid="{00000000-0005-0000-0000-000075000000}"/>
    <cellStyle name="20% - Accent1 7 5" xfId="124" xr:uid="{00000000-0005-0000-0000-000076000000}"/>
    <cellStyle name="20% - Accent1 8" xfId="125" xr:uid="{00000000-0005-0000-0000-000077000000}"/>
    <cellStyle name="20% - Accent1 8 2" xfId="126" xr:uid="{00000000-0005-0000-0000-000078000000}"/>
    <cellStyle name="20% - Accent1 8 2 2" xfId="127" xr:uid="{00000000-0005-0000-0000-000079000000}"/>
    <cellStyle name="20% - Accent1 8 2 2 2" xfId="128" xr:uid="{00000000-0005-0000-0000-00007A000000}"/>
    <cellStyle name="20% - Accent1 8 2 2 2 2" xfId="129" xr:uid="{00000000-0005-0000-0000-00007B000000}"/>
    <cellStyle name="20% - Accent1 8 2 2 3" xfId="130" xr:uid="{00000000-0005-0000-0000-00007C000000}"/>
    <cellStyle name="20% - Accent1 8 2 3" xfId="131" xr:uid="{00000000-0005-0000-0000-00007D000000}"/>
    <cellStyle name="20% - Accent1 8 2 3 2" xfId="132" xr:uid="{00000000-0005-0000-0000-00007E000000}"/>
    <cellStyle name="20% - Accent1 8 2 4" xfId="133" xr:uid="{00000000-0005-0000-0000-00007F000000}"/>
    <cellStyle name="20% - Accent1 8 3" xfId="134" xr:uid="{00000000-0005-0000-0000-000080000000}"/>
    <cellStyle name="20% - Accent1 8 3 2" xfId="135" xr:uid="{00000000-0005-0000-0000-000081000000}"/>
    <cellStyle name="20% - Accent1 8 3 2 2" xfId="136" xr:uid="{00000000-0005-0000-0000-000082000000}"/>
    <cellStyle name="20% - Accent1 8 3 3" xfId="137" xr:uid="{00000000-0005-0000-0000-000083000000}"/>
    <cellStyle name="20% - Accent1 8 4" xfId="138" xr:uid="{00000000-0005-0000-0000-000084000000}"/>
    <cellStyle name="20% - Accent1 8 4 2" xfId="139" xr:uid="{00000000-0005-0000-0000-000085000000}"/>
    <cellStyle name="20% - Accent1 8 5" xfId="140" xr:uid="{00000000-0005-0000-0000-000086000000}"/>
    <cellStyle name="20% - Accent1 9" xfId="141" xr:uid="{00000000-0005-0000-0000-000087000000}"/>
    <cellStyle name="20% - Accent1 9 2" xfId="142" xr:uid="{00000000-0005-0000-0000-000088000000}"/>
    <cellStyle name="20% - Accent1 9 2 2" xfId="143" xr:uid="{00000000-0005-0000-0000-000089000000}"/>
    <cellStyle name="20% - Accent1 9 2 2 2" xfId="144" xr:uid="{00000000-0005-0000-0000-00008A000000}"/>
    <cellStyle name="20% - Accent1 9 2 3" xfId="145" xr:uid="{00000000-0005-0000-0000-00008B000000}"/>
    <cellStyle name="20% - Accent1 9 3" xfId="146" xr:uid="{00000000-0005-0000-0000-00008C000000}"/>
    <cellStyle name="20% - Accent1 9 3 2" xfId="147" xr:uid="{00000000-0005-0000-0000-00008D000000}"/>
    <cellStyle name="20% - Accent1 9 4" xfId="148" xr:uid="{00000000-0005-0000-0000-00008E000000}"/>
    <cellStyle name="20% - Accent2 10" xfId="149" xr:uid="{00000000-0005-0000-0000-00008F000000}"/>
    <cellStyle name="20% - Accent2 10 2" xfId="150" xr:uid="{00000000-0005-0000-0000-000090000000}"/>
    <cellStyle name="20% - Accent2 10 2 2" xfId="151" xr:uid="{00000000-0005-0000-0000-000091000000}"/>
    <cellStyle name="20% - Accent2 10 3" xfId="152" xr:uid="{00000000-0005-0000-0000-000092000000}"/>
    <cellStyle name="20% - Accent2 11" xfId="153" xr:uid="{00000000-0005-0000-0000-000093000000}"/>
    <cellStyle name="20% - Accent2 11 2" xfId="154" xr:uid="{00000000-0005-0000-0000-000094000000}"/>
    <cellStyle name="20% - Accent2 12" xfId="155" xr:uid="{00000000-0005-0000-0000-000095000000}"/>
    <cellStyle name="20% - Accent2 2" xfId="156" xr:uid="{00000000-0005-0000-0000-000096000000}"/>
    <cellStyle name="20% - Accent2 2 2" xfId="157" xr:uid="{00000000-0005-0000-0000-000097000000}"/>
    <cellStyle name="20% - Accent2 2 2 2" xfId="158" xr:uid="{00000000-0005-0000-0000-000098000000}"/>
    <cellStyle name="20% - Accent2 2 2 2 2" xfId="159" xr:uid="{00000000-0005-0000-0000-000099000000}"/>
    <cellStyle name="20% - Accent2 2 2 2 2 2" xfId="160" xr:uid="{00000000-0005-0000-0000-00009A000000}"/>
    <cellStyle name="20% - Accent2 2 2 2 2 2 2" xfId="161" xr:uid="{00000000-0005-0000-0000-00009B000000}"/>
    <cellStyle name="20% - Accent2 2 2 2 2 3" xfId="162" xr:uid="{00000000-0005-0000-0000-00009C000000}"/>
    <cellStyle name="20% - Accent2 2 2 2 3" xfId="163" xr:uid="{00000000-0005-0000-0000-00009D000000}"/>
    <cellStyle name="20% - Accent2 2 2 2 3 2" xfId="164" xr:uid="{00000000-0005-0000-0000-00009E000000}"/>
    <cellStyle name="20% - Accent2 2 2 2 4" xfId="165" xr:uid="{00000000-0005-0000-0000-00009F000000}"/>
    <cellStyle name="20% - Accent2 2 2 3" xfId="166" xr:uid="{00000000-0005-0000-0000-0000A0000000}"/>
    <cellStyle name="20% - Accent2 2 2 3 2" xfId="167" xr:uid="{00000000-0005-0000-0000-0000A1000000}"/>
    <cellStyle name="20% - Accent2 2 2 3 2 2" xfId="168" xr:uid="{00000000-0005-0000-0000-0000A2000000}"/>
    <cellStyle name="20% - Accent2 2 2 3 3" xfId="169" xr:uid="{00000000-0005-0000-0000-0000A3000000}"/>
    <cellStyle name="20% - Accent2 2 2 4" xfId="170" xr:uid="{00000000-0005-0000-0000-0000A4000000}"/>
    <cellStyle name="20% - Accent2 2 2 4 2" xfId="171" xr:uid="{00000000-0005-0000-0000-0000A5000000}"/>
    <cellStyle name="20% - Accent2 2 2 5" xfId="172" xr:uid="{00000000-0005-0000-0000-0000A6000000}"/>
    <cellStyle name="20% - Accent2 2 3" xfId="173" xr:uid="{00000000-0005-0000-0000-0000A7000000}"/>
    <cellStyle name="20% - Accent2 2 3 2" xfId="174" xr:uid="{00000000-0005-0000-0000-0000A8000000}"/>
    <cellStyle name="20% - Accent2 2 3 2 2" xfId="175" xr:uid="{00000000-0005-0000-0000-0000A9000000}"/>
    <cellStyle name="20% - Accent2 2 3 2 2 2" xfId="176" xr:uid="{00000000-0005-0000-0000-0000AA000000}"/>
    <cellStyle name="20% - Accent2 2 3 2 3" xfId="177" xr:uid="{00000000-0005-0000-0000-0000AB000000}"/>
    <cellStyle name="20% - Accent2 2 3 3" xfId="178" xr:uid="{00000000-0005-0000-0000-0000AC000000}"/>
    <cellStyle name="20% - Accent2 2 3 3 2" xfId="179" xr:uid="{00000000-0005-0000-0000-0000AD000000}"/>
    <cellStyle name="20% - Accent2 2 3 4" xfId="180" xr:uid="{00000000-0005-0000-0000-0000AE000000}"/>
    <cellStyle name="20% - Accent2 2 4" xfId="181" xr:uid="{00000000-0005-0000-0000-0000AF000000}"/>
    <cellStyle name="20% - Accent2 2 4 2" xfId="182" xr:uid="{00000000-0005-0000-0000-0000B0000000}"/>
    <cellStyle name="20% - Accent2 2 4 2 2" xfId="183" xr:uid="{00000000-0005-0000-0000-0000B1000000}"/>
    <cellStyle name="20% - Accent2 2 4 3" xfId="184" xr:uid="{00000000-0005-0000-0000-0000B2000000}"/>
    <cellStyle name="20% - Accent2 2 5" xfId="185" xr:uid="{00000000-0005-0000-0000-0000B3000000}"/>
    <cellStyle name="20% - Accent2 2 5 2" xfId="186" xr:uid="{00000000-0005-0000-0000-0000B4000000}"/>
    <cellStyle name="20% - Accent2 2 6" xfId="187" xr:uid="{00000000-0005-0000-0000-0000B5000000}"/>
    <cellStyle name="20% - Accent2 3" xfId="188" xr:uid="{00000000-0005-0000-0000-0000B6000000}"/>
    <cellStyle name="20% - Accent2 3 2" xfId="189" xr:uid="{00000000-0005-0000-0000-0000B7000000}"/>
    <cellStyle name="20% - Accent2 3 2 2" xfId="190" xr:uid="{00000000-0005-0000-0000-0000B8000000}"/>
    <cellStyle name="20% - Accent2 3 2 2 2" xfId="191" xr:uid="{00000000-0005-0000-0000-0000B9000000}"/>
    <cellStyle name="20% - Accent2 3 2 2 2 2" xfId="192" xr:uid="{00000000-0005-0000-0000-0000BA000000}"/>
    <cellStyle name="20% - Accent2 3 2 2 3" xfId="193" xr:uid="{00000000-0005-0000-0000-0000BB000000}"/>
    <cellStyle name="20% - Accent2 3 2 3" xfId="194" xr:uid="{00000000-0005-0000-0000-0000BC000000}"/>
    <cellStyle name="20% - Accent2 3 2 3 2" xfId="195" xr:uid="{00000000-0005-0000-0000-0000BD000000}"/>
    <cellStyle name="20% - Accent2 3 2 4" xfId="196" xr:uid="{00000000-0005-0000-0000-0000BE000000}"/>
    <cellStyle name="20% - Accent2 3 3" xfId="197" xr:uid="{00000000-0005-0000-0000-0000BF000000}"/>
    <cellStyle name="20% - Accent2 3 3 2" xfId="198" xr:uid="{00000000-0005-0000-0000-0000C0000000}"/>
    <cellStyle name="20% - Accent2 3 3 2 2" xfId="199" xr:uid="{00000000-0005-0000-0000-0000C1000000}"/>
    <cellStyle name="20% - Accent2 3 3 3" xfId="200" xr:uid="{00000000-0005-0000-0000-0000C2000000}"/>
    <cellStyle name="20% - Accent2 3 4" xfId="201" xr:uid="{00000000-0005-0000-0000-0000C3000000}"/>
    <cellStyle name="20% - Accent2 3 4 2" xfId="202" xr:uid="{00000000-0005-0000-0000-0000C4000000}"/>
    <cellStyle name="20% - Accent2 3 5" xfId="203" xr:uid="{00000000-0005-0000-0000-0000C5000000}"/>
    <cellStyle name="20% - Accent2 4" xfId="204" xr:uid="{00000000-0005-0000-0000-0000C6000000}"/>
    <cellStyle name="20% - Accent2 4 2" xfId="205" xr:uid="{00000000-0005-0000-0000-0000C7000000}"/>
    <cellStyle name="20% - Accent2 4 2 2" xfId="206" xr:uid="{00000000-0005-0000-0000-0000C8000000}"/>
    <cellStyle name="20% - Accent2 4 2 2 2" xfId="207" xr:uid="{00000000-0005-0000-0000-0000C9000000}"/>
    <cellStyle name="20% - Accent2 4 2 2 2 2" xfId="208" xr:uid="{00000000-0005-0000-0000-0000CA000000}"/>
    <cellStyle name="20% - Accent2 4 2 2 3" xfId="209" xr:uid="{00000000-0005-0000-0000-0000CB000000}"/>
    <cellStyle name="20% - Accent2 4 2 3" xfId="210" xr:uid="{00000000-0005-0000-0000-0000CC000000}"/>
    <cellStyle name="20% - Accent2 4 2 3 2" xfId="211" xr:uid="{00000000-0005-0000-0000-0000CD000000}"/>
    <cellStyle name="20% - Accent2 4 2 4" xfId="212" xr:uid="{00000000-0005-0000-0000-0000CE000000}"/>
    <cellStyle name="20% - Accent2 4 3" xfId="213" xr:uid="{00000000-0005-0000-0000-0000CF000000}"/>
    <cellStyle name="20% - Accent2 4 3 2" xfId="214" xr:uid="{00000000-0005-0000-0000-0000D0000000}"/>
    <cellStyle name="20% - Accent2 4 3 2 2" xfId="215" xr:uid="{00000000-0005-0000-0000-0000D1000000}"/>
    <cellStyle name="20% - Accent2 4 3 3" xfId="216" xr:uid="{00000000-0005-0000-0000-0000D2000000}"/>
    <cellStyle name="20% - Accent2 4 4" xfId="217" xr:uid="{00000000-0005-0000-0000-0000D3000000}"/>
    <cellStyle name="20% - Accent2 4 4 2" xfId="218" xr:uid="{00000000-0005-0000-0000-0000D4000000}"/>
    <cellStyle name="20% - Accent2 4 5" xfId="219" xr:uid="{00000000-0005-0000-0000-0000D5000000}"/>
    <cellStyle name="20% - Accent2 5" xfId="220" xr:uid="{00000000-0005-0000-0000-0000D6000000}"/>
    <cellStyle name="20% - Accent2 5 2" xfId="221" xr:uid="{00000000-0005-0000-0000-0000D7000000}"/>
    <cellStyle name="20% - Accent2 5 2 2" xfId="222" xr:uid="{00000000-0005-0000-0000-0000D8000000}"/>
    <cellStyle name="20% - Accent2 5 2 2 2" xfId="223" xr:uid="{00000000-0005-0000-0000-0000D9000000}"/>
    <cellStyle name="20% - Accent2 5 2 2 2 2" xfId="224" xr:uid="{00000000-0005-0000-0000-0000DA000000}"/>
    <cellStyle name="20% - Accent2 5 2 2 3" xfId="225" xr:uid="{00000000-0005-0000-0000-0000DB000000}"/>
    <cellStyle name="20% - Accent2 5 2 3" xfId="226" xr:uid="{00000000-0005-0000-0000-0000DC000000}"/>
    <cellStyle name="20% - Accent2 5 2 3 2" xfId="227" xr:uid="{00000000-0005-0000-0000-0000DD000000}"/>
    <cellStyle name="20% - Accent2 5 2 4" xfId="228" xr:uid="{00000000-0005-0000-0000-0000DE000000}"/>
    <cellStyle name="20% - Accent2 5 3" xfId="229" xr:uid="{00000000-0005-0000-0000-0000DF000000}"/>
    <cellStyle name="20% - Accent2 5 3 2" xfId="230" xr:uid="{00000000-0005-0000-0000-0000E0000000}"/>
    <cellStyle name="20% - Accent2 5 3 2 2" xfId="231" xr:uid="{00000000-0005-0000-0000-0000E1000000}"/>
    <cellStyle name="20% - Accent2 5 3 3" xfId="232" xr:uid="{00000000-0005-0000-0000-0000E2000000}"/>
    <cellStyle name="20% - Accent2 5 4" xfId="233" xr:uid="{00000000-0005-0000-0000-0000E3000000}"/>
    <cellStyle name="20% - Accent2 5 4 2" xfId="234" xr:uid="{00000000-0005-0000-0000-0000E4000000}"/>
    <cellStyle name="20% - Accent2 5 5" xfId="235" xr:uid="{00000000-0005-0000-0000-0000E5000000}"/>
    <cellStyle name="20% - Accent2 6" xfId="236" xr:uid="{00000000-0005-0000-0000-0000E6000000}"/>
    <cellStyle name="20% - Accent2 6 2" xfId="237" xr:uid="{00000000-0005-0000-0000-0000E7000000}"/>
    <cellStyle name="20% - Accent2 6 2 2" xfId="238" xr:uid="{00000000-0005-0000-0000-0000E8000000}"/>
    <cellStyle name="20% - Accent2 6 2 2 2" xfId="239" xr:uid="{00000000-0005-0000-0000-0000E9000000}"/>
    <cellStyle name="20% - Accent2 6 2 2 2 2" xfId="240" xr:uid="{00000000-0005-0000-0000-0000EA000000}"/>
    <cellStyle name="20% - Accent2 6 2 2 3" xfId="241" xr:uid="{00000000-0005-0000-0000-0000EB000000}"/>
    <cellStyle name="20% - Accent2 6 2 3" xfId="242" xr:uid="{00000000-0005-0000-0000-0000EC000000}"/>
    <cellStyle name="20% - Accent2 6 2 3 2" xfId="243" xr:uid="{00000000-0005-0000-0000-0000ED000000}"/>
    <cellStyle name="20% - Accent2 6 2 4" xfId="244" xr:uid="{00000000-0005-0000-0000-0000EE000000}"/>
    <cellStyle name="20% - Accent2 6 3" xfId="245" xr:uid="{00000000-0005-0000-0000-0000EF000000}"/>
    <cellStyle name="20% - Accent2 6 3 2" xfId="246" xr:uid="{00000000-0005-0000-0000-0000F0000000}"/>
    <cellStyle name="20% - Accent2 6 3 2 2" xfId="247" xr:uid="{00000000-0005-0000-0000-0000F1000000}"/>
    <cellStyle name="20% - Accent2 6 3 3" xfId="248" xr:uid="{00000000-0005-0000-0000-0000F2000000}"/>
    <cellStyle name="20% - Accent2 6 4" xfId="249" xr:uid="{00000000-0005-0000-0000-0000F3000000}"/>
    <cellStyle name="20% - Accent2 6 4 2" xfId="250" xr:uid="{00000000-0005-0000-0000-0000F4000000}"/>
    <cellStyle name="20% - Accent2 6 5" xfId="251" xr:uid="{00000000-0005-0000-0000-0000F5000000}"/>
    <cellStyle name="20% - Accent2 7" xfId="252" xr:uid="{00000000-0005-0000-0000-0000F6000000}"/>
    <cellStyle name="20% - Accent2 7 2" xfId="253" xr:uid="{00000000-0005-0000-0000-0000F7000000}"/>
    <cellStyle name="20% - Accent2 7 2 2" xfId="254" xr:uid="{00000000-0005-0000-0000-0000F8000000}"/>
    <cellStyle name="20% - Accent2 7 2 2 2" xfId="255" xr:uid="{00000000-0005-0000-0000-0000F9000000}"/>
    <cellStyle name="20% - Accent2 7 2 2 2 2" xfId="256" xr:uid="{00000000-0005-0000-0000-0000FA000000}"/>
    <cellStyle name="20% - Accent2 7 2 2 3" xfId="257" xr:uid="{00000000-0005-0000-0000-0000FB000000}"/>
    <cellStyle name="20% - Accent2 7 2 3" xfId="258" xr:uid="{00000000-0005-0000-0000-0000FC000000}"/>
    <cellStyle name="20% - Accent2 7 2 3 2" xfId="259" xr:uid="{00000000-0005-0000-0000-0000FD000000}"/>
    <cellStyle name="20% - Accent2 7 2 4" xfId="260" xr:uid="{00000000-0005-0000-0000-0000FE000000}"/>
    <cellStyle name="20% - Accent2 7 3" xfId="261" xr:uid="{00000000-0005-0000-0000-0000FF000000}"/>
    <cellStyle name="20% - Accent2 7 3 2" xfId="262" xr:uid="{00000000-0005-0000-0000-000000010000}"/>
    <cellStyle name="20% - Accent2 7 3 2 2" xfId="263" xr:uid="{00000000-0005-0000-0000-000001010000}"/>
    <cellStyle name="20% - Accent2 7 3 3" xfId="264" xr:uid="{00000000-0005-0000-0000-000002010000}"/>
    <cellStyle name="20% - Accent2 7 4" xfId="265" xr:uid="{00000000-0005-0000-0000-000003010000}"/>
    <cellStyle name="20% - Accent2 7 4 2" xfId="266" xr:uid="{00000000-0005-0000-0000-000004010000}"/>
    <cellStyle name="20% - Accent2 7 5" xfId="267" xr:uid="{00000000-0005-0000-0000-000005010000}"/>
    <cellStyle name="20% - Accent2 8" xfId="268" xr:uid="{00000000-0005-0000-0000-000006010000}"/>
    <cellStyle name="20% - Accent2 8 2" xfId="269" xr:uid="{00000000-0005-0000-0000-000007010000}"/>
    <cellStyle name="20% - Accent2 8 2 2" xfId="270" xr:uid="{00000000-0005-0000-0000-000008010000}"/>
    <cellStyle name="20% - Accent2 8 2 2 2" xfId="271" xr:uid="{00000000-0005-0000-0000-000009010000}"/>
    <cellStyle name="20% - Accent2 8 2 2 2 2" xfId="272" xr:uid="{00000000-0005-0000-0000-00000A010000}"/>
    <cellStyle name="20% - Accent2 8 2 2 3" xfId="273" xr:uid="{00000000-0005-0000-0000-00000B010000}"/>
    <cellStyle name="20% - Accent2 8 2 3" xfId="274" xr:uid="{00000000-0005-0000-0000-00000C010000}"/>
    <cellStyle name="20% - Accent2 8 2 3 2" xfId="275" xr:uid="{00000000-0005-0000-0000-00000D010000}"/>
    <cellStyle name="20% - Accent2 8 2 4" xfId="276" xr:uid="{00000000-0005-0000-0000-00000E010000}"/>
    <cellStyle name="20% - Accent2 8 3" xfId="277" xr:uid="{00000000-0005-0000-0000-00000F010000}"/>
    <cellStyle name="20% - Accent2 8 3 2" xfId="278" xr:uid="{00000000-0005-0000-0000-000010010000}"/>
    <cellStyle name="20% - Accent2 8 3 2 2" xfId="279" xr:uid="{00000000-0005-0000-0000-000011010000}"/>
    <cellStyle name="20% - Accent2 8 3 3" xfId="280" xr:uid="{00000000-0005-0000-0000-000012010000}"/>
    <cellStyle name="20% - Accent2 8 4" xfId="281" xr:uid="{00000000-0005-0000-0000-000013010000}"/>
    <cellStyle name="20% - Accent2 8 4 2" xfId="282" xr:uid="{00000000-0005-0000-0000-000014010000}"/>
    <cellStyle name="20% - Accent2 8 5" xfId="283" xr:uid="{00000000-0005-0000-0000-000015010000}"/>
    <cellStyle name="20% - Accent2 9" xfId="284" xr:uid="{00000000-0005-0000-0000-000016010000}"/>
    <cellStyle name="20% - Accent2 9 2" xfId="285" xr:uid="{00000000-0005-0000-0000-000017010000}"/>
    <cellStyle name="20% - Accent2 9 2 2" xfId="286" xr:uid="{00000000-0005-0000-0000-000018010000}"/>
    <cellStyle name="20% - Accent2 9 2 2 2" xfId="287" xr:uid="{00000000-0005-0000-0000-000019010000}"/>
    <cellStyle name="20% - Accent2 9 2 3" xfId="288" xr:uid="{00000000-0005-0000-0000-00001A010000}"/>
    <cellStyle name="20% - Accent2 9 3" xfId="289" xr:uid="{00000000-0005-0000-0000-00001B010000}"/>
    <cellStyle name="20% - Accent2 9 3 2" xfId="290" xr:uid="{00000000-0005-0000-0000-00001C010000}"/>
    <cellStyle name="20% - Accent2 9 4" xfId="291" xr:uid="{00000000-0005-0000-0000-00001D010000}"/>
    <cellStyle name="20% - Accent3 10" xfId="292" xr:uid="{00000000-0005-0000-0000-00001E010000}"/>
    <cellStyle name="20% - Accent3 10 2" xfId="293" xr:uid="{00000000-0005-0000-0000-00001F010000}"/>
    <cellStyle name="20% - Accent3 10 2 2" xfId="294" xr:uid="{00000000-0005-0000-0000-000020010000}"/>
    <cellStyle name="20% - Accent3 10 3" xfId="295" xr:uid="{00000000-0005-0000-0000-000021010000}"/>
    <cellStyle name="20% - Accent3 11" xfId="296" xr:uid="{00000000-0005-0000-0000-000022010000}"/>
    <cellStyle name="20% - Accent3 11 2" xfId="297" xr:uid="{00000000-0005-0000-0000-000023010000}"/>
    <cellStyle name="20% - Accent3 12" xfId="298" xr:uid="{00000000-0005-0000-0000-000024010000}"/>
    <cellStyle name="20% - Accent3 2" xfId="299" xr:uid="{00000000-0005-0000-0000-000025010000}"/>
    <cellStyle name="20% - Accent3 2 2" xfId="300" xr:uid="{00000000-0005-0000-0000-000026010000}"/>
    <cellStyle name="20% - Accent3 2 2 2" xfId="301" xr:uid="{00000000-0005-0000-0000-000027010000}"/>
    <cellStyle name="20% - Accent3 2 2 2 2" xfId="302" xr:uid="{00000000-0005-0000-0000-000028010000}"/>
    <cellStyle name="20% - Accent3 2 2 2 2 2" xfId="303" xr:uid="{00000000-0005-0000-0000-000029010000}"/>
    <cellStyle name="20% - Accent3 2 2 2 2 2 2" xfId="304" xr:uid="{00000000-0005-0000-0000-00002A010000}"/>
    <cellStyle name="20% - Accent3 2 2 2 2 3" xfId="305" xr:uid="{00000000-0005-0000-0000-00002B010000}"/>
    <cellStyle name="20% - Accent3 2 2 2 3" xfId="306" xr:uid="{00000000-0005-0000-0000-00002C010000}"/>
    <cellStyle name="20% - Accent3 2 2 2 3 2" xfId="307" xr:uid="{00000000-0005-0000-0000-00002D010000}"/>
    <cellStyle name="20% - Accent3 2 2 2 4" xfId="308" xr:uid="{00000000-0005-0000-0000-00002E010000}"/>
    <cellStyle name="20% - Accent3 2 2 3" xfId="309" xr:uid="{00000000-0005-0000-0000-00002F010000}"/>
    <cellStyle name="20% - Accent3 2 2 3 2" xfId="310" xr:uid="{00000000-0005-0000-0000-000030010000}"/>
    <cellStyle name="20% - Accent3 2 2 3 2 2" xfId="311" xr:uid="{00000000-0005-0000-0000-000031010000}"/>
    <cellStyle name="20% - Accent3 2 2 3 3" xfId="312" xr:uid="{00000000-0005-0000-0000-000032010000}"/>
    <cellStyle name="20% - Accent3 2 2 4" xfId="313" xr:uid="{00000000-0005-0000-0000-000033010000}"/>
    <cellStyle name="20% - Accent3 2 2 4 2" xfId="314" xr:uid="{00000000-0005-0000-0000-000034010000}"/>
    <cellStyle name="20% - Accent3 2 2 5" xfId="315" xr:uid="{00000000-0005-0000-0000-000035010000}"/>
    <cellStyle name="20% - Accent3 2 3" xfId="316" xr:uid="{00000000-0005-0000-0000-000036010000}"/>
    <cellStyle name="20% - Accent3 2 3 2" xfId="317" xr:uid="{00000000-0005-0000-0000-000037010000}"/>
    <cellStyle name="20% - Accent3 2 3 2 2" xfId="318" xr:uid="{00000000-0005-0000-0000-000038010000}"/>
    <cellStyle name="20% - Accent3 2 3 2 2 2" xfId="319" xr:uid="{00000000-0005-0000-0000-000039010000}"/>
    <cellStyle name="20% - Accent3 2 3 2 3" xfId="320" xr:uid="{00000000-0005-0000-0000-00003A010000}"/>
    <cellStyle name="20% - Accent3 2 3 3" xfId="321" xr:uid="{00000000-0005-0000-0000-00003B010000}"/>
    <cellStyle name="20% - Accent3 2 3 3 2" xfId="322" xr:uid="{00000000-0005-0000-0000-00003C010000}"/>
    <cellStyle name="20% - Accent3 2 3 4" xfId="323" xr:uid="{00000000-0005-0000-0000-00003D010000}"/>
    <cellStyle name="20% - Accent3 2 4" xfId="324" xr:uid="{00000000-0005-0000-0000-00003E010000}"/>
    <cellStyle name="20% - Accent3 2 4 2" xfId="325" xr:uid="{00000000-0005-0000-0000-00003F010000}"/>
    <cellStyle name="20% - Accent3 2 4 2 2" xfId="326" xr:uid="{00000000-0005-0000-0000-000040010000}"/>
    <cellStyle name="20% - Accent3 2 4 3" xfId="327" xr:uid="{00000000-0005-0000-0000-000041010000}"/>
    <cellStyle name="20% - Accent3 2 5" xfId="328" xr:uid="{00000000-0005-0000-0000-000042010000}"/>
    <cellStyle name="20% - Accent3 2 5 2" xfId="329" xr:uid="{00000000-0005-0000-0000-000043010000}"/>
    <cellStyle name="20% - Accent3 2 6" xfId="330" xr:uid="{00000000-0005-0000-0000-000044010000}"/>
    <cellStyle name="20% - Accent3 3" xfId="331" xr:uid="{00000000-0005-0000-0000-000045010000}"/>
    <cellStyle name="20% - Accent3 3 2" xfId="332" xr:uid="{00000000-0005-0000-0000-000046010000}"/>
    <cellStyle name="20% - Accent3 3 2 2" xfId="333" xr:uid="{00000000-0005-0000-0000-000047010000}"/>
    <cellStyle name="20% - Accent3 3 2 2 2" xfId="334" xr:uid="{00000000-0005-0000-0000-000048010000}"/>
    <cellStyle name="20% - Accent3 3 2 2 2 2" xfId="335" xr:uid="{00000000-0005-0000-0000-000049010000}"/>
    <cellStyle name="20% - Accent3 3 2 2 3" xfId="336" xr:uid="{00000000-0005-0000-0000-00004A010000}"/>
    <cellStyle name="20% - Accent3 3 2 3" xfId="337" xr:uid="{00000000-0005-0000-0000-00004B010000}"/>
    <cellStyle name="20% - Accent3 3 2 3 2" xfId="338" xr:uid="{00000000-0005-0000-0000-00004C010000}"/>
    <cellStyle name="20% - Accent3 3 2 4" xfId="339" xr:uid="{00000000-0005-0000-0000-00004D010000}"/>
    <cellStyle name="20% - Accent3 3 3" xfId="340" xr:uid="{00000000-0005-0000-0000-00004E010000}"/>
    <cellStyle name="20% - Accent3 3 3 2" xfId="341" xr:uid="{00000000-0005-0000-0000-00004F010000}"/>
    <cellStyle name="20% - Accent3 3 3 2 2" xfId="342" xr:uid="{00000000-0005-0000-0000-000050010000}"/>
    <cellStyle name="20% - Accent3 3 3 3" xfId="343" xr:uid="{00000000-0005-0000-0000-000051010000}"/>
    <cellStyle name="20% - Accent3 3 4" xfId="344" xr:uid="{00000000-0005-0000-0000-000052010000}"/>
    <cellStyle name="20% - Accent3 3 4 2" xfId="345" xr:uid="{00000000-0005-0000-0000-000053010000}"/>
    <cellStyle name="20% - Accent3 3 5" xfId="346" xr:uid="{00000000-0005-0000-0000-000054010000}"/>
    <cellStyle name="20% - Accent3 4" xfId="347" xr:uid="{00000000-0005-0000-0000-000055010000}"/>
    <cellStyle name="20% - Accent3 4 2" xfId="348" xr:uid="{00000000-0005-0000-0000-000056010000}"/>
    <cellStyle name="20% - Accent3 4 2 2" xfId="349" xr:uid="{00000000-0005-0000-0000-000057010000}"/>
    <cellStyle name="20% - Accent3 4 2 2 2" xfId="350" xr:uid="{00000000-0005-0000-0000-000058010000}"/>
    <cellStyle name="20% - Accent3 4 2 2 2 2" xfId="351" xr:uid="{00000000-0005-0000-0000-000059010000}"/>
    <cellStyle name="20% - Accent3 4 2 2 3" xfId="352" xr:uid="{00000000-0005-0000-0000-00005A010000}"/>
    <cellStyle name="20% - Accent3 4 2 3" xfId="353" xr:uid="{00000000-0005-0000-0000-00005B010000}"/>
    <cellStyle name="20% - Accent3 4 2 3 2" xfId="354" xr:uid="{00000000-0005-0000-0000-00005C010000}"/>
    <cellStyle name="20% - Accent3 4 2 4" xfId="355" xr:uid="{00000000-0005-0000-0000-00005D010000}"/>
    <cellStyle name="20% - Accent3 4 3" xfId="356" xr:uid="{00000000-0005-0000-0000-00005E010000}"/>
    <cellStyle name="20% - Accent3 4 3 2" xfId="357" xr:uid="{00000000-0005-0000-0000-00005F010000}"/>
    <cellStyle name="20% - Accent3 4 3 2 2" xfId="358" xr:uid="{00000000-0005-0000-0000-000060010000}"/>
    <cellStyle name="20% - Accent3 4 3 3" xfId="359" xr:uid="{00000000-0005-0000-0000-000061010000}"/>
    <cellStyle name="20% - Accent3 4 4" xfId="360" xr:uid="{00000000-0005-0000-0000-000062010000}"/>
    <cellStyle name="20% - Accent3 4 4 2" xfId="361" xr:uid="{00000000-0005-0000-0000-000063010000}"/>
    <cellStyle name="20% - Accent3 4 5" xfId="362" xr:uid="{00000000-0005-0000-0000-000064010000}"/>
    <cellStyle name="20% - Accent3 5" xfId="363" xr:uid="{00000000-0005-0000-0000-000065010000}"/>
    <cellStyle name="20% - Accent3 5 2" xfId="364" xr:uid="{00000000-0005-0000-0000-000066010000}"/>
    <cellStyle name="20% - Accent3 5 2 2" xfId="365" xr:uid="{00000000-0005-0000-0000-000067010000}"/>
    <cellStyle name="20% - Accent3 5 2 2 2" xfId="366" xr:uid="{00000000-0005-0000-0000-000068010000}"/>
    <cellStyle name="20% - Accent3 5 2 2 2 2" xfId="367" xr:uid="{00000000-0005-0000-0000-000069010000}"/>
    <cellStyle name="20% - Accent3 5 2 2 3" xfId="368" xr:uid="{00000000-0005-0000-0000-00006A010000}"/>
    <cellStyle name="20% - Accent3 5 2 3" xfId="369" xr:uid="{00000000-0005-0000-0000-00006B010000}"/>
    <cellStyle name="20% - Accent3 5 2 3 2" xfId="370" xr:uid="{00000000-0005-0000-0000-00006C010000}"/>
    <cellStyle name="20% - Accent3 5 2 4" xfId="371" xr:uid="{00000000-0005-0000-0000-00006D010000}"/>
    <cellStyle name="20% - Accent3 5 3" xfId="372" xr:uid="{00000000-0005-0000-0000-00006E010000}"/>
    <cellStyle name="20% - Accent3 5 3 2" xfId="373" xr:uid="{00000000-0005-0000-0000-00006F010000}"/>
    <cellStyle name="20% - Accent3 5 3 2 2" xfId="374" xr:uid="{00000000-0005-0000-0000-000070010000}"/>
    <cellStyle name="20% - Accent3 5 3 3" xfId="375" xr:uid="{00000000-0005-0000-0000-000071010000}"/>
    <cellStyle name="20% - Accent3 5 4" xfId="376" xr:uid="{00000000-0005-0000-0000-000072010000}"/>
    <cellStyle name="20% - Accent3 5 4 2" xfId="377" xr:uid="{00000000-0005-0000-0000-000073010000}"/>
    <cellStyle name="20% - Accent3 5 5" xfId="378" xr:uid="{00000000-0005-0000-0000-000074010000}"/>
    <cellStyle name="20% - Accent3 6" xfId="379" xr:uid="{00000000-0005-0000-0000-000075010000}"/>
    <cellStyle name="20% - Accent3 6 2" xfId="380" xr:uid="{00000000-0005-0000-0000-000076010000}"/>
    <cellStyle name="20% - Accent3 6 2 2" xfId="381" xr:uid="{00000000-0005-0000-0000-000077010000}"/>
    <cellStyle name="20% - Accent3 6 2 2 2" xfId="382" xr:uid="{00000000-0005-0000-0000-000078010000}"/>
    <cellStyle name="20% - Accent3 6 2 2 2 2" xfId="383" xr:uid="{00000000-0005-0000-0000-000079010000}"/>
    <cellStyle name="20% - Accent3 6 2 2 3" xfId="384" xr:uid="{00000000-0005-0000-0000-00007A010000}"/>
    <cellStyle name="20% - Accent3 6 2 3" xfId="385" xr:uid="{00000000-0005-0000-0000-00007B010000}"/>
    <cellStyle name="20% - Accent3 6 2 3 2" xfId="386" xr:uid="{00000000-0005-0000-0000-00007C010000}"/>
    <cellStyle name="20% - Accent3 6 2 4" xfId="387" xr:uid="{00000000-0005-0000-0000-00007D010000}"/>
    <cellStyle name="20% - Accent3 6 3" xfId="388" xr:uid="{00000000-0005-0000-0000-00007E010000}"/>
    <cellStyle name="20% - Accent3 6 3 2" xfId="389" xr:uid="{00000000-0005-0000-0000-00007F010000}"/>
    <cellStyle name="20% - Accent3 6 3 2 2" xfId="390" xr:uid="{00000000-0005-0000-0000-000080010000}"/>
    <cellStyle name="20% - Accent3 6 3 3" xfId="391" xr:uid="{00000000-0005-0000-0000-000081010000}"/>
    <cellStyle name="20% - Accent3 6 4" xfId="392" xr:uid="{00000000-0005-0000-0000-000082010000}"/>
    <cellStyle name="20% - Accent3 6 4 2" xfId="393" xr:uid="{00000000-0005-0000-0000-000083010000}"/>
    <cellStyle name="20% - Accent3 6 5" xfId="394" xr:uid="{00000000-0005-0000-0000-000084010000}"/>
    <cellStyle name="20% - Accent3 7" xfId="395" xr:uid="{00000000-0005-0000-0000-000085010000}"/>
    <cellStyle name="20% - Accent3 7 2" xfId="396" xr:uid="{00000000-0005-0000-0000-000086010000}"/>
    <cellStyle name="20% - Accent3 7 2 2" xfId="397" xr:uid="{00000000-0005-0000-0000-000087010000}"/>
    <cellStyle name="20% - Accent3 7 2 2 2" xfId="398" xr:uid="{00000000-0005-0000-0000-000088010000}"/>
    <cellStyle name="20% - Accent3 7 2 2 2 2" xfId="399" xr:uid="{00000000-0005-0000-0000-000089010000}"/>
    <cellStyle name="20% - Accent3 7 2 2 3" xfId="400" xr:uid="{00000000-0005-0000-0000-00008A010000}"/>
    <cellStyle name="20% - Accent3 7 2 3" xfId="401" xr:uid="{00000000-0005-0000-0000-00008B010000}"/>
    <cellStyle name="20% - Accent3 7 2 3 2" xfId="402" xr:uid="{00000000-0005-0000-0000-00008C010000}"/>
    <cellStyle name="20% - Accent3 7 2 4" xfId="403" xr:uid="{00000000-0005-0000-0000-00008D010000}"/>
    <cellStyle name="20% - Accent3 7 3" xfId="404" xr:uid="{00000000-0005-0000-0000-00008E010000}"/>
    <cellStyle name="20% - Accent3 7 3 2" xfId="405" xr:uid="{00000000-0005-0000-0000-00008F010000}"/>
    <cellStyle name="20% - Accent3 7 3 2 2" xfId="406" xr:uid="{00000000-0005-0000-0000-000090010000}"/>
    <cellStyle name="20% - Accent3 7 3 3" xfId="407" xr:uid="{00000000-0005-0000-0000-000091010000}"/>
    <cellStyle name="20% - Accent3 7 4" xfId="408" xr:uid="{00000000-0005-0000-0000-000092010000}"/>
    <cellStyle name="20% - Accent3 7 4 2" xfId="409" xr:uid="{00000000-0005-0000-0000-000093010000}"/>
    <cellStyle name="20% - Accent3 7 5" xfId="410" xr:uid="{00000000-0005-0000-0000-000094010000}"/>
    <cellStyle name="20% - Accent3 8" xfId="411" xr:uid="{00000000-0005-0000-0000-000095010000}"/>
    <cellStyle name="20% - Accent3 8 2" xfId="412" xr:uid="{00000000-0005-0000-0000-000096010000}"/>
    <cellStyle name="20% - Accent3 8 2 2" xfId="413" xr:uid="{00000000-0005-0000-0000-000097010000}"/>
    <cellStyle name="20% - Accent3 8 2 2 2" xfId="414" xr:uid="{00000000-0005-0000-0000-000098010000}"/>
    <cellStyle name="20% - Accent3 8 2 2 2 2" xfId="415" xr:uid="{00000000-0005-0000-0000-000099010000}"/>
    <cellStyle name="20% - Accent3 8 2 2 3" xfId="416" xr:uid="{00000000-0005-0000-0000-00009A010000}"/>
    <cellStyle name="20% - Accent3 8 2 3" xfId="417" xr:uid="{00000000-0005-0000-0000-00009B010000}"/>
    <cellStyle name="20% - Accent3 8 2 3 2" xfId="418" xr:uid="{00000000-0005-0000-0000-00009C010000}"/>
    <cellStyle name="20% - Accent3 8 2 4" xfId="419" xr:uid="{00000000-0005-0000-0000-00009D010000}"/>
    <cellStyle name="20% - Accent3 8 3" xfId="420" xr:uid="{00000000-0005-0000-0000-00009E010000}"/>
    <cellStyle name="20% - Accent3 8 3 2" xfId="421" xr:uid="{00000000-0005-0000-0000-00009F010000}"/>
    <cellStyle name="20% - Accent3 8 3 2 2" xfId="422" xr:uid="{00000000-0005-0000-0000-0000A0010000}"/>
    <cellStyle name="20% - Accent3 8 3 3" xfId="423" xr:uid="{00000000-0005-0000-0000-0000A1010000}"/>
    <cellStyle name="20% - Accent3 8 4" xfId="424" xr:uid="{00000000-0005-0000-0000-0000A2010000}"/>
    <cellStyle name="20% - Accent3 8 4 2" xfId="425" xr:uid="{00000000-0005-0000-0000-0000A3010000}"/>
    <cellStyle name="20% - Accent3 8 5" xfId="426" xr:uid="{00000000-0005-0000-0000-0000A4010000}"/>
    <cellStyle name="20% - Accent3 9" xfId="427" xr:uid="{00000000-0005-0000-0000-0000A5010000}"/>
    <cellStyle name="20% - Accent3 9 2" xfId="428" xr:uid="{00000000-0005-0000-0000-0000A6010000}"/>
    <cellStyle name="20% - Accent3 9 2 2" xfId="429" xr:uid="{00000000-0005-0000-0000-0000A7010000}"/>
    <cellStyle name="20% - Accent3 9 2 2 2" xfId="430" xr:uid="{00000000-0005-0000-0000-0000A8010000}"/>
    <cellStyle name="20% - Accent3 9 2 3" xfId="431" xr:uid="{00000000-0005-0000-0000-0000A9010000}"/>
    <cellStyle name="20% - Accent3 9 3" xfId="432" xr:uid="{00000000-0005-0000-0000-0000AA010000}"/>
    <cellStyle name="20% - Accent3 9 3 2" xfId="433" xr:uid="{00000000-0005-0000-0000-0000AB010000}"/>
    <cellStyle name="20% - Accent3 9 4" xfId="434" xr:uid="{00000000-0005-0000-0000-0000AC010000}"/>
    <cellStyle name="20% - Accent4 10" xfId="435" xr:uid="{00000000-0005-0000-0000-0000AD010000}"/>
    <cellStyle name="20% - Accent4 10 2" xfId="436" xr:uid="{00000000-0005-0000-0000-0000AE010000}"/>
    <cellStyle name="20% - Accent4 10 2 2" xfId="437" xr:uid="{00000000-0005-0000-0000-0000AF010000}"/>
    <cellStyle name="20% - Accent4 10 3" xfId="438" xr:uid="{00000000-0005-0000-0000-0000B0010000}"/>
    <cellStyle name="20% - Accent4 11" xfId="439" xr:uid="{00000000-0005-0000-0000-0000B1010000}"/>
    <cellStyle name="20% - Accent4 11 2" xfId="440" xr:uid="{00000000-0005-0000-0000-0000B2010000}"/>
    <cellStyle name="20% - Accent4 12" xfId="441" xr:uid="{00000000-0005-0000-0000-0000B3010000}"/>
    <cellStyle name="20% - Accent4 2" xfId="442" xr:uid="{00000000-0005-0000-0000-0000B4010000}"/>
    <cellStyle name="20% - Accent4 2 2" xfId="443" xr:uid="{00000000-0005-0000-0000-0000B5010000}"/>
    <cellStyle name="20% - Accent4 2 2 2" xfId="444" xr:uid="{00000000-0005-0000-0000-0000B6010000}"/>
    <cellStyle name="20% - Accent4 2 2 2 2" xfId="445" xr:uid="{00000000-0005-0000-0000-0000B7010000}"/>
    <cellStyle name="20% - Accent4 2 2 2 2 2" xfId="446" xr:uid="{00000000-0005-0000-0000-0000B8010000}"/>
    <cellStyle name="20% - Accent4 2 2 2 2 2 2" xfId="447" xr:uid="{00000000-0005-0000-0000-0000B9010000}"/>
    <cellStyle name="20% - Accent4 2 2 2 2 3" xfId="448" xr:uid="{00000000-0005-0000-0000-0000BA010000}"/>
    <cellStyle name="20% - Accent4 2 2 2 3" xfId="449" xr:uid="{00000000-0005-0000-0000-0000BB010000}"/>
    <cellStyle name="20% - Accent4 2 2 2 3 2" xfId="450" xr:uid="{00000000-0005-0000-0000-0000BC010000}"/>
    <cellStyle name="20% - Accent4 2 2 2 4" xfId="451" xr:uid="{00000000-0005-0000-0000-0000BD010000}"/>
    <cellStyle name="20% - Accent4 2 2 3" xfId="452" xr:uid="{00000000-0005-0000-0000-0000BE010000}"/>
    <cellStyle name="20% - Accent4 2 2 3 2" xfId="453" xr:uid="{00000000-0005-0000-0000-0000BF010000}"/>
    <cellStyle name="20% - Accent4 2 2 3 2 2" xfId="454" xr:uid="{00000000-0005-0000-0000-0000C0010000}"/>
    <cellStyle name="20% - Accent4 2 2 3 3" xfId="455" xr:uid="{00000000-0005-0000-0000-0000C1010000}"/>
    <cellStyle name="20% - Accent4 2 2 4" xfId="456" xr:uid="{00000000-0005-0000-0000-0000C2010000}"/>
    <cellStyle name="20% - Accent4 2 2 4 2" xfId="457" xr:uid="{00000000-0005-0000-0000-0000C3010000}"/>
    <cellStyle name="20% - Accent4 2 2 5" xfId="458" xr:uid="{00000000-0005-0000-0000-0000C4010000}"/>
    <cellStyle name="20% - Accent4 2 3" xfId="459" xr:uid="{00000000-0005-0000-0000-0000C5010000}"/>
    <cellStyle name="20% - Accent4 2 3 2" xfId="460" xr:uid="{00000000-0005-0000-0000-0000C6010000}"/>
    <cellStyle name="20% - Accent4 2 3 2 2" xfId="461" xr:uid="{00000000-0005-0000-0000-0000C7010000}"/>
    <cellStyle name="20% - Accent4 2 3 2 2 2" xfId="462" xr:uid="{00000000-0005-0000-0000-0000C8010000}"/>
    <cellStyle name="20% - Accent4 2 3 2 3" xfId="463" xr:uid="{00000000-0005-0000-0000-0000C9010000}"/>
    <cellStyle name="20% - Accent4 2 3 3" xfId="464" xr:uid="{00000000-0005-0000-0000-0000CA010000}"/>
    <cellStyle name="20% - Accent4 2 3 3 2" xfId="465" xr:uid="{00000000-0005-0000-0000-0000CB010000}"/>
    <cellStyle name="20% - Accent4 2 3 4" xfId="466" xr:uid="{00000000-0005-0000-0000-0000CC010000}"/>
    <cellStyle name="20% - Accent4 2 4" xfId="467" xr:uid="{00000000-0005-0000-0000-0000CD010000}"/>
    <cellStyle name="20% - Accent4 2 4 2" xfId="468" xr:uid="{00000000-0005-0000-0000-0000CE010000}"/>
    <cellStyle name="20% - Accent4 2 4 2 2" xfId="469" xr:uid="{00000000-0005-0000-0000-0000CF010000}"/>
    <cellStyle name="20% - Accent4 2 4 3" xfId="470" xr:uid="{00000000-0005-0000-0000-0000D0010000}"/>
    <cellStyle name="20% - Accent4 2 5" xfId="471" xr:uid="{00000000-0005-0000-0000-0000D1010000}"/>
    <cellStyle name="20% - Accent4 2 5 2" xfId="472" xr:uid="{00000000-0005-0000-0000-0000D2010000}"/>
    <cellStyle name="20% - Accent4 2 6" xfId="473" xr:uid="{00000000-0005-0000-0000-0000D3010000}"/>
    <cellStyle name="20% - Accent4 3" xfId="474" xr:uid="{00000000-0005-0000-0000-0000D4010000}"/>
    <cellStyle name="20% - Accent4 3 2" xfId="475" xr:uid="{00000000-0005-0000-0000-0000D5010000}"/>
    <cellStyle name="20% - Accent4 3 2 2" xfId="476" xr:uid="{00000000-0005-0000-0000-0000D6010000}"/>
    <cellStyle name="20% - Accent4 3 2 2 2" xfId="477" xr:uid="{00000000-0005-0000-0000-0000D7010000}"/>
    <cellStyle name="20% - Accent4 3 2 2 2 2" xfId="478" xr:uid="{00000000-0005-0000-0000-0000D8010000}"/>
    <cellStyle name="20% - Accent4 3 2 2 3" xfId="479" xr:uid="{00000000-0005-0000-0000-0000D9010000}"/>
    <cellStyle name="20% - Accent4 3 2 3" xfId="480" xr:uid="{00000000-0005-0000-0000-0000DA010000}"/>
    <cellStyle name="20% - Accent4 3 2 3 2" xfId="481" xr:uid="{00000000-0005-0000-0000-0000DB010000}"/>
    <cellStyle name="20% - Accent4 3 2 4" xfId="482" xr:uid="{00000000-0005-0000-0000-0000DC010000}"/>
    <cellStyle name="20% - Accent4 3 3" xfId="483" xr:uid="{00000000-0005-0000-0000-0000DD010000}"/>
    <cellStyle name="20% - Accent4 3 3 2" xfId="484" xr:uid="{00000000-0005-0000-0000-0000DE010000}"/>
    <cellStyle name="20% - Accent4 3 3 2 2" xfId="485" xr:uid="{00000000-0005-0000-0000-0000DF010000}"/>
    <cellStyle name="20% - Accent4 3 3 3" xfId="486" xr:uid="{00000000-0005-0000-0000-0000E0010000}"/>
    <cellStyle name="20% - Accent4 3 4" xfId="487" xr:uid="{00000000-0005-0000-0000-0000E1010000}"/>
    <cellStyle name="20% - Accent4 3 4 2" xfId="488" xr:uid="{00000000-0005-0000-0000-0000E2010000}"/>
    <cellStyle name="20% - Accent4 3 5" xfId="489" xr:uid="{00000000-0005-0000-0000-0000E3010000}"/>
    <cellStyle name="20% - Accent4 4" xfId="490" xr:uid="{00000000-0005-0000-0000-0000E4010000}"/>
    <cellStyle name="20% - Accent4 4 2" xfId="491" xr:uid="{00000000-0005-0000-0000-0000E5010000}"/>
    <cellStyle name="20% - Accent4 4 2 2" xfId="492" xr:uid="{00000000-0005-0000-0000-0000E6010000}"/>
    <cellStyle name="20% - Accent4 4 2 2 2" xfId="493" xr:uid="{00000000-0005-0000-0000-0000E7010000}"/>
    <cellStyle name="20% - Accent4 4 2 2 2 2" xfId="494" xr:uid="{00000000-0005-0000-0000-0000E8010000}"/>
    <cellStyle name="20% - Accent4 4 2 2 3" xfId="495" xr:uid="{00000000-0005-0000-0000-0000E9010000}"/>
    <cellStyle name="20% - Accent4 4 2 3" xfId="496" xr:uid="{00000000-0005-0000-0000-0000EA010000}"/>
    <cellStyle name="20% - Accent4 4 2 3 2" xfId="497" xr:uid="{00000000-0005-0000-0000-0000EB010000}"/>
    <cellStyle name="20% - Accent4 4 2 4" xfId="498" xr:uid="{00000000-0005-0000-0000-0000EC010000}"/>
    <cellStyle name="20% - Accent4 4 3" xfId="499" xr:uid="{00000000-0005-0000-0000-0000ED010000}"/>
    <cellStyle name="20% - Accent4 4 3 2" xfId="500" xr:uid="{00000000-0005-0000-0000-0000EE010000}"/>
    <cellStyle name="20% - Accent4 4 3 2 2" xfId="501" xr:uid="{00000000-0005-0000-0000-0000EF010000}"/>
    <cellStyle name="20% - Accent4 4 3 3" xfId="502" xr:uid="{00000000-0005-0000-0000-0000F0010000}"/>
    <cellStyle name="20% - Accent4 4 4" xfId="503" xr:uid="{00000000-0005-0000-0000-0000F1010000}"/>
    <cellStyle name="20% - Accent4 4 4 2" xfId="504" xr:uid="{00000000-0005-0000-0000-0000F2010000}"/>
    <cellStyle name="20% - Accent4 4 5" xfId="505" xr:uid="{00000000-0005-0000-0000-0000F3010000}"/>
    <cellStyle name="20% - Accent4 5" xfId="506" xr:uid="{00000000-0005-0000-0000-0000F4010000}"/>
    <cellStyle name="20% - Accent4 5 2" xfId="507" xr:uid="{00000000-0005-0000-0000-0000F5010000}"/>
    <cellStyle name="20% - Accent4 5 2 2" xfId="508" xr:uid="{00000000-0005-0000-0000-0000F6010000}"/>
    <cellStyle name="20% - Accent4 5 2 2 2" xfId="509" xr:uid="{00000000-0005-0000-0000-0000F7010000}"/>
    <cellStyle name="20% - Accent4 5 2 2 2 2" xfId="510" xr:uid="{00000000-0005-0000-0000-0000F8010000}"/>
    <cellStyle name="20% - Accent4 5 2 2 3" xfId="511" xr:uid="{00000000-0005-0000-0000-0000F9010000}"/>
    <cellStyle name="20% - Accent4 5 2 3" xfId="512" xr:uid="{00000000-0005-0000-0000-0000FA010000}"/>
    <cellStyle name="20% - Accent4 5 2 3 2" xfId="513" xr:uid="{00000000-0005-0000-0000-0000FB010000}"/>
    <cellStyle name="20% - Accent4 5 2 4" xfId="514" xr:uid="{00000000-0005-0000-0000-0000FC010000}"/>
    <cellStyle name="20% - Accent4 5 3" xfId="515" xr:uid="{00000000-0005-0000-0000-0000FD010000}"/>
    <cellStyle name="20% - Accent4 5 3 2" xfId="516" xr:uid="{00000000-0005-0000-0000-0000FE010000}"/>
    <cellStyle name="20% - Accent4 5 3 2 2" xfId="517" xr:uid="{00000000-0005-0000-0000-0000FF010000}"/>
    <cellStyle name="20% - Accent4 5 3 3" xfId="518" xr:uid="{00000000-0005-0000-0000-000000020000}"/>
    <cellStyle name="20% - Accent4 5 4" xfId="519" xr:uid="{00000000-0005-0000-0000-000001020000}"/>
    <cellStyle name="20% - Accent4 5 4 2" xfId="520" xr:uid="{00000000-0005-0000-0000-000002020000}"/>
    <cellStyle name="20% - Accent4 5 5" xfId="521" xr:uid="{00000000-0005-0000-0000-000003020000}"/>
    <cellStyle name="20% - Accent4 6" xfId="522" xr:uid="{00000000-0005-0000-0000-000004020000}"/>
    <cellStyle name="20% - Accent4 6 2" xfId="523" xr:uid="{00000000-0005-0000-0000-000005020000}"/>
    <cellStyle name="20% - Accent4 6 2 2" xfId="524" xr:uid="{00000000-0005-0000-0000-000006020000}"/>
    <cellStyle name="20% - Accent4 6 2 2 2" xfId="525" xr:uid="{00000000-0005-0000-0000-000007020000}"/>
    <cellStyle name="20% - Accent4 6 2 2 2 2" xfId="526" xr:uid="{00000000-0005-0000-0000-000008020000}"/>
    <cellStyle name="20% - Accent4 6 2 2 3" xfId="527" xr:uid="{00000000-0005-0000-0000-000009020000}"/>
    <cellStyle name="20% - Accent4 6 2 3" xfId="528" xr:uid="{00000000-0005-0000-0000-00000A020000}"/>
    <cellStyle name="20% - Accent4 6 2 3 2" xfId="529" xr:uid="{00000000-0005-0000-0000-00000B020000}"/>
    <cellStyle name="20% - Accent4 6 2 4" xfId="530" xr:uid="{00000000-0005-0000-0000-00000C020000}"/>
    <cellStyle name="20% - Accent4 6 3" xfId="531" xr:uid="{00000000-0005-0000-0000-00000D020000}"/>
    <cellStyle name="20% - Accent4 6 3 2" xfId="532" xr:uid="{00000000-0005-0000-0000-00000E020000}"/>
    <cellStyle name="20% - Accent4 6 3 2 2" xfId="533" xr:uid="{00000000-0005-0000-0000-00000F020000}"/>
    <cellStyle name="20% - Accent4 6 3 3" xfId="534" xr:uid="{00000000-0005-0000-0000-000010020000}"/>
    <cellStyle name="20% - Accent4 6 4" xfId="535" xr:uid="{00000000-0005-0000-0000-000011020000}"/>
    <cellStyle name="20% - Accent4 6 4 2" xfId="536" xr:uid="{00000000-0005-0000-0000-000012020000}"/>
    <cellStyle name="20% - Accent4 6 5" xfId="537" xr:uid="{00000000-0005-0000-0000-000013020000}"/>
    <cellStyle name="20% - Accent4 7" xfId="538" xr:uid="{00000000-0005-0000-0000-000014020000}"/>
    <cellStyle name="20% - Accent4 7 2" xfId="539" xr:uid="{00000000-0005-0000-0000-000015020000}"/>
    <cellStyle name="20% - Accent4 7 2 2" xfId="540" xr:uid="{00000000-0005-0000-0000-000016020000}"/>
    <cellStyle name="20% - Accent4 7 2 2 2" xfId="541" xr:uid="{00000000-0005-0000-0000-000017020000}"/>
    <cellStyle name="20% - Accent4 7 2 2 2 2" xfId="542" xr:uid="{00000000-0005-0000-0000-000018020000}"/>
    <cellStyle name="20% - Accent4 7 2 2 3" xfId="543" xr:uid="{00000000-0005-0000-0000-000019020000}"/>
    <cellStyle name="20% - Accent4 7 2 3" xfId="544" xr:uid="{00000000-0005-0000-0000-00001A020000}"/>
    <cellStyle name="20% - Accent4 7 2 3 2" xfId="545" xr:uid="{00000000-0005-0000-0000-00001B020000}"/>
    <cellStyle name="20% - Accent4 7 2 4" xfId="546" xr:uid="{00000000-0005-0000-0000-00001C020000}"/>
    <cellStyle name="20% - Accent4 7 3" xfId="547" xr:uid="{00000000-0005-0000-0000-00001D020000}"/>
    <cellStyle name="20% - Accent4 7 3 2" xfId="548" xr:uid="{00000000-0005-0000-0000-00001E020000}"/>
    <cellStyle name="20% - Accent4 7 3 2 2" xfId="549" xr:uid="{00000000-0005-0000-0000-00001F020000}"/>
    <cellStyle name="20% - Accent4 7 3 3" xfId="550" xr:uid="{00000000-0005-0000-0000-000020020000}"/>
    <cellStyle name="20% - Accent4 7 4" xfId="551" xr:uid="{00000000-0005-0000-0000-000021020000}"/>
    <cellStyle name="20% - Accent4 7 4 2" xfId="552" xr:uid="{00000000-0005-0000-0000-000022020000}"/>
    <cellStyle name="20% - Accent4 7 5" xfId="553" xr:uid="{00000000-0005-0000-0000-000023020000}"/>
    <cellStyle name="20% - Accent4 8" xfId="554" xr:uid="{00000000-0005-0000-0000-000024020000}"/>
    <cellStyle name="20% - Accent4 8 2" xfId="555" xr:uid="{00000000-0005-0000-0000-000025020000}"/>
    <cellStyle name="20% - Accent4 8 2 2" xfId="556" xr:uid="{00000000-0005-0000-0000-000026020000}"/>
    <cellStyle name="20% - Accent4 8 2 2 2" xfId="557" xr:uid="{00000000-0005-0000-0000-000027020000}"/>
    <cellStyle name="20% - Accent4 8 2 2 2 2" xfId="558" xr:uid="{00000000-0005-0000-0000-000028020000}"/>
    <cellStyle name="20% - Accent4 8 2 2 3" xfId="559" xr:uid="{00000000-0005-0000-0000-000029020000}"/>
    <cellStyle name="20% - Accent4 8 2 3" xfId="560" xr:uid="{00000000-0005-0000-0000-00002A020000}"/>
    <cellStyle name="20% - Accent4 8 2 3 2" xfId="561" xr:uid="{00000000-0005-0000-0000-00002B020000}"/>
    <cellStyle name="20% - Accent4 8 2 4" xfId="562" xr:uid="{00000000-0005-0000-0000-00002C020000}"/>
    <cellStyle name="20% - Accent4 8 3" xfId="563" xr:uid="{00000000-0005-0000-0000-00002D020000}"/>
    <cellStyle name="20% - Accent4 8 3 2" xfId="564" xr:uid="{00000000-0005-0000-0000-00002E020000}"/>
    <cellStyle name="20% - Accent4 8 3 2 2" xfId="565" xr:uid="{00000000-0005-0000-0000-00002F020000}"/>
    <cellStyle name="20% - Accent4 8 3 3" xfId="566" xr:uid="{00000000-0005-0000-0000-000030020000}"/>
    <cellStyle name="20% - Accent4 8 4" xfId="567" xr:uid="{00000000-0005-0000-0000-000031020000}"/>
    <cellStyle name="20% - Accent4 8 4 2" xfId="568" xr:uid="{00000000-0005-0000-0000-000032020000}"/>
    <cellStyle name="20% - Accent4 8 5" xfId="569" xr:uid="{00000000-0005-0000-0000-000033020000}"/>
    <cellStyle name="20% - Accent4 9" xfId="570" xr:uid="{00000000-0005-0000-0000-000034020000}"/>
    <cellStyle name="20% - Accent4 9 2" xfId="571" xr:uid="{00000000-0005-0000-0000-000035020000}"/>
    <cellStyle name="20% - Accent4 9 2 2" xfId="572" xr:uid="{00000000-0005-0000-0000-000036020000}"/>
    <cellStyle name="20% - Accent4 9 2 2 2" xfId="573" xr:uid="{00000000-0005-0000-0000-000037020000}"/>
    <cellStyle name="20% - Accent4 9 2 3" xfId="574" xr:uid="{00000000-0005-0000-0000-000038020000}"/>
    <cellStyle name="20% - Accent4 9 3" xfId="575" xr:uid="{00000000-0005-0000-0000-000039020000}"/>
    <cellStyle name="20% - Accent4 9 3 2" xfId="576" xr:uid="{00000000-0005-0000-0000-00003A020000}"/>
    <cellStyle name="20% - Accent4 9 4" xfId="577" xr:uid="{00000000-0005-0000-0000-00003B020000}"/>
    <cellStyle name="20% - Accent5 10" xfId="578" xr:uid="{00000000-0005-0000-0000-00003C020000}"/>
    <cellStyle name="20% - Accent5 10 2" xfId="579" xr:uid="{00000000-0005-0000-0000-00003D020000}"/>
    <cellStyle name="20% - Accent5 10 2 2" xfId="580" xr:uid="{00000000-0005-0000-0000-00003E020000}"/>
    <cellStyle name="20% - Accent5 10 3" xfId="581" xr:uid="{00000000-0005-0000-0000-00003F020000}"/>
    <cellStyle name="20% - Accent5 11" xfId="582" xr:uid="{00000000-0005-0000-0000-000040020000}"/>
    <cellStyle name="20% - Accent5 11 2" xfId="583" xr:uid="{00000000-0005-0000-0000-000041020000}"/>
    <cellStyle name="20% - Accent5 12" xfId="584" xr:uid="{00000000-0005-0000-0000-000042020000}"/>
    <cellStyle name="20% - Accent5 2" xfId="585" xr:uid="{00000000-0005-0000-0000-000043020000}"/>
    <cellStyle name="20% - Accent5 2 2" xfId="586" xr:uid="{00000000-0005-0000-0000-000044020000}"/>
    <cellStyle name="20% - Accent5 2 2 2" xfId="587" xr:uid="{00000000-0005-0000-0000-000045020000}"/>
    <cellStyle name="20% - Accent5 2 2 2 2" xfId="588" xr:uid="{00000000-0005-0000-0000-000046020000}"/>
    <cellStyle name="20% - Accent5 2 2 2 2 2" xfId="589" xr:uid="{00000000-0005-0000-0000-000047020000}"/>
    <cellStyle name="20% - Accent5 2 2 2 2 2 2" xfId="590" xr:uid="{00000000-0005-0000-0000-000048020000}"/>
    <cellStyle name="20% - Accent5 2 2 2 2 3" xfId="591" xr:uid="{00000000-0005-0000-0000-000049020000}"/>
    <cellStyle name="20% - Accent5 2 2 2 3" xfId="592" xr:uid="{00000000-0005-0000-0000-00004A020000}"/>
    <cellStyle name="20% - Accent5 2 2 2 3 2" xfId="593" xr:uid="{00000000-0005-0000-0000-00004B020000}"/>
    <cellStyle name="20% - Accent5 2 2 2 4" xfId="594" xr:uid="{00000000-0005-0000-0000-00004C020000}"/>
    <cellStyle name="20% - Accent5 2 2 3" xfId="595" xr:uid="{00000000-0005-0000-0000-00004D020000}"/>
    <cellStyle name="20% - Accent5 2 2 3 2" xfId="596" xr:uid="{00000000-0005-0000-0000-00004E020000}"/>
    <cellStyle name="20% - Accent5 2 2 3 2 2" xfId="597" xr:uid="{00000000-0005-0000-0000-00004F020000}"/>
    <cellStyle name="20% - Accent5 2 2 3 3" xfId="598" xr:uid="{00000000-0005-0000-0000-000050020000}"/>
    <cellStyle name="20% - Accent5 2 2 4" xfId="599" xr:uid="{00000000-0005-0000-0000-000051020000}"/>
    <cellStyle name="20% - Accent5 2 2 4 2" xfId="600" xr:uid="{00000000-0005-0000-0000-000052020000}"/>
    <cellStyle name="20% - Accent5 2 2 5" xfId="601" xr:uid="{00000000-0005-0000-0000-000053020000}"/>
    <cellStyle name="20% - Accent5 2 3" xfId="602" xr:uid="{00000000-0005-0000-0000-000054020000}"/>
    <cellStyle name="20% - Accent5 2 3 2" xfId="603" xr:uid="{00000000-0005-0000-0000-000055020000}"/>
    <cellStyle name="20% - Accent5 2 3 2 2" xfId="604" xr:uid="{00000000-0005-0000-0000-000056020000}"/>
    <cellStyle name="20% - Accent5 2 3 2 2 2" xfId="605" xr:uid="{00000000-0005-0000-0000-000057020000}"/>
    <cellStyle name="20% - Accent5 2 3 2 3" xfId="606" xr:uid="{00000000-0005-0000-0000-000058020000}"/>
    <cellStyle name="20% - Accent5 2 3 3" xfId="607" xr:uid="{00000000-0005-0000-0000-000059020000}"/>
    <cellStyle name="20% - Accent5 2 3 3 2" xfId="608" xr:uid="{00000000-0005-0000-0000-00005A020000}"/>
    <cellStyle name="20% - Accent5 2 3 4" xfId="609" xr:uid="{00000000-0005-0000-0000-00005B020000}"/>
    <cellStyle name="20% - Accent5 2 4" xfId="610" xr:uid="{00000000-0005-0000-0000-00005C020000}"/>
    <cellStyle name="20% - Accent5 2 4 2" xfId="611" xr:uid="{00000000-0005-0000-0000-00005D020000}"/>
    <cellStyle name="20% - Accent5 2 4 2 2" xfId="612" xr:uid="{00000000-0005-0000-0000-00005E020000}"/>
    <cellStyle name="20% - Accent5 2 4 3" xfId="613" xr:uid="{00000000-0005-0000-0000-00005F020000}"/>
    <cellStyle name="20% - Accent5 2 5" xfId="614" xr:uid="{00000000-0005-0000-0000-000060020000}"/>
    <cellStyle name="20% - Accent5 2 5 2" xfId="615" xr:uid="{00000000-0005-0000-0000-000061020000}"/>
    <cellStyle name="20% - Accent5 2 6" xfId="616" xr:uid="{00000000-0005-0000-0000-000062020000}"/>
    <cellStyle name="20% - Accent5 3" xfId="617" xr:uid="{00000000-0005-0000-0000-000063020000}"/>
    <cellStyle name="20% - Accent5 3 2" xfId="618" xr:uid="{00000000-0005-0000-0000-000064020000}"/>
    <cellStyle name="20% - Accent5 3 2 2" xfId="619" xr:uid="{00000000-0005-0000-0000-000065020000}"/>
    <cellStyle name="20% - Accent5 3 2 2 2" xfId="620" xr:uid="{00000000-0005-0000-0000-000066020000}"/>
    <cellStyle name="20% - Accent5 3 2 2 2 2" xfId="621" xr:uid="{00000000-0005-0000-0000-000067020000}"/>
    <cellStyle name="20% - Accent5 3 2 2 3" xfId="622" xr:uid="{00000000-0005-0000-0000-000068020000}"/>
    <cellStyle name="20% - Accent5 3 2 3" xfId="623" xr:uid="{00000000-0005-0000-0000-000069020000}"/>
    <cellStyle name="20% - Accent5 3 2 3 2" xfId="624" xr:uid="{00000000-0005-0000-0000-00006A020000}"/>
    <cellStyle name="20% - Accent5 3 2 4" xfId="625" xr:uid="{00000000-0005-0000-0000-00006B020000}"/>
    <cellStyle name="20% - Accent5 3 3" xfId="626" xr:uid="{00000000-0005-0000-0000-00006C020000}"/>
    <cellStyle name="20% - Accent5 3 3 2" xfId="627" xr:uid="{00000000-0005-0000-0000-00006D020000}"/>
    <cellStyle name="20% - Accent5 3 3 2 2" xfId="628" xr:uid="{00000000-0005-0000-0000-00006E020000}"/>
    <cellStyle name="20% - Accent5 3 3 3" xfId="629" xr:uid="{00000000-0005-0000-0000-00006F020000}"/>
    <cellStyle name="20% - Accent5 3 4" xfId="630" xr:uid="{00000000-0005-0000-0000-000070020000}"/>
    <cellStyle name="20% - Accent5 3 4 2" xfId="631" xr:uid="{00000000-0005-0000-0000-000071020000}"/>
    <cellStyle name="20% - Accent5 3 5" xfId="632" xr:uid="{00000000-0005-0000-0000-000072020000}"/>
    <cellStyle name="20% - Accent5 4" xfId="633" xr:uid="{00000000-0005-0000-0000-000073020000}"/>
    <cellStyle name="20% - Accent5 4 2" xfId="634" xr:uid="{00000000-0005-0000-0000-000074020000}"/>
    <cellStyle name="20% - Accent5 4 2 2" xfId="635" xr:uid="{00000000-0005-0000-0000-000075020000}"/>
    <cellStyle name="20% - Accent5 4 2 2 2" xfId="636" xr:uid="{00000000-0005-0000-0000-000076020000}"/>
    <cellStyle name="20% - Accent5 4 2 2 2 2" xfId="637" xr:uid="{00000000-0005-0000-0000-000077020000}"/>
    <cellStyle name="20% - Accent5 4 2 2 3" xfId="638" xr:uid="{00000000-0005-0000-0000-000078020000}"/>
    <cellStyle name="20% - Accent5 4 2 3" xfId="639" xr:uid="{00000000-0005-0000-0000-000079020000}"/>
    <cellStyle name="20% - Accent5 4 2 3 2" xfId="640" xr:uid="{00000000-0005-0000-0000-00007A020000}"/>
    <cellStyle name="20% - Accent5 4 2 4" xfId="641" xr:uid="{00000000-0005-0000-0000-00007B020000}"/>
    <cellStyle name="20% - Accent5 4 3" xfId="642" xr:uid="{00000000-0005-0000-0000-00007C020000}"/>
    <cellStyle name="20% - Accent5 4 3 2" xfId="643" xr:uid="{00000000-0005-0000-0000-00007D020000}"/>
    <cellStyle name="20% - Accent5 4 3 2 2" xfId="644" xr:uid="{00000000-0005-0000-0000-00007E020000}"/>
    <cellStyle name="20% - Accent5 4 3 3" xfId="645" xr:uid="{00000000-0005-0000-0000-00007F020000}"/>
    <cellStyle name="20% - Accent5 4 4" xfId="646" xr:uid="{00000000-0005-0000-0000-000080020000}"/>
    <cellStyle name="20% - Accent5 4 4 2" xfId="647" xr:uid="{00000000-0005-0000-0000-000081020000}"/>
    <cellStyle name="20% - Accent5 4 5" xfId="648" xr:uid="{00000000-0005-0000-0000-000082020000}"/>
    <cellStyle name="20% - Accent5 5" xfId="649" xr:uid="{00000000-0005-0000-0000-000083020000}"/>
    <cellStyle name="20% - Accent5 5 2" xfId="650" xr:uid="{00000000-0005-0000-0000-000084020000}"/>
    <cellStyle name="20% - Accent5 5 2 2" xfId="651" xr:uid="{00000000-0005-0000-0000-000085020000}"/>
    <cellStyle name="20% - Accent5 5 2 2 2" xfId="652" xr:uid="{00000000-0005-0000-0000-000086020000}"/>
    <cellStyle name="20% - Accent5 5 2 2 2 2" xfId="653" xr:uid="{00000000-0005-0000-0000-000087020000}"/>
    <cellStyle name="20% - Accent5 5 2 2 3" xfId="654" xr:uid="{00000000-0005-0000-0000-000088020000}"/>
    <cellStyle name="20% - Accent5 5 2 3" xfId="655" xr:uid="{00000000-0005-0000-0000-000089020000}"/>
    <cellStyle name="20% - Accent5 5 2 3 2" xfId="656" xr:uid="{00000000-0005-0000-0000-00008A020000}"/>
    <cellStyle name="20% - Accent5 5 2 4" xfId="657" xr:uid="{00000000-0005-0000-0000-00008B020000}"/>
    <cellStyle name="20% - Accent5 5 3" xfId="658" xr:uid="{00000000-0005-0000-0000-00008C020000}"/>
    <cellStyle name="20% - Accent5 5 3 2" xfId="659" xr:uid="{00000000-0005-0000-0000-00008D020000}"/>
    <cellStyle name="20% - Accent5 5 3 2 2" xfId="660" xr:uid="{00000000-0005-0000-0000-00008E020000}"/>
    <cellStyle name="20% - Accent5 5 3 3" xfId="661" xr:uid="{00000000-0005-0000-0000-00008F020000}"/>
    <cellStyle name="20% - Accent5 5 4" xfId="662" xr:uid="{00000000-0005-0000-0000-000090020000}"/>
    <cellStyle name="20% - Accent5 5 4 2" xfId="663" xr:uid="{00000000-0005-0000-0000-000091020000}"/>
    <cellStyle name="20% - Accent5 5 5" xfId="664" xr:uid="{00000000-0005-0000-0000-000092020000}"/>
    <cellStyle name="20% - Accent5 6" xfId="665" xr:uid="{00000000-0005-0000-0000-000093020000}"/>
    <cellStyle name="20% - Accent5 6 2" xfId="666" xr:uid="{00000000-0005-0000-0000-000094020000}"/>
    <cellStyle name="20% - Accent5 6 2 2" xfId="667" xr:uid="{00000000-0005-0000-0000-000095020000}"/>
    <cellStyle name="20% - Accent5 6 2 2 2" xfId="668" xr:uid="{00000000-0005-0000-0000-000096020000}"/>
    <cellStyle name="20% - Accent5 6 2 2 2 2" xfId="669" xr:uid="{00000000-0005-0000-0000-000097020000}"/>
    <cellStyle name="20% - Accent5 6 2 2 3" xfId="670" xr:uid="{00000000-0005-0000-0000-000098020000}"/>
    <cellStyle name="20% - Accent5 6 2 3" xfId="671" xr:uid="{00000000-0005-0000-0000-000099020000}"/>
    <cellStyle name="20% - Accent5 6 2 3 2" xfId="672" xr:uid="{00000000-0005-0000-0000-00009A020000}"/>
    <cellStyle name="20% - Accent5 6 2 4" xfId="673" xr:uid="{00000000-0005-0000-0000-00009B020000}"/>
    <cellStyle name="20% - Accent5 6 3" xfId="674" xr:uid="{00000000-0005-0000-0000-00009C020000}"/>
    <cellStyle name="20% - Accent5 6 3 2" xfId="675" xr:uid="{00000000-0005-0000-0000-00009D020000}"/>
    <cellStyle name="20% - Accent5 6 3 2 2" xfId="676" xr:uid="{00000000-0005-0000-0000-00009E020000}"/>
    <cellStyle name="20% - Accent5 6 3 3" xfId="677" xr:uid="{00000000-0005-0000-0000-00009F020000}"/>
    <cellStyle name="20% - Accent5 6 4" xfId="678" xr:uid="{00000000-0005-0000-0000-0000A0020000}"/>
    <cellStyle name="20% - Accent5 6 4 2" xfId="679" xr:uid="{00000000-0005-0000-0000-0000A1020000}"/>
    <cellStyle name="20% - Accent5 6 5" xfId="680" xr:uid="{00000000-0005-0000-0000-0000A2020000}"/>
    <cellStyle name="20% - Accent5 7" xfId="681" xr:uid="{00000000-0005-0000-0000-0000A3020000}"/>
    <cellStyle name="20% - Accent5 7 2" xfId="682" xr:uid="{00000000-0005-0000-0000-0000A4020000}"/>
    <cellStyle name="20% - Accent5 7 2 2" xfId="683" xr:uid="{00000000-0005-0000-0000-0000A5020000}"/>
    <cellStyle name="20% - Accent5 7 2 2 2" xfId="684" xr:uid="{00000000-0005-0000-0000-0000A6020000}"/>
    <cellStyle name="20% - Accent5 7 2 2 2 2" xfId="685" xr:uid="{00000000-0005-0000-0000-0000A7020000}"/>
    <cellStyle name="20% - Accent5 7 2 2 3" xfId="686" xr:uid="{00000000-0005-0000-0000-0000A8020000}"/>
    <cellStyle name="20% - Accent5 7 2 3" xfId="687" xr:uid="{00000000-0005-0000-0000-0000A9020000}"/>
    <cellStyle name="20% - Accent5 7 2 3 2" xfId="688" xr:uid="{00000000-0005-0000-0000-0000AA020000}"/>
    <cellStyle name="20% - Accent5 7 2 4" xfId="689" xr:uid="{00000000-0005-0000-0000-0000AB020000}"/>
    <cellStyle name="20% - Accent5 7 3" xfId="690" xr:uid="{00000000-0005-0000-0000-0000AC020000}"/>
    <cellStyle name="20% - Accent5 7 3 2" xfId="691" xr:uid="{00000000-0005-0000-0000-0000AD020000}"/>
    <cellStyle name="20% - Accent5 7 3 2 2" xfId="692" xr:uid="{00000000-0005-0000-0000-0000AE020000}"/>
    <cellStyle name="20% - Accent5 7 3 3" xfId="693" xr:uid="{00000000-0005-0000-0000-0000AF020000}"/>
    <cellStyle name="20% - Accent5 7 4" xfId="694" xr:uid="{00000000-0005-0000-0000-0000B0020000}"/>
    <cellStyle name="20% - Accent5 7 4 2" xfId="695" xr:uid="{00000000-0005-0000-0000-0000B1020000}"/>
    <cellStyle name="20% - Accent5 7 5" xfId="696" xr:uid="{00000000-0005-0000-0000-0000B2020000}"/>
    <cellStyle name="20% - Accent5 8" xfId="697" xr:uid="{00000000-0005-0000-0000-0000B3020000}"/>
    <cellStyle name="20% - Accent5 8 2" xfId="698" xr:uid="{00000000-0005-0000-0000-0000B4020000}"/>
    <cellStyle name="20% - Accent5 8 2 2" xfId="699" xr:uid="{00000000-0005-0000-0000-0000B5020000}"/>
    <cellStyle name="20% - Accent5 8 2 2 2" xfId="700" xr:uid="{00000000-0005-0000-0000-0000B6020000}"/>
    <cellStyle name="20% - Accent5 8 2 2 2 2" xfId="701" xr:uid="{00000000-0005-0000-0000-0000B7020000}"/>
    <cellStyle name="20% - Accent5 8 2 2 3" xfId="702" xr:uid="{00000000-0005-0000-0000-0000B8020000}"/>
    <cellStyle name="20% - Accent5 8 2 3" xfId="703" xr:uid="{00000000-0005-0000-0000-0000B9020000}"/>
    <cellStyle name="20% - Accent5 8 2 3 2" xfId="704" xr:uid="{00000000-0005-0000-0000-0000BA020000}"/>
    <cellStyle name="20% - Accent5 8 2 4" xfId="705" xr:uid="{00000000-0005-0000-0000-0000BB020000}"/>
    <cellStyle name="20% - Accent5 8 3" xfId="706" xr:uid="{00000000-0005-0000-0000-0000BC020000}"/>
    <cellStyle name="20% - Accent5 8 3 2" xfId="707" xr:uid="{00000000-0005-0000-0000-0000BD020000}"/>
    <cellStyle name="20% - Accent5 8 3 2 2" xfId="708" xr:uid="{00000000-0005-0000-0000-0000BE020000}"/>
    <cellStyle name="20% - Accent5 8 3 3" xfId="709" xr:uid="{00000000-0005-0000-0000-0000BF020000}"/>
    <cellStyle name="20% - Accent5 8 4" xfId="710" xr:uid="{00000000-0005-0000-0000-0000C0020000}"/>
    <cellStyle name="20% - Accent5 8 4 2" xfId="711" xr:uid="{00000000-0005-0000-0000-0000C1020000}"/>
    <cellStyle name="20% - Accent5 8 5" xfId="712" xr:uid="{00000000-0005-0000-0000-0000C2020000}"/>
    <cellStyle name="20% - Accent5 9" xfId="713" xr:uid="{00000000-0005-0000-0000-0000C3020000}"/>
    <cellStyle name="20% - Accent5 9 2" xfId="714" xr:uid="{00000000-0005-0000-0000-0000C4020000}"/>
    <cellStyle name="20% - Accent5 9 2 2" xfId="715" xr:uid="{00000000-0005-0000-0000-0000C5020000}"/>
    <cellStyle name="20% - Accent5 9 2 2 2" xfId="716" xr:uid="{00000000-0005-0000-0000-0000C6020000}"/>
    <cellStyle name="20% - Accent5 9 2 3" xfId="717" xr:uid="{00000000-0005-0000-0000-0000C7020000}"/>
    <cellStyle name="20% - Accent5 9 3" xfId="718" xr:uid="{00000000-0005-0000-0000-0000C8020000}"/>
    <cellStyle name="20% - Accent5 9 3 2" xfId="719" xr:uid="{00000000-0005-0000-0000-0000C9020000}"/>
    <cellStyle name="20% - Accent5 9 4" xfId="720" xr:uid="{00000000-0005-0000-0000-0000CA020000}"/>
    <cellStyle name="20% - Accent6 10" xfId="721" xr:uid="{00000000-0005-0000-0000-0000CB020000}"/>
    <cellStyle name="20% - Accent6 10 2" xfId="722" xr:uid="{00000000-0005-0000-0000-0000CC020000}"/>
    <cellStyle name="20% - Accent6 10 2 2" xfId="723" xr:uid="{00000000-0005-0000-0000-0000CD020000}"/>
    <cellStyle name="20% - Accent6 10 3" xfId="724" xr:uid="{00000000-0005-0000-0000-0000CE020000}"/>
    <cellStyle name="20% - Accent6 11" xfId="725" xr:uid="{00000000-0005-0000-0000-0000CF020000}"/>
    <cellStyle name="20% - Accent6 11 2" xfId="726" xr:uid="{00000000-0005-0000-0000-0000D0020000}"/>
    <cellStyle name="20% - Accent6 12" xfId="727" xr:uid="{00000000-0005-0000-0000-0000D1020000}"/>
    <cellStyle name="20% - Accent6 2" xfId="728" xr:uid="{00000000-0005-0000-0000-0000D2020000}"/>
    <cellStyle name="20% - Accent6 2 2" xfId="729" xr:uid="{00000000-0005-0000-0000-0000D3020000}"/>
    <cellStyle name="20% - Accent6 2 2 2" xfId="730" xr:uid="{00000000-0005-0000-0000-0000D4020000}"/>
    <cellStyle name="20% - Accent6 2 2 2 2" xfId="731" xr:uid="{00000000-0005-0000-0000-0000D5020000}"/>
    <cellStyle name="20% - Accent6 2 2 2 2 2" xfId="732" xr:uid="{00000000-0005-0000-0000-0000D6020000}"/>
    <cellStyle name="20% - Accent6 2 2 2 2 2 2" xfId="733" xr:uid="{00000000-0005-0000-0000-0000D7020000}"/>
    <cellStyle name="20% - Accent6 2 2 2 2 3" xfId="734" xr:uid="{00000000-0005-0000-0000-0000D8020000}"/>
    <cellStyle name="20% - Accent6 2 2 2 3" xfId="735" xr:uid="{00000000-0005-0000-0000-0000D9020000}"/>
    <cellStyle name="20% - Accent6 2 2 2 3 2" xfId="736" xr:uid="{00000000-0005-0000-0000-0000DA020000}"/>
    <cellStyle name="20% - Accent6 2 2 2 4" xfId="737" xr:uid="{00000000-0005-0000-0000-0000DB020000}"/>
    <cellStyle name="20% - Accent6 2 2 3" xfId="738" xr:uid="{00000000-0005-0000-0000-0000DC020000}"/>
    <cellStyle name="20% - Accent6 2 2 3 2" xfId="739" xr:uid="{00000000-0005-0000-0000-0000DD020000}"/>
    <cellStyle name="20% - Accent6 2 2 3 2 2" xfId="740" xr:uid="{00000000-0005-0000-0000-0000DE020000}"/>
    <cellStyle name="20% - Accent6 2 2 3 3" xfId="741" xr:uid="{00000000-0005-0000-0000-0000DF020000}"/>
    <cellStyle name="20% - Accent6 2 2 4" xfId="742" xr:uid="{00000000-0005-0000-0000-0000E0020000}"/>
    <cellStyle name="20% - Accent6 2 2 4 2" xfId="743" xr:uid="{00000000-0005-0000-0000-0000E1020000}"/>
    <cellStyle name="20% - Accent6 2 2 5" xfId="744" xr:uid="{00000000-0005-0000-0000-0000E2020000}"/>
    <cellStyle name="20% - Accent6 2 3" xfId="745" xr:uid="{00000000-0005-0000-0000-0000E3020000}"/>
    <cellStyle name="20% - Accent6 2 3 2" xfId="746" xr:uid="{00000000-0005-0000-0000-0000E4020000}"/>
    <cellStyle name="20% - Accent6 2 3 2 2" xfId="747" xr:uid="{00000000-0005-0000-0000-0000E5020000}"/>
    <cellStyle name="20% - Accent6 2 3 2 2 2" xfId="748" xr:uid="{00000000-0005-0000-0000-0000E6020000}"/>
    <cellStyle name="20% - Accent6 2 3 2 3" xfId="749" xr:uid="{00000000-0005-0000-0000-0000E7020000}"/>
    <cellStyle name="20% - Accent6 2 3 3" xfId="750" xr:uid="{00000000-0005-0000-0000-0000E8020000}"/>
    <cellStyle name="20% - Accent6 2 3 3 2" xfId="751" xr:uid="{00000000-0005-0000-0000-0000E9020000}"/>
    <cellStyle name="20% - Accent6 2 3 4" xfId="752" xr:uid="{00000000-0005-0000-0000-0000EA020000}"/>
    <cellStyle name="20% - Accent6 2 4" xfId="753" xr:uid="{00000000-0005-0000-0000-0000EB020000}"/>
    <cellStyle name="20% - Accent6 2 4 2" xfId="754" xr:uid="{00000000-0005-0000-0000-0000EC020000}"/>
    <cellStyle name="20% - Accent6 2 4 2 2" xfId="755" xr:uid="{00000000-0005-0000-0000-0000ED020000}"/>
    <cellStyle name="20% - Accent6 2 4 3" xfId="756" xr:uid="{00000000-0005-0000-0000-0000EE020000}"/>
    <cellStyle name="20% - Accent6 2 5" xfId="757" xr:uid="{00000000-0005-0000-0000-0000EF020000}"/>
    <cellStyle name="20% - Accent6 2 5 2" xfId="758" xr:uid="{00000000-0005-0000-0000-0000F0020000}"/>
    <cellStyle name="20% - Accent6 2 6" xfId="759" xr:uid="{00000000-0005-0000-0000-0000F1020000}"/>
    <cellStyle name="20% - Accent6 3" xfId="760" xr:uid="{00000000-0005-0000-0000-0000F2020000}"/>
    <cellStyle name="20% - Accent6 3 2" xfId="761" xr:uid="{00000000-0005-0000-0000-0000F3020000}"/>
    <cellStyle name="20% - Accent6 3 2 2" xfId="762" xr:uid="{00000000-0005-0000-0000-0000F4020000}"/>
    <cellStyle name="20% - Accent6 3 2 2 2" xfId="763" xr:uid="{00000000-0005-0000-0000-0000F5020000}"/>
    <cellStyle name="20% - Accent6 3 2 2 2 2" xfId="764" xr:uid="{00000000-0005-0000-0000-0000F6020000}"/>
    <cellStyle name="20% - Accent6 3 2 2 3" xfId="765" xr:uid="{00000000-0005-0000-0000-0000F7020000}"/>
    <cellStyle name="20% - Accent6 3 2 3" xfId="766" xr:uid="{00000000-0005-0000-0000-0000F8020000}"/>
    <cellStyle name="20% - Accent6 3 2 3 2" xfId="767" xr:uid="{00000000-0005-0000-0000-0000F9020000}"/>
    <cellStyle name="20% - Accent6 3 2 4" xfId="768" xr:uid="{00000000-0005-0000-0000-0000FA020000}"/>
    <cellStyle name="20% - Accent6 3 3" xfId="769" xr:uid="{00000000-0005-0000-0000-0000FB020000}"/>
    <cellStyle name="20% - Accent6 3 3 2" xfId="770" xr:uid="{00000000-0005-0000-0000-0000FC020000}"/>
    <cellStyle name="20% - Accent6 3 3 2 2" xfId="771" xr:uid="{00000000-0005-0000-0000-0000FD020000}"/>
    <cellStyle name="20% - Accent6 3 3 3" xfId="772" xr:uid="{00000000-0005-0000-0000-0000FE020000}"/>
    <cellStyle name="20% - Accent6 3 4" xfId="773" xr:uid="{00000000-0005-0000-0000-0000FF020000}"/>
    <cellStyle name="20% - Accent6 3 4 2" xfId="774" xr:uid="{00000000-0005-0000-0000-000000030000}"/>
    <cellStyle name="20% - Accent6 3 5" xfId="775" xr:uid="{00000000-0005-0000-0000-000001030000}"/>
    <cellStyle name="20% - Accent6 4" xfId="776" xr:uid="{00000000-0005-0000-0000-000002030000}"/>
    <cellStyle name="20% - Accent6 4 2" xfId="777" xr:uid="{00000000-0005-0000-0000-000003030000}"/>
    <cellStyle name="20% - Accent6 4 2 2" xfId="778" xr:uid="{00000000-0005-0000-0000-000004030000}"/>
    <cellStyle name="20% - Accent6 4 2 2 2" xfId="779" xr:uid="{00000000-0005-0000-0000-000005030000}"/>
    <cellStyle name="20% - Accent6 4 2 2 2 2" xfId="780" xr:uid="{00000000-0005-0000-0000-000006030000}"/>
    <cellStyle name="20% - Accent6 4 2 2 3" xfId="781" xr:uid="{00000000-0005-0000-0000-000007030000}"/>
    <cellStyle name="20% - Accent6 4 2 3" xfId="782" xr:uid="{00000000-0005-0000-0000-000008030000}"/>
    <cellStyle name="20% - Accent6 4 2 3 2" xfId="783" xr:uid="{00000000-0005-0000-0000-000009030000}"/>
    <cellStyle name="20% - Accent6 4 2 4" xfId="784" xr:uid="{00000000-0005-0000-0000-00000A030000}"/>
    <cellStyle name="20% - Accent6 4 3" xfId="785" xr:uid="{00000000-0005-0000-0000-00000B030000}"/>
    <cellStyle name="20% - Accent6 4 3 2" xfId="786" xr:uid="{00000000-0005-0000-0000-00000C030000}"/>
    <cellStyle name="20% - Accent6 4 3 2 2" xfId="787" xr:uid="{00000000-0005-0000-0000-00000D030000}"/>
    <cellStyle name="20% - Accent6 4 3 3" xfId="788" xr:uid="{00000000-0005-0000-0000-00000E030000}"/>
    <cellStyle name="20% - Accent6 4 4" xfId="789" xr:uid="{00000000-0005-0000-0000-00000F030000}"/>
    <cellStyle name="20% - Accent6 4 4 2" xfId="790" xr:uid="{00000000-0005-0000-0000-000010030000}"/>
    <cellStyle name="20% - Accent6 4 5" xfId="791" xr:uid="{00000000-0005-0000-0000-000011030000}"/>
    <cellStyle name="20% - Accent6 5" xfId="792" xr:uid="{00000000-0005-0000-0000-000012030000}"/>
    <cellStyle name="20% - Accent6 5 2" xfId="793" xr:uid="{00000000-0005-0000-0000-000013030000}"/>
    <cellStyle name="20% - Accent6 5 2 2" xfId="794" xr:uid="{00000000-0005-0000-0000-000014030000}"/>
    <cellStyle name="20% - Accent6 5 2 2 2" xfId="795" xr:uid="{00000000-0005-0000-0000-000015030000}"/>
    <cellStyle name="20% - Accent6 5 2 2 2 2" xfId="796" xr:uid="{00000000-0005-0000-0000-000016030000}"/>
    <cellStyle name="20% - Accent6 5 2 2 3" xfId="797" xr:uid="{00000000-0005-0000-0000-000017030000}"/>
    <cellStyle name="20% - Accent6 5 2 3" xfId="798" xr:uid="{00000000-0005-0000-0000-000018030000}"/>
    <cellStyle name="20% - Accent6 5 2 3 2" xfId="799" xr:uid="{00000000-0005-0000-0000-000019030000}"/>
    <cellStyle name="20% - Accent6 5 2 4" xfId="800" xr:uid="{00000000-0005-0000-0000-00001A030000}"/>
    <cellStyle name="20% - Accent6 5 3" xfId="801" xr:uid="{00000000-0005-0000-0000-00001B030000}"/>
    <cellStyle name="20% - Accent6 5 3 2" xfId="802" xr:uid="{00000000-0005-0000-0000-00001C030000}"/>
    <cellStyle name="20% - Accent6 5 3 2 2" xfId="803" xr:uid="{00000000-0005-0000-0000-00001D030000}"/>
    <cellStyle name="20% - Accent6 5 3 3" xfId="804" xr:uid="{00000000-0005-0000-0000-00001E030000}"/>
    <cellStyle name="20% - Accent6 5 4" xfId="805" xr:uid="{00000000-0005-0000-0000-00001F030000}"/>
    <cellStyle name="20% - Accent6 5 4 2" xfId="806" xr:uid="{00000000-0005-0000-0000-000020030000}"/>
    <cellStyle name="20% - Accent6 5 5" xfId="807" xr:uid="{00000000-0005-0000-0000-000021030000}"/>
    <cellStyle name="20% - Accent6 6" xfId="808" xr:uid="{00000000-0005-0000-0000-000022030000}"/>
    <cellStyle name="20% - Accent6 6 2" xfId="809" xr:uid="{00000000-0005-0000-0000-000023030000}"/>
    <cellStyle name="20% - Accent6 6 2 2" xfId="810" xr:uid="{00000000-0005-0000-0000-000024030000}"/>
    <cellStyle name="20% - Accent6 6 2 2 2" xfId="811" xr:uid="{00000000-0005-0000-0000-000025030000}"/>
    <cellStyle name="20% - Accent6 6 2 2 2 2" xfId="812" xr:uid="{00000000-0005-0000-0000-000026030000}"/>
    <cellStyle name="20% - Accent6 6 2 2 3" xfId="813" xr:uid="{00000000-0005-0000-0000-000027030000}"/>
    <cellStyle name="20% - Accent6 6 2 3" xfId="814" xr:uid="{00000000-0005-0000-0000-000028030000}"/>
    <cellStyle name="20% - Accent6 6 2 3 2" xfId="815" xr:uid="{00000000-0005-0000-0000-000029030000}"/>
    <cellStyle name="20% - Accent6 6 2 4" xfId="816" xr:uid="{00000000-0005-0000-0000-00002A030000}"/>
    <cellStyle name="20% - Accent6 6 3" xfId="817" xr:uid="{00000000-0005-0000-0000-00002B030000}"/>
    <cellStyle name="20% - Accent6 6 3 2" xfId="818" xr:uid="{00000000-0005-0000-0000-00002C030000}"/>
    <cellStyle name="20% - Accent6 6 3 2 2" xfId="819" xr:uid="{00000000-0005-0000-0000-00002D030000}"/>
    <cellStyle name="20% - Accent6 6 3 3" xfId="820" xr:uid="{00000000-0005-0000-0000-00002E030000}"/>
    <cellStyle name="20% - Accent6 6 4" xfId="821" xr:uid="{00000000-0005-0000-0000-00002F030000}"/>
    <cellStyle name="20% - Accent6 6 4 2" xfId="822" xr:uid="{00000000-0005-0000-0000-000030030000}"/>
    <cellStyle name="20% - Accent6 6 5" xfId="823" xr:uid="{00000000-0005-0000-0000-000031030000}"/>
    <cellStyle name="20% - Accent6 7" xfId="824" xr:uid="{00000000-0005-0000-0000-000032030000}"/>
    <cellStyle name="20% - Accent6 7 2" xfId="825" xr:uid="{00000000-0005-0000-0000-000033030000}"/>
    <cellStyle name="20% - Accent6 7 2 2" xfId="826" xr:uid="{00000000-0005-0000-0000-000034030000}"/>
    <cellStyle name="20% - Accent6 7 2 2 2" xfId="827" xr:uid="{00000000-0005-0000-0000-000035030000}"/>
    <cellStyle name="20% - Accent6 7 2 2 2 2" xfId="828" xr:uid="{00000000-0005-0000-0000-000036030000}"/>
    <cellStyle name="20% - Accent6 7 2 2 3" xfId="829" xr:uid="{00000000-0005-0000-0000-000037030000}"/>
    <cellStyle name="20% - Accent6 7 2 3" xfId="830" xr:uid="{00000000-0005-0000-0000-000038030000}"/>
    <cellStyle name="20% - Accent6 7 2 3 2" xfId="831" xr:uid="{00000000-0005-0000-0000-000039030000}"/>
    <cellStyle name="20% - Accent6 7 2 4" xfId="832" xr:uid="{00000000-0005-0000-0000-00003A030000}"/>
    <cellStyle name="20% - Accent6 7 3" xfId="833" xr:uid="{00000000-0005-0000-0000-00003B030000}"/>
    <cellStyle name="20% - Accent6 7 3 2" xfId="834" xr:uid="{00000000-0005-0000-0000-00003C030000}"/>
    <cellStyle name="20% - Accent6 7 3 2 2" xfId="835" xr:uid="{00000000-0005-0000-0000-00003D030000}"/>
    <cellStyle name="20% - Accent6 7 3 3" xfId="836" xr:uid="{00000000-0005-0000-0000-00003E030000}"/>
    <cellStyle name="20% - Accent6 7 4" xfId="837" xr:uid="{00000000-0005-0000-0000-00003F030000}"/>
    <cellStyle name="20% - Accent6 7 4 2" xfId="838" xr:uid="{00000000-0005-0000-0000-000040030000}"/>
    <cellStyle name="20% - Accent6 7 5" xfId="839" xr:uid="{00000000-0005-0000-0000-000041030000}"/>
    <cellStyle name="20% - Accent6 8" xfId="840" xr:uid="{00000000-0005-0000-0000-000042030000}"/>
    <cellStyle name="20% - Accent6 8 2" xfId="841" xr:uid="{00000000-0005-0000-0000-000043030000}"/>
    <cellStyle name="20% - Accent6 8 2 2" xfId="842" xr:uid="{00000000-0005-0000-0000-000044030000}"/>
    <cellStyle name="20% - Accent6 8 2 2 2" xfId="843" xr:uid="{00000000-0005-0000-0000-000045030000}"/>
    <cellStyle name="20% - Accent6 8 2 2 2 2" xfId="844" xr:uid="{00000000-0005-0000-0000-000046030000}"/>
    <cellStyle name="20% - Accent6 8 2 2 3" xfId="845" xr:uid="{00000000-0005-0000-0000-000047030000}"/>
    <cellStyle name="20% - Accent6 8 2 3" xfId="846" xr:uid="{00000000-0005-0000-0000-000048030000}"/>
    <cellStyle name="20% - Accent6 8 2 3 2" xfId="847" xr:uid="{00000000-0005-0000-0000-000049030000}"/>
    <cellStyle name="20% - Accent6 8 2 4" xfId="848" xr:uid="{00000000-0005-0000-0000-00004A030000}"/>
    <cellStyle name="20% - Accent6 8 3" xfId="849" xr:uid="{00000000-0005-0000-0000-00004B030000}"/>
    <cellStyle name="20% - Accent6 8 3 2" xfId="850" xr:uid="{00000000-0005-0000-0000-00004C030000}"/>
    <cellStyle name="20% - Accent6 8 3 2 2" xfId="851" xr:uid="{00000000-0005-0000-0000-00004D030000}"/>
    <cellStyle name="20% - Accent6 8 3 3" xfId="852" xr:uid="{00000000-0005-0000-0000-00004E030000}"/>
    <cellStyle name="20% - Accent6 8 4" xfId="853" xr:uid="{00000000-0005-0000-0000-00004F030000}"/>
    <cellStyle name="20% - Accent6 8 4 2" xfId="854" xr:uid="{00000000-0005-0000-0000-000050030000}"/>
    <cellStyle name="20% - Accent6 8 5" xfId="855" xr:uid="{00000000-0005-0000-0000-000051030000}"/>
    <cellStyle name="20% - Accent6 9" xfId="856" xr:uid="{00000000-0005-0000-0000-000052030000}"/>
    <cellStyle name="20% - Accent6 9 2" xfId="857" xr:uid="{00000000-0005-0000-0000-000053030000}"/>
    <cellStyle name="20% - Accent6 9 2 2" xfId="858" xr:uid="{00000000-0005-0000-0000-000054030000}"/>
    <cellStyle name="20% - Accent6 9 2 2 2" xfId="859" xr:uid="{00000000-0005-0000-0000-000055030000}"/>
    <cellStyle name="20% - Accent6 9 2 3" xfId="860" xr:uid="{00000000-0005-0000-0000-000056030000}"/>
    <cellStyle name="20% - Accent6 9 3" xfId="861" xr:uid="{00000000-0005-0000-0000-000057030000}"/>
    <cellStyle name="20% - Accent6 9 3 2" xfId="862" xr:uid="{00000000-0005-0000-0000-000058030000}"/>
    <cellStyle name="20% - Accent6 9 4" xfId="863" xr:uid="{00000000-0005-0000-0000-000059030000}"/>
    <cellStyle name="40% - Accent1 10" xfId="864" xr:uid="{00000000-0005-0000-0000-00005A030000}"/>
    <cellStyle name="40% - Accent1 10 2" xfId="865" xr:uid="{00000000-0005-0000-0000-00005B030000}"/>
    <cellStyle name="40% - Accent1 10 2 2" xfId="866" xr:uid="{00000000-0005-0000-0000-00005C030000}"/>
    <cellStyle name="40% - Accent1 10 3" xfId="867" xr:uid="{00000000-0005-0000-0000-00005D030000}"/>
    <cellStyle name="40% - Accent1 11" xfId="868" xr:uid="{00000000-0005-0000-0000-00005E030000}"/>
    <cellStyle name="40% - Accent1 11 2" xfId="869" xr:uid="{00000000-0005-0000-0000-00005F030000}"/>
    <cellStyle name="40% - Accent1 12" xfId="870" xr:uid="{00000000-0005-0000-0000-000060030000}"/>
    <cellStyle name="40% - Accent1 2" xfId="871" xr:uid="{00000000-0005-0000-0000-000061030000}"/>
    <cellStyle name="40% - Accent1 2 2" xfId="872" xr:uid="{00000000-0005-0000-0000-000062030000}"/>
    <cellStyle name="40% - Accent1 2 2 2" xfId="873" xr:uid="{00000000-0005-0000-0000-000063030000}"/>
    <cellStyle name="40% - Accent1 2 2 2 2" xfId="874" xr:uid="{00000000-0005-0000-0000-000064030000}"/>
    <cellStyle name="40% - Accent1 2 2 2 2 2" xfId="875" xr:uid="{00000000-0005-0000-0000-000065030000}"/>
    <cellStyle name="40% - Accent1 2 2 2 2 2 2" xfId="876" xr:uid="{00000000-0005-0000-0000-000066030000}"/>
    <cellStyle name="40% - Accent1 2 2 2 2 3" xfId="877" xr:uid="{00000000-0005-0000-0000-000067030000}"/>
    <cellStyle name="40% - Accent1 2 2 2 3" xfId="878" xr:uid="{00000000-0005-0000-0000-000068030000}"/>
    <cellStyle name="40% - Accent1 2 2 2 3 2" xfId="879" xr:uid="{00000000-0005-0000-0000-000069030000}"/>
    <cellStyle name="40% - Accent1 2 2 2 4" xfId="880" xr:uid="{00000000-0005-0000-0000-00006A030000}"/>
    <cellStyle name="40% - Accent1 2 2 3" xfId="881" xr:uid="{00000000-0005-0000-0000-00006B030000}"/>
    <cellStyle name="40% - Accent1 2 2 3 2" xfId="882" xr:uid="{00000000-0005-0000-0000-00006C030000}"/>
    <cellStyle name="40% - Accent1 2 2 3 2 2" xfId="883" xr:uid="{00000000-0005-0000-0000-00006D030000}"/>
    <cellStyle name="40% - Accent1 2 2 3 3" xfId="884" xr:uid="{00000000-0005-0000-0000-00006E030000}"/>
    <cellStyle name="40% - Accent1 2 2 4" xfId="885" xr:uid="{00000000-0005-0000-0000-00006F030000}"/>
    <cellStyle name="40% - Accent1 2 2 4 2" xfId="886" xr:uid="{00000000-0005-0000-0000-000070030000}"/>
    <cellStyle name="40% - Accent1 2 2 5" xfId="887" xr:uid="{00000000-0005-0000-0000-000071030000}"/>
    <cellStyle name="40% - Accent1 2 3" xfId="888" xr:uid="{00000000-0005-0000-0000-000072030000}"/>
    <cellStyle name="40% - Accent1 2 3 2" xfId="889" xr:uid="{00000000-0005-0000-0000-000073030000}"/>
    <cellStyle name="40% - Accent1 2 3 2 2" xfId="890" xr:uid="{00000000-0005-0000-0000-000074030000}"/>
    <cellStyle name="40% - Accent1 2 3 2 2 2" xfId="891" xr:uid="{00000000-0005-0000-0000-000075030000}"/>
    <cellStyle name="40% - Accent1 2 3 2 3" xfId="892" xr:uid="{00000000-0005-0000-0000-000076030000}"/>
    <cellStyle name="40% - Accent1 2 3 3" xfId="893" xr:uid="{00000000-0005-0000-0000-000077030000}"/>
    <cellStyle name="40% - Accent1 2 3 3 2" xfId="894" xr:uid="{00000000-0005-0000-0000-000078030000}"/>
    <cellStyle name="40% - Accent1 2 3 4" xfId="895" xr:uid="{00000000-0005-0000-0000-000079030000}"/>
    <cellStyle name="40% - Accent1 2 4" xfId="896" xr:uid="{00000000-0005-0000-0000-00007A030000}"/>
    <cellStyle name="40% - Accent1 2 4 2" xfId="897" xr:uid="{00000000-0005-0000-0000-00007B030000}"/>
    <cellStyle name="40% - Accent1 2 4 2 2" xfId="898" xr:uid="{00000000-0005-0000-0000-00007C030000}"/>
    <cellStyle name="40% - Accent1 2 4 3" xfId="899" xr:uid="{00000000-0005-0000-0000-00007D030000}"/>
    <cellStyle name="40% - Accent1 2 5" xfId="900" xr:uid="{00000000-0005-0000-0000-00007E030000}"/>
    <cellStyle name="40% - Accent1 2 5 2" xfId="901" xr:uid="{00000000-0005-0000-0000-00007F030000}"/>
    <cellStyle name="40% - Accent1 2 6" xfId="902" xr:uid="{00000000-0005-0000-0000-000080030000}"/>
    <cellStyle name="40% - Accent1 3" xfId="903" xr:uid="{00000000-0005-0000-0000-000081030000}"/>
    <cellStyle name="40% - Accent1 3 2" xfId="904" xr:uid="{00000000-0005-0000-0000-000082030000}"/>
    <cellStyle name="40% - Accent1 3 2 2" xfId="905" xr:uid="{00000000-0005-0000-0000-000083030000}"/>
    <cellStyle name="40% - Accent1 3 2 2 2" xfId="906" xr:uid="{00000000-0005-0000-0000-000084030000}"/>
    <cellStyle name="40% - Accent1 3 2 2 2 2" xfId="907" xr:uid="{00000000-0005-0000-0000-000085030000}"/>
    <cellStyle name="40% - Accent1 3 2 2 3" xfId="908" xr:uid="{00000000-0005-0000-0000-000086030000}"/>
    <cellStyle name="40% - Accent1 3 2 3" xfId="909" xr:uid="{00000000-0005-0000-0000-000087030000}"/>
    <cellStyle name="40% - Accent1 3 2 3 2" xfId="910" xr:uid="{00000000-0005-0000-0000-000088030000}"/>
    <cellStyle name="40% - Accent1 3 2 4" xfId="911" xr:uid="{00000000-0005-0000-0000-000089030000}"/>
    <cellStyle name="40% - Accent1 3 3" xfId="912" xr:uid="{00000000-0005-0000-0000-00008A030000}"/>
    <cellStyle name="40% - Accent1 3 3 2" xfId="913" xr:uid="{00000000-0005-0000-0000-00008B030000}"/>
    <cellStyle name="40% - Accent1 3 3 2 2" xfId="914" xr:uid="{00000000-0005-0000-0000-00008C030000}"/>
    <cellStyle name="40% - Accent1 3 3 3" xfId="915" xr:uid="{00000000-0005-0000-0000-00008D030000}"/>
    <cellStyle name="40% - Accent1 3 4" xfId="916" xr:uid="{00000000-0005-0000-0000-00008E030000}"/>
    <cellStyle name="40% - Accent1 3 4 2" xfId="917" xr:uid="{00000000-0005-0000-0000-00008F030000}"/>
    <cellStyle name="40% - Accent1 3 5" xfId="918" xr:uid="{00000000-0005-0000-0000-000090030000}"/>
    <cellStyle name="40% - Accent1 4" xfId="919" xr:uid="{00000000-0005-0000-0000-000091030000}"/>
    <cellStyle name="40% - Accent1 4 2" xfId="920" xr:uid="{00000000-0005-0000-0000-000092030000}"/>
    <cellStyle name="40% - Accent1 4 2 2" xfId="921" xr:uid="{00000000-0005-0000-0000-000093030000}"/>
    <cellStyle name="40% - Accent1 4 2 2 2" xfId="922" xr:uid="{00000000-0005-0000-0000-000094030000}"/>
    <cellStyle name="40% - Accent1 4 2 2 2 2" xfId="923" xr:uid="{00000000-0005-0000-0000-000095030000}"/>
    <cellStyle name="40% - Accent1 4 2 2 3" xfId="924" xr:uid="{00000000-0005-0000-0000-000096030000}"/>
    <cellStyle name="40% - Accent1 4 2 3" xfId="925" xr:uid="{00000000-0005-0000-0000-000097030000}"/>
    <cellStyle name="40% - Accent1 4 2 3 2" xfId="926" xr:uid="{00000000-0005-0000-0000-000098030000}"/>
    <cellStyle name="40% - Accent1 4 2 4" xfId="927" xr:uid="{00000000-0005-0000-0000-000099030000}"/>
    <cellStyle name="40% - Accent1 4 3" xfId="928" xr:uid="{00000000-0005-0000-0000-00009A030000}"/>
    <cellStyle name="40% - Accent1 4 3 2" xfId="929" xr:uid="{00000000-0005-0000-0000-00009B030000}"/>
    <cellStyle name="40% - Accent1 4 3 2 2" xfId="930" xr:uid="{00000000-0005-0000-0000-00009C030000}"/>
    <cellStyle name="40% - Accent1 4 3 3" xfId="931" xr:uid="{00000000-0005-0000-0000-00009D030000}"/>
    <cellStyle name="40% - Accent1 4 4" xfId="932" xr:uid="{00000000-0005-0000-0000-00009E030000}"/>
    <cellStyle name="40% - Accent1 4 4 2" xfId="933" xr:uid="{00000000-0005-0000-0000-00009F030000}"/>
    <cellStyle name="40% - Accent1 4 5" xfId="934" xr:uid="{00000000-0005-0000-0000-0000A0030000}"/>
    <cellStyle name="40% - Accent1 5" xfId="935" xr:uid="{00000000-0005-0000-0000-0000A1030000}"/>
    <cellStyle name="40% - Accent1 5 2" xfId="936" xr:uid="{00000000-0005-0000-0000-0000A2030000}"/>
    <cellStyle name="40% - Accent1 5 2 2" xfId="937" xr:uid="{00000000-0005-0000-0000-0000A3030000}"/>
    <cellStyle name="40% - Accent1 5 2 2 2" xfId="938" xr:uid="{00000000-0005-0000-0000-0000A4030000}"/>
    <cellStyle name="40% - Accent1 5 2 2 2 2" xfId="939" xr:uid="{00000000-0005-0000-0000-0000A5030000}"/>
    <cellStyle name="40% - Accent1 5 2 2 3" xfId="940" xr:uid="{00000000-0005-0000-0000-0000A6030000}"/>
    <cellStyle name="40% - Accent1 5 2 3" xfId="941" xr:uid="{00000000-0005-0000-0000-0000A7030000}"/>
    <cellStyle name="40% - Accent1 5 2 3 2" xfId="942" xr:uid="{00000000-0005-0000-0000-0000A8030000}"/>
    <cellStyle name="40% - Accent1 5 2 4" xfId="943" xr:uid="{00000000-0005-0000-0000-0000A9030000}"/>
    <cellStyle name="40% - Accent1 5 3" xfId="944" xr:uid="{00000000-0005-0000-0000-0000AA030000}"/>
    <cellStyle name="40% - Accent1 5 3 2" xfId="945" xr:uid="{00000000-0005-0000-0000-0000AB030000}"/>
    <cellStyle name="40% - Accent1 5 3 2 2" xfId="946" xr:uid="{00000000-0005-0000-0000-0000AC030000}"/>
    <cellStyle name="40% - Accent1 5 3 3" xfId="947" xr:uid="{00000000-0005-0000-0000-0000AD030000}"/>
    <cellStyle name="40% - Accent1 5 4" xfId="948" xr:uid="{00000000-0005-0000-0000-0000AE030000}"/>
    <cellStyle name="40% - Accent1 5 4 2" xfId="949" xr:uid="{00000000-0005-0000-0000-0000AF030000}"/>
    <cellStyle name="40% - Accent1 5 5" xfId="950" xr:uid="{00000000-0005-0000-0000-0000B0030000}"/>
    <cellStyle name="40% - Accent1 6" xfId="951" xr:uid="{00000000-0005-0000-0000-0000B1030000}"/>
    <cellStyle name="40% - Accent1 6 2" xfId="952" xr:uid="{00000000-0005-0000-0000-0000B2030000}"/>
    <cellStyle name="40% - Accent1 6 2 2" xfId="953" xr:uid="{00000000-0005-0000-0000-0000B3030000}"/>
    <cellStyle name="40% - Accent1 6 2 2 2" xfId="954" xr:uid="{00000000-0005-0000-0000-0000B4030000}"/>
    <cellStyle name="40% - Accent1 6 2 2 2 2" xfId="955" xr:uid="{00000000-0005-0000-0000-0000B5030000}"/>
    <cellStyle name="40% - Accent1 6 2 2 3" xfId="956" xr:uid="{00000000-0005-0000-0000-0000B6030000}"/>
    <cellStyle name="40% - Accent1 6 2 3" xfId="957" xr:uid="{00000000-0005-0000-0000-0000B7030000}"/>
    <cellStyle name="40% - Accent1 6 2 3 2" xfId="958" xr:uid="{00000000-0005-0000-0000-0000B8030000}"/>
    <cellStyle name="40% - Accent1 6 2 4" xfId="959" xr:uid="{00000000-0005-0000-0000-0000B9030000}"/>
    <cellStyle name="40% - Accent1 6 3" xfId="960" xr:uid="{00000000-0005-0000-0000-0000BA030000}"/>
    <cellStyle name="40% - Accent1 6 3 2" xfId="961" xr:uid="{00000000-0005-0000-0000-0000BB030000}"/>
    <cellStyle name="40% - Accent1 6 3 2 2" xfId="962" xr:uid="{00000000-0005-0000-0000-0000BC030000}"/>
    <cellStyle name="40% - Accent1 6 3 3" xfId="963" xr:uid="{00000000-0005-0000-0000-0000BD030000}"/>
    <cellStyle name="40% - Accent1 6 4" xfId="964" xr:uid="{00000000-0005-0000-0000-0000BE030000}"/>
    <cellStyle name="40% - Accent1 6 4 2" xfId="965" xr:uid="{00000000-0005-0000-0000-0000BF030000}"/>
    <cellStyle name="40% - Accent1 6 5" xfId="966" xr:uid="{00000000-0005-0000-0000-0000C0030000}"/>
    <cellStyle name="40% - Accent1 7" xfId="967" xr:uid="{00000000-0005-0000-0000-0000C1030000}"/>
    <cellStyle name="40% - Accent1 7 2" xfId="968" xr:uid="{00000000-0005-0000-0000-0000C2030000}"/>
    <cellStyle name="40% - Accent1 7 2 2" xfId="969" xr:uid="{00000000-0005-0000-0000-0000C3030000}"/>
    <cellStyle name="40% - Accent1 7 2 2 2" xfId="970" xr:uid="{00000000-0005-0000-0000-0000C4030000}"/>
    <cellStyle name="40% - Accent1 7 2 2 2 2" xfId="971" xr:uid="{00000000-0005-0000-0000-0000C5030000}"/>
    <cellStyle name="40% - Accent1 7 2 2 3" xfId="972" xr:uid="{00000000-0005-0000-0000-0000C6030000}"/>
    <cellStyle name="40% - Accent1 7 2 3" xfId="973" xr:uid="{00000000-0005-0000-0000-0000C7030000}"/>
    <cellStyle name="40% - Accent1 7 2 3 2" xfId="974" xr:uid="{00000000-0005-0000-0000-0000C8030000}"/>
    <cellStyle name="40% - Accent1 7 2 4" xfId="975" xr:uid="{00000000-0005-0000-0000-0000C9030000}"/>
    <cellStyle name="40% - Accent1 7 3" xfId="976" xr:uid="{00000000-0005-0000-0000-0000CA030000}"/>
    <cellStyle name="40% - Accent1 7 3 2" xfId="977" xr:uid="{00000000-0005-0000-0000-0000CB030000}"/>
    <cellStyle name="40% - Accent1 7 3 2 2" xfId="978" xr:uid="{00000000-0005-0000-0000-0000CC030000}"/>
    <cellStyle name="40% - Accent1 7 3 3" xfId="979" xr:uid="{00000000-0005-0000-0000-0000CD030000}"/>
    <cellStyle name="40% - Accent1 7 4" xfId="980" xr:uid="{00000000-0005-0000-0000-0000CE030000}"/>
    <cellStyle name="40% - Accent1 7 4 2" xfId="981" xr:uid="{00000000-0005-0000-0000-0000CF030000}"/>
    <cellStyle name="40% - Accent1 7 5" xfId="982" xr:uid="{00000000-0005-0000-0000-0000D0030000}"/>
    <cellStyle name="40% - Accent1 8" xfId="983" xr:uid="{00000000-0005-0000-0000-0000D1030000}"/>
    <cellStyle name="40% - Accent1 8 2" xfId="984" xr:uid="{00000000-0005-0000-0000-0000D2030000}"/>
    <cellStyle name="40% - Accent1 8 2 2" xfId="985" xr:uid="{00000000-0005-0000-0000-0000D3030000}"/>
    <cellStyle name="40% - Accent1 8 2 2 2" xfId="986" xr:uid="{00000000-0005-0000-0000-0000D4030000}"/>
    <cellStyle name="40% - Accent1 8 2 2 2 2" xfId="987" xr:uid="{00000000-0005-0000-0000-0000D5030000}"/>
    <cellStyle name="40% - Accent1 8 2 2 3" xfId="988" xr:uid="{00000000-0005-0000-0000-0000D6030000}"/>
    <cellStyle name="40% - Accent1 8 2 3" xfId="989" xr:uid="{00000000-0005-0000-0000-0000D7030000}"/>
    <cellStyle name="40% - Accent1 8 2 3 2" xfId="990" xr:uid="{00000000-0005-0000-0000-0000D8030000}"/>
    <cellStyle name="40% - Accent1 8 2 4" xfId="991" xr:uid="{00000000-0005-0000-0000-0000D9030000}"/>
    <cellStyle name="40% - Accent1 8 3" xfId="992" xr:uid="{00000000-0005-0000-0000-0000DA030000}"/>
    <cellStyle name="40% - Accent1 8 3 2" xfId="993" xr:uid="{00000000-0005-0000-0000-0000DB030000}"/>
    <cellStyle name="40% - Accent1 8 3 2 2" xfId="994" xr:uid="{00000000-0005-0000-0000-0000DC030000}"/>
    <cellStyle name="40% - Accent1 8 3 3" xfId="995" xr:uid="{00000000-0005-0000-0000-0000DD030000}"/>
    <cellStyle name="40% - Accent1 8 4" xfId="996" xr:uid="{00000000-0005-0000-0000-0000DE030000}"/>
    <cellStyle name="40% - Accent1 8 4 2" xfId="997" xr:uid="{00000000-0005-0000-0000-0000DF030000}"/>
    <cellStyle name="40% - Accent1 8 5" xfId="998" xr:uid="{00000000-0005-0000-0000-0000E0030000}"/>
    <cellStyle name="40% - Accent1 9" xfId="999" xr:uid="{00000000-0005-0000-0000-0000E1030000}"/>
    <cellStyle name="40% - Accent1 9 2" xfId="1000" xr:uid="{00000000-0005-0000-0000-0000E2030000}"/>
    <cellStyle name="40% - Accent1 9 2 2" xfId="1001" xr:uid="{00000000-0005-0000-0000-0000E3030000}"/>
    <cellStyle name="40% - Accent1 9 2 2 2" xfId="1002" xr:uid="{00000000-0005-0000-0000-0000E4030000}"/>
    <cellStyle name="40% - Accent1 9 2 3" xfId="1003" xr:uid="{00000000-0005-0000-0000-0000E5030000}"/>
    <cellStyle name="40% - Accent1 9 3" xfId="1004" xr:uid="{00000000-0005-0000-0000-0000E6030000}"/>
    <cellStyle name="40% - Accent1 9 3 2" xfId="1005" xr:uid="{00000000-0005-0000-0000-0000E7030000}"/>
    <cellStyle name="40% - Accent1 9 4" xfId="1006" xr:uid="{00000000-0005-0000-0000-0000E8030000}"/>
    <cellStyle name="40% - Accent2 10" xfId="1007" xr:uid="{00000000-0005-0000-0000-0000E9030000}"/>
    <cellStyle name="40% - Accent2 10 2" xfId="1008" xr:uid="{00000000-0005-0000-0000-0000EA030000}"/>
    <cellStyle name="40% - Accent2 10 2 2" xfId="1009" xr:uid="{00000000-0005-0000-0000-0000EB030000}"/>
    <cellStyle name="40% - Accent2 10 3" xfId="1010" xr:uid="{00000000-0005-0000-0000-0000EC030000}"/>
    <cellStyle name="40% - Accent2 11" xfId="1011" xr:uid="{00000000-0005-0000-0000-0000ED030000}"/>
    <cellStyle name="40% - Accent2 11 2" xfId="1012" xr:uid="{00000000-0005-0000-0000-0000EE030000}"/>
    <cellStyle name="40% - Accent2 12" xfId="1013" xr:uid="{00000000-0005-0000-0000-0000EF030000}"/>
    <cellStyle name="40% - Accent2 2" xfId="1014" xr:uid="{00000000-0005-0000-0000-0000F0030000}"/>
    <cellStyle name="40% - Accent2 2 2" xfId="1015" xr:uid="{00000000-0005-0000-0000-0000F1030000}"/>
    <cellStyle name="40% - Accent2 2 2 2" xfId="1016" xr:uid="{00000000-0005-0000-0000-0000F2030000}"/>
    <cellStyle name="40% - Accent2 2 2 2 2" xfId="1017" xr:uid="{00000000-0005-0000-0000-0000F3030000}"/>
    <cellStyle name="40% - Accent2 2 2 2 2 2" xfId="1018" xr:uid="{00000000-0005-0000-0000-0000F4030000}"/>
    <cellStyle name="40% - Accent2 2 2 2 2 2 2" xfId="1019" xr:uid="{00000000-0005-0000-0000-0000F5030000}"/>
    <cellStyle name="40% - Accent2 2 2 2 2 3" xfId="1020" xr:uid="{00000000-0005-0000-0000-0000F6030000}"/>
    <cellStyle name="40% - Accent2 2 2 2 3" xfId="1021" xr:uid="{00000000-0005-0000-0000-0000F7030000}"/>
    <cellStyle name="40% - Accent2 2 2 2 3 2" xfId="1022" xr:uid="{00000000-0005-0000-0000-0000F8030000}"/>
    <cellStyle name="40% - Accent2 2 2 2 4" xfId="1023" xr:uid="{00000000-0005-0000-0000-0000F9030000}"/>
    <cellStyle name="40% - Accent2 2 2 3" xfId="1024" xr:uid="{00000000-0005-0000-0000-0000FA030000}"/>
    <cellStyle name="40% - Accent2 2 2 3 2" xfId="1025" xr:uid="{00000000-0005-0000-0000-0000FB030000}"/>
    <cellStyle name="40% - Accent2 2 2 3 2 2" xfId="1026" xr:uid="{00000000-0005-0000-0000-0000FC030000}"/>
    <cellStyle name="40% - Accent2 2 2 3 3" xfId="1027" xr:uid="{00000000-0005-0000-0000-0000FD030000}"/>
    <cellStyle name="40% - Accent2 2 2 4" xfId="1028" xr:uid="{00000000-0005-0000-0000-0000FE030000}"/>
    <cellStyle name="40% - Accent2 2 2 4 2" xfId="1029" xr:uid="{00000000-0005-0000-0000-0000FF030000}"/>
    <cellStyle name="40% - Accent2 2 2 5" xfId="1030" xr:uid="{00000000-0005-0000-0000-000000040000}"/>
    <cellStyle name="40% - Accent2 2 3" xfId="1031" xr:uid="{00000000-0005-0000-0000-000001040000}"/>
    <cellStyle name="40% - Accent2 2 3 2" xfId="1032" xr:uid="{00000000-0005-0000-0000-000002040000}"/>
    <cellStyle name="40% - Accent2 2 3 2 2" xfId="1033" xr:uid="{00000000-0005-0000-0000-000003040000}"/>
    <cellStyle name="40% - Accent2 2 3 2 2 2" xfId="1034" xr:uid="{00000000-0005-0000-0000-000004040000}"/>
    <cellStyle name="40% - Accent2 2 3 2 3" xfId="1035" xr:uid="{00000000-0005-0000-0000-000005040000}"/>
    <cellStyle name="40% - Accent2 2 3 3" xfId="1036" xr:uid="{00000000-0005-0000-0000-000006040000}"/>
    <cellStyle name="40% - Accent2 2 3 3 2" xfId="1037" xr:uid="{00000000-0005-0000-0000-000007040000}"/>
    <cellStyle name="40% - Accent2 2 3 4" xfId="1038" xr:uid="{00000000-0005-0000-0000-000008040000}"/>
    <cellStyle name="40% - Accent2 2 4" xfId="1039" xr:uid="{00000000-0005-0000-0000-000009040000}"/>
    <cellStyle name="40% - Accent2 2 4 2" xfId="1040" xr:uid="{00000000-0005-0000-0000-00000A040000}"/>
    <cellStyle name="40% - Accent2 2 4 2 2" xfId="1041" xr:uid="{00000000-0005-0000-0000-00000B040000}"/>
    <cellStyle name="40% - Accent2 2 4 3" xfId="1042" xr:uid="{00000000-0005-0000-0000-00000C040000}"/>
    <cellStyle name="40% - Accent2 2 5" xfId="1043" xr:uid="{00000000-0005-0000-0000-00000D040000}"/>
    <cellStyle name="40% - Accent2 2 5 2" xfId="1044" xr:uid="{00000000-0005-0000-0000-00000E040000}"/>
    <cellStyle name="40% - Accent2 2 6" xfId="1045" xr:uid="{00000000-0005-0000-0000-00000F040000}"/>
    <cellStyle name="40% - Accent2 3" xfId="1046" xr:uid="{00000000-0005-0000-0000-000010040000}"/>
    <cellStyle name="40% - Accent2 3 2" xfId="1047" xr:uid="{00000000-0005-0000-0000-000011040000}"/>
    <cellStyle name="40% - Accent2 3 2 2" xfId="1048" xr:uid="{00000000-0005-0000-0000-000012040000}"/>
    <cellStyle name="40% - Accent2 3 2 2 2" xfId="1049" xr:uid="{00000000-0005-0000-0000-000013040000}"/>
    <cellStyle name="40% - Accent2 3 2 2 2 2" xfId="1050" xr:uid="{00000000-0005-0000-0000-000014040000}"/>
    <cellStyle name="40% - Accent2 3 2 2 3" xfId="1051" xr:uid="{00000000-0005-0000-0000-000015040000}"/>
    <cellStyle name="40% - Accent2 3 2 3" xfId="1052" xr:uid="{00000000-0005-0000-0000-000016040000}"/>
    <cellStyle name="40% - Accent2 3 2 3 2" xfId="1053" xr:uid="{00000000-0005-0000-0000-000017040000}"/>
    <cellStyle name="40% - Accent2 3 2 4" xfId="1054" xr:uid="{00000000-0005-0000-0000-000018040000}"/>
    <cellStyle name="40% - Accent2 3 3" xfId="1055" xr:uid="{00000000-0005-0000-0000-000019040000}"/>
    <cellStyle name="40% - Accent2 3 3 2" xfId="1056" xr:uid="{00000000-0005-0000-0000-00001A040000}"/>
    <cellStyle name="40% - Accent2 3 3 2 2" xfId="1057" xr:uid="{00000000-0005-0000-0000-00001B040000}"/>
    <cellStyle name="40% - Accent2 3 3 3" xfId="1058" xr:uid="{00000000-0005-0000-0000-00001C040000}"/>
    <cellStyle name="40% - Accent2 3 4" xfId="1059" xr:uid="{00000000-0005-0000-0000-00001D040000}"/>
    <cellStyle name="40% - Accent2 3 4 2" xfId="1060" xr:uid="{00000000-0005-0000-0000-00001E040000}"/>
    <cellStyle name="40% - Accent2 3 5" xfId="1061" xr:uid="{00000000-0005-0000-0000-00001F040000}"/>
    <cellStyle name="40% - Accent2 4" xfId="1062" xr:uid="{00000000-0005-0000-0000-000020040000}"/>
    <cellStyle name="40% - Accent2 4 2" xfId="1063" xr:uid="{00000000-0005-0000-0000-000021040000}"/>
    <cellStyle name="40% - Accent2 4 2 2" xfId="1064" xr:uid="{00000000-0005-0000-0000-000022040000}"/>
    <cellStyle name="40% - Accent2 4 2 2 2" xfId="1065" xr:uid="{00000000-0005-0000-0000-000023040000}"/>
    <cellStyle name="40% - Accent2 4 2 2 2 2" xfId="1066" xr:uid="{00000000-0005-0000-0000-000024040000}"/>
    <cellStyle name="40% - Accent2 4 2 2 3" xfId="1067" xr:uid="{00000000-0005-0000-0000-000025040000}"/>
    <cellStyle name="40% - Accent2 4 2 3" xfId="1068" xr:uid="{00000000-0005-0000-0000-000026040000}"/>
    <cellStyle name="40% - Accent2 4 2 3 2" xfId="1069" xr:uid="{00000000-0005-0000-0000-000027040000}"/>
    <cellStyle name="40% - Accent2 4 2 4" xfId="1070" xr:uid="{00000000-0005-0000-0000-000028040000}"/>
    <cellStyle name="40% - Accent2 4 3" xfId="1071" xr:uid="{00000000-0005-0000-0000-000029040000}"/>
    <cellStyle name="40% - Accent2 4 3 2" xfId="1072" xr:uid="{00000000-0005-0000-0000-00002A040000}"/>
    <cellStyle name="40% - Accent2 4 3 2 2" xfId="1073" xr:uid="{00000000-0005-0000-0000-00002B040000}"/>
    <cellStyle name="40% - Accent2 4 3 3" xfId="1074" xr:uid="{00000000-0005-0000-0000-00002C040000}"/>
    <cellStyle name="40% - Accent2 4 4" xfId="1075" xr:uid="{00000000-0005-0000-0000-00002D040000}"/>
    <cellStyle name="40% - Accent2 4 4 2" xfId="1076" xr:uid="{00000000-0005-0000-0000-00002E040000}"/>
    <cellStyle name="40% - Accent2 4 5" xfId="1077" xr:uid="{00000000-0005-0000-0000-00002F040000}"/>
    <cellStyle name="40% - Accent2 5" xfId="1078" xr:uid="{00000000-0005-0000-0000-000030040000}"/>
    <cellStyle name="40% - Accent2 5 2" xfId="1079" xr:uid="{00000000-0005-0000-0000-000031040000}"/>
    <cellStyle name="40% - Accent2 5 2 2" xfId="1080" xr:uid="{00000000-0005-0000-0000-000032040000}"/>
    <cellStyle name="40% - Accent2 5 2 2 2" xfId="1081" xr:uid="{00000000-0005-0000-0000-000033040000}"/>
    <cellStyle name="40% - Accent2 5 2 2 2 2" xfId="1082" xr:uid="{00000000-0005-0000-0000-000034040000}"/>
    <cellStyle name="40% - Accent2 5 2 2 3" xfId="1083" xr:uid="{00000000-0005-0000-0000-000035040000}"/>
    <cellStyle name="40% - Accent2 5 2 3" xfId="1084" xr:uid="{00000000-0005-0000-0000-000036040000}"/>
    <cellStyle name="40% - Accent2 5 2 3 2" xfId="1085" xr:uid="{00000000-0005-0000-0000-000037040000}"/>
    <cellStyle name="40% - Accent2 5 2 4" xfId="1086" xr:uid="{00000000-0005-0000-0000-000038040000}"/>
    <cellStyle name="40% - Accent2 5 3" xfId="1087" xr:uid="{00000000-0005-0000-0000-000039040000}"/>
    <cellStyle name="40% - Accent2 5 3 2" xfId="1088" xr:uid="{00000000-0005-0000-0000-00003A040000}"/>
    <cellStyle name="40% - Accent2 5 3 2 2" xfId="1089" xr:uid="{00000000-0005-0000-0000-00003B040000}"/>
    <cellStyle name="40% - Accent2 5 3 3" xfId="1090" xr:uid="{00000000-0005-0000-0000-00003C040000}"/>
    <cellStyle name="40% - Accent2 5 4" xfId="1091" xr:uid="{00000000-0005-0000-0000-00003D040000}"/>
    <cellStyle name="40% - Accent2 5 4 2" xfId="1092" xr:uid="{00000000-0005-0000-0000-00003E040000}"/>
    <cellStyle name="40% - Accent2 5 5" xfId="1093" xr:uid="{00000000-0005-0000-0000-00003F040000}"/>
    <cellStyle name="40% - Accent2 6" xfId="1094" xr:uid="{00000000-0005-0000-0000-000040040000}"/>
    <cellStyle name="40% - Accent2 6 2" xfId="1095" xr:uid="{00000000-0005-0000-0000-000041040000}"/>
    <cellStyle name="40% - Accent2 6 2 2" xfId="1096" xr:uid="{00000000-0005-0000-0000-000042040000}"/>
    <cellStyle name="40% - Accent2 6 2 2 2" xfId="1097" xr:uid="{00000000-0005-0000-0000-000043040000}"/>
    <cellStyle name="40% - Accent2 6 2 2 2 2" xfId="1098" xr:uid="{00000000-0005-0000-0000-000044040000}"/>
    <cellStyle name="40% - Accent2 6 2 2 3" xfId="1099" xr:uid="{00000000-0005-0000-0000-000045040000}"/>
    <cellStyle name="40% - Accent2 6 2 3" xfId="1100" xr:uid="{00000000-0005-0000-0000-000046040000}"/>
    <cellStyle name="40% - Accent2 6 2 3 2" xfId="1101" xr:uid="{00000000-0005-0000-0000-000047040000}"/>
    <cellStyle name="40% - Accent2 6 2 4" xfId="1102" xr:uid="{00000000-0005-0000-0000-000048040000}"/>
    <cellStyle name="40% - Accent2 6 3" xfId="1103" xr:uid="{00000000-0005-0000-0000-000049040000}"/>
    <cellStyle name="40% - Accent2 6 3 2" xfId="1104" xr:uid="{00000000-0005-0000-0000-00004A040000}"/>
    <cellStyle name="40% - Accent2 6 3 2 2" xfId="1105" xr:uid="{00000000-0005-0000-0000-00004B040000}"/>
    <cellStyle name="40% - Accent2 6 3 3" xfId="1106" xr:uid="{00000000-0005-0000-0000-00004C040000}"/>
    <cellStyle name="40% - Accent2 6 4" xfId="1107" xr:uid="{00000000-0005-0000-0000-00004D040000}"/>
    <cellStyle name="40% - Accent2 6 4 2" xfId="1108" xr:uid="{00000000-0005-0000-0000-00004E040000}"/>
    <cellStyle name="40% - Accent2 6 5" xfId="1109" xr:uid="{00000000-0005-0000-0000-00004F040000}"/>
    <cellStyle name="40% - Accent2 7" xfId="1110" xr:uid="{00000000-0005-0000-0000-000050040000}"/>
    <cellStyle name="40% - Accent2 7 2" xfId="1111" xr:uid="{00000000-0005-0000-0000-000051040000}"/>
    <cellStyle name="40% - Accent2 7 2 2" xfId="1112" xr:uid="{00000000-0005-0000-0000-000052040000}"/>
    <cellStyle name="40% - Accent2 7 2 2 2" xfId="1113" xr:uid="{00000000-0005-0000-0000-000053040000}"/>
    <cellStyle name="40% - Accent2 7 2 2 2 2" xfId="1114" xr:uid="{00000000-0005-0000-0000-000054040000}"/>
    <cellStyle name="40% - Accent2 7 2 2 3" xfId="1115" xr:uid="{00000000-0005-0000-0000-000055040000}"/>
    <cellStyle name="40% - Accent2 7 2 3" xfId="1116" xr:uid="{00000000-0005-0000-0000-000056040000}"/>
    <cellStyle name="40% - Accent2 7 2 3 2" xfId="1117" xr:uid="{00000000-0005-0000-0000-000057040000}"/>
    <cellStyle name="40% - Accent2 7 2 4" xfId="1118" xr:uid="{00000000-0005-0000-0000-000058040000}"/>
    <cellStyle name="40% - Accent2 7 3" xfId="1119" xr:uid="{00000000-0005-0000-0000-000059040000}"/>
    <cellStyle name="40% - Accent2 7 3 2" xfId="1120" xr:uid="{00000000-0005-0000-0000-00005A040000}"/>
    <cellStyle name="40% - Accent2 7 3 2 2" xfId="1121" xr:uid="{00000000-0005-0000-0000-00005B040000}"/>
    <cellStyle name="40% - Accent2 7 3 3" xfId="1122" xr:uid="{00000000-0005-0000-0000-00005C040000}"/>
    <cellStyle name="40% - Accent2 7 4" xfId="1123" xr:uid="{00000000-0005-0000-0000-00005D040000}"/>
    <cellStyle name="40% - Accent2 7 4 2" xfId="1124" xr:uid="{00000000-0005-0000-0000-00005E040000}"/>
    <cellStyle name="40% - Accent2 7 5" xfId="1125" xr:uid="{00000000-0005-0000-0000-00005F040000}"/>
    <cellStyle name="40% - Accent2 8" xfId="1126" xr:uid="{00000000-0005-0000-0000-000060040000}"/>
    <cellStyle name="40% - Accent2 8 2" xfId="1127" xr:uid="{00000000-0005-0000-0000-000061040000}"/>
    <cellStyle name="40% - Accent2 8 2 2" xfId="1128" xr:uid="{00000000-0005-0000-0000-000062040000}"/>
    <cellStyle name="40% - Accent2 8 2 2 2" xfId="1129" xr:uid="{00000000-0005-0000-0000-000063040000}"/>
    <cellStyle name="40% - Accent2 8 2 2 2 2" xfId="1130" xr:uid="{00000000-0005-0000-0000-000064040000}"/>
    <cellStyle name="40% - Accent2 8 2 2 3" xfId="1131" xr:uid="{00000000-0005-0000-0000-000065040000}"/>
    <cellStyle name="40% - Accent2 8 2 3" xfId="1132" xr:uid="{00000000-0005-0000-0000-000066040000}"/>
    <cellStyle name="40% - Accent2 8 2 3 2" xfId="1133" xr:uid="{00000000-0005-0000-0000-000067040000}"/>
    <cellStyle name="40% - Accent2 8 2 4" xfId="1134" xr:uid="{00000000-0005-0000-0000-000068040000}"/>
    <cellStyle name="40% - Accent2 8 3" xfId="1135" xr:uid="{00000000-0005-0000-0000-000069040000}"/>
    <cellStyle name="40% - Accent2 8 3 2" xfId="1136" xr:uid="{00000000-0005-0000-0000-00006A040000}"/>
    <cellStyle name="40% - Accent2 8 3 2 2" xfId="1137" xr:uid="{00000000-0005-0000-0000-00006B040000}"/>
    <cellStyle name="40% - Accent2 8 3 3" xfId="1138" xr:uid="{00000000-0005-0000-0000-00006C040000}"/>
    <cellStyle name="40% - Accent2 8 4" xfId="1139" xr:uid="{00000000-0005-0000-0000-00006D040000}"/>
    <cellStyle name="40% - Accent2 8 4 2" xfId="1140" xr:uid="{00000000-0005-0000-0000-00006E040000}"/>
    <cellStyle name="40% - Accent2 8 5" xfId="1141" xr:uid="{00000000-0005-0000-0000-00006F040000}"/>
    <cellStyle name="40% - Accent2 9" xfId="1142" xr:uid="{00000000-0005-0000-0000-000070040000}"/>
    <cellStyle name="40% - Accent2 9 2" xfId="1143" xr:uid="{00000000-0005-0000-0000-000071040000}"/>
    <cellStyle name="40% - Accent2 9 2 2" xfId="1144" xr:uid="{00000000-0005-0000-0000-000072040000}"/>
    <cellStyle name="40% - Accent2 9 2 2 2" xfId="1145" xr:uid="{00000000-0005-0000-0000-000073040000}"/>
    <cellStyle name="40% - Accent2 9 2 3" xfId="1146" xr:uid="{00000000-0005-0000-0000-000074040000}"/>
    <cellStyle name="40% - Accent2 9 3" xfId="1147" xr:uid="{00000000-0005-0000-0000-000075040000}"/>
    <cellStyle name="40% - Accent2 9 3 2" xfId="1148" xr:uid="{00000000-0005-0000-0000-000076040000}"/>
    <cellStyle name="40% - Accent2 9 4" xfId="1149" xr:uid="{00000000-0005-0000-0000-000077040000}"/>
    <cellStyle name="40% - Accent3 10" xfId="1150" xr:uid="{00000000-0005-0000-0000-000078040000}"/>
    <cellStyle name="40% - Accent3 10 2" xfId="1151" xr:uid="{00000000-0005-0000-0000-000079040000}"/>
    <cellStyle name="40% - Accent3 10 2 2" xfId="1152" xr:uid="{00000000-0005-0000-0000-00007A040000}"/>
    <cellStyle name="40% - Accent3 10 3" xfId="1153" xr:uid="{00000000-0005-0000-0000-00007B040000}"/>
    <cellStyle name="40% - Accent3 11" xfId="1154" xr:uid="{00000000-0005-0000-0000-00007C040000}"/>
    <cellStyle name="40% - Accent3 11 2" xfId="1155" xr:uid="{00000000-0005-0000-0000-00007D040000}"/>
    <cellStyle name="40% - Accent3 12" xfId="1156" xr:uid="{00000000-0005-0000-0000-00007E040000}"/>
    <cellStyle name="40% - Accent3 2" xfId="1157" xr:uid="{00000000-0005-0000-0000-00007F040000}"/>
    <cellStyle name="40% - Accent3 2 2" xfId="1158" xr:uid="{00000000-0005-0000-0000-000080040000}"/>
    <cellStyle name="40% - Accent3 2 2 2" xfId="1159" xr:uid="{00000000-0005-0000-0000-000081040000}"/>
    <cellStyle name="40% - Accent3 2 2 2 2" xfId="1160" xr:uid="{00000000-0005-0000-0000-000082040000}"/>
    <cellStyle name="40% - Accent3 2 2 2 2 2" xfId="1161" xr:uid="{00000000-0005-0000-0000-000083040000}"/>
    <cellStyle name="40% - Accent3 2 2 2 2 2 2" xfId="1162" xr:uid="{00000000-0005-0000-0000-000084040000}"/>
    <cellStyle name="40% - Accent3 2 2 2 2 3" xfId="1163" xr:uid="{00000000-0005-0000-0000-000085040000}"/>
    <cellStyle name="40% - Accent3 2 2 2 3" xfId="1164" xr:uid="{00000000-0005-0000-0000-000086040000}"/>
    <cellStyle name="40% - Accent3 2 2 2 3 2" xfId="1165" xr:uid="{00000000-0005-0000-0000-000087040000}"/>
    <cellStyle name="40% - Accent3 2 2 2 4" xfId="1166" xr:uid="{00000000-0005-0000-0000-000088040000}"/>
    <cellStyle name="40% - Accent3 2 2 3" xfId="1167" xr:uid="{00000000-0005-0000-0000-000089040000}"/>
    <cellStyle name="40% - Accent3 2 2 3 2" xfId="1168" xr:uid="{00000000-0005-0000-0000-00008A040000}"/>
    <cellStyle name="40% - Accent3 2 2 3 2 2" xfId="1169" xr:uid="{00000000-0005-0000-0000-00008B040000}"/>
    <cellStyle name="40% - Accent3 2 2 3 3" xfId="1170" xr:uid="{00000000-0005-0000-0000-00008C040000}"/>
    <cellStyle name="40% - Accent3 2 2 4" xfId="1171" xr:uid="{00000000-0005-0000-0000-00008D040000}"/>
    <cellStyle name="40% - Accent3 2 2 4 2" xfId="1172" xr:uid="{00000000-0005-0000-0000-00008E040000}"/>
    <cellStyle name="40% - Accent3 2 2 5" xfId="1173" xr:uid="{00000000-0005-0000-0000-00008F040000}"/>
    <cellStyle name="40% - Accent3 2 3" xfId="1174" xr:uid="{00000000-0005-0000-0000-000090040000}"/>
    <cellStyle name="40% - Accent3 2 3 2" xfId="1175" xr:uid="{00000000-0005-0000-0000-000091040000}"/>
    <cellStyle name="40% - Accent3 2 3 2 2" xfId="1176" xr:uid="{00000000-0005-0000-0000-000092040000}"/>
    <cellStyle name="40% - Accent3 2 3 2 2 2" xfId="1177" xr:uid="{00000000-0005-0000-0000-000093040000}"/>
    <cellStyle name="40% - Accent3 2 3 2 3" xfId="1178" xr:uid="{00000000-0005-0000-0000-000094040000}"/>
    <cellStyle name="40% - Accent3 2 3 3" xfId="1179" xr:uid="{00000000-0005-0000-0000-000095040000}"/>
    <cellStyle name="40% - Accent3 2 3 3 2" xfId="1180" xr:uid="{00000000-0005-0000-0000-000096040000}"/>
    <cellStyle name="40% - Accent3 2 3 4" xfId="1181" xr:uid="{00000000-0005-0000-0000-000097040000}"/>
    <cellStyle name="40% - Accent3 2 4" xfId="1182" xr:uid="{00000000-0005-0000-0000-000098040000}"/>
    <cellStyle name="40% - Accent3 2 4 2" xfId="1183" xr:uid="{00000000-0005-0000-0000-000099040000}"/>
    <cellStyle name="40% - Accent3 2 4 2 2" xfId="1184" xr:uid="{00000000-0005-0000-0000-00009A040000}"/>
    <cellStyle name="40% - Accent3 2 4 3" xfId="1185" xr:uid="{00000000-0005-0000-0000-00009B040000}"/>
    <cellStyle name="40% - Accent3 2 5" xfId="1186" xr:uid="{00000000-0005-0000-0000-00009C040000}"/>
    <cellStyle name="40% - Accent3 2 5 2" xfId="1187" xr:uid="{00000000-0005-0000-0000-00009D040000}"/>
    <cellStyle name="40% - Accent3 2 6" xfId="1188" xr:uid="{00000000-0005-0000-0000-00009E040000}"/>
    <cellStyle name="40% - Accent3 3" xfId="1189" xr:uid="{00000000-0005-0000-0000-00009F040000}"/>
    <cellStyle name="40% - Accent3 3 2" xfId="1190" xr:uid="{00000000-0005-0000-0000-0000A0040000}"/>
    <cellStyle name="40% - Accent3 3 2 2" xfId="1191" xr:uid="{00000000-0005-0000-0000-0000A1040000}"/>
    <cellStyle name="40% - Accent3 3 2 2 2" xfId="1192" xr:uid="{00000000-0005-0000-0000-0000A2040000}"/>
    <cellStyle name="40% - Accent3 3 2 2 2 2" xfId="1193" xr:uid="{00000000-0005-0000-0000-0000A3040000}"/>
    <cellStyle name="40% - Accent3 3 2 2 3" xfId="1194" xr:uid="{00000000-0005-0000-0000-0000A4040000}"/>
    <cellStyle name="40% - Accent3 3 2 3" xfId="1195" xr:uid="{00000000-0005-0000-0000-0000A5040000}"/>
    <cellStyle name="40% - Accent3 3 2 3 2" xfId="1196" xr:uid="{00000000-0005-0000-0000-0000A6040000}"/>
    <cellStyle name="40% - Accent3 3 2 4" xfId="1197" xr:uid="{00000000-0005-0000-0000-0000A7040000}"/>
    <cellStyle name="40% - Accent3 3 3" xfId="1198" xr:uid="{00000000-0005-0000-0000-0000A8040000}"/>
    <cellStyle name="40% - Accent3 3 3 2" xfId="1199" xr:uid="{00000000-0005-0000-0000-0000A9040000}"/>
    <cellStyle name="40% - Accent3 3 3 2 2" xfId="1200" xr:uid="{00000000-0005-0000-0000-0000AA040000}"/>
    <cellStyle name="40% - Accent3 3 3 3" xfId="1201" xr:uid="{00000000-0005-0000-0000-0000AB040000}"/>
    <cellStyle name="40% - Accent3 3 4" xfId="1202" xr:uid="{00000000-0005-0000-0000-0000AC040000}"/>
    <cellStyle name="40% - Accent3 3 4 2" xfId="1203" xr:uid="{00000000-0005-0000-0000-0000AD040000}"/>
    <cellStyle name="40% - Accent3 3 5" xfId="1204" xr:uid="{00000000-0005-0000-0000-0000AE040000}"/>
    <cellStyle name="40% - Accent3 4" xfId="1205" xr:uid="{00000000-0005-0000-0000-0000AF040000}"/>
    <cellStyle name="40% - Accent3 4 2" xfId="1206" xr:uid="{00000000-0005-0000-0000-0000B0040000}"/>
    <cellStyle name="40% - Accent3 4 2 2" xfId="1207" xr:uid="{00000000-0005-0000-0000-0000B1040000}"/>
    <cellStyle name="40% - Accent3 4 2 2 2" xfId="1208" xr:uid="{00000000-0005-0000-0000-0000B2040000}"/>
    <cellStyle name="40% - Accent3 4 2 2 2 2" xfId="1209" xr:uid="{00000000-0005-0000-0000-0000B3040000}"/>
    <cellStyle name="40% - Accent3 4 2 2 3" xfId="1210" xr:uid="{00000000-0005-0000-0000-0000B4040000}"/>
    <cellStyle name="40% - Accent3 4 2 3" xfId="1211" xr:uid="{00000000-0005-0000-0000-0000B5040000}"/>
    <cellStyle name="40% - Accent3 4 2 3 2" xfId="1212" xr:uid="{00000000-0005-0000-0000-0000B6040000}"/>
    <cellStyle name="40% - Accent3 4 2 4" xfId="1213" xr:uid="{00000000-0005-0000-0000-0000B7040000}"/>
    <cellStyle name="40% - Accent3 4 3" xfId="1214" xr:uid="{00000000-0005-0000-0000-0000B8040000}"/>
    <cellStyle name="40% - Accent3 4 3 2" xfId="1215" xr:uid="{00000000-0005-0000-0000-0000B9040000}"/>
    <cellStyle name="40% - Accent3 4 3 2 2" xfId="1216" xr:uid="{00000000-0005-0000-0000-0000BA040000}"/>
    <cellStyle name="40% - Accent3 4 3 3" xfId="1217" xr:uid="{00000000-0005-0000-0000-0000BB040000}"/>
    <cellStyle name="40% - Accent3 4 4" xfId="1218" xr:uid="{00000000-0005-0000-0000-0000BC040000}"/>
    <cellStyle name="40% - Accent3 4 4 2" xfId="1219" xr:uid="{00000000-0005-0000-0000-0000BD040000}"/>
    <cellStyle name="40% - Accent3 4 5" xfId="1220" xr:uid="{00000000-0005-0000-0000-0000BE040000}"/>
    <cellStyle name="40% - Accent3 5" xfId="1221" xr:uid="{00000000-0005-0000-0000-0000BF040000}"/>
    <cellStyle name="40% - Accent3 5 2" xfId="1222" xr:uid="{00000000-0005-0000-0000-0000C0040000}"/>
    <cellStyle name="40% - Accent3 5 2 2" xfId="1223" xr:uid="{00000000-0005-0000-0000-0000C1040000}"/>
    <cellStyle name="40% - Accent3 5 2 2 2" xfId="1224" xr:uid="{00000000-0005-0000-0000-0000C2040000}"/>
    <cellStyle name="40% - Accent3 5 2 2 2 2" xfId="1225" xr:uid="{00000000-0005-0000-0000-0000C3040000}"/>
    <cellStyle name="40% - Accent3 5 2 2 3" xfId="1226" xr:uid="{00000000-0005-0000-0000-0000C4040000}"/>
    <cellStyle name="40% - Accent3 5 2 3" xfId="1227" xr:uid="{00000000-0005-0000-0000-0000C5040000}"/>
    <cellStyle name="40% - Accent3 5 2 3 2" xfId="1228" xr:uid="{00000000-0005-0000-0000-0000C6040000}"/>
    <cellStyle name="40% - Accent3 5 2 4" xfId="1229" xr:uid="{00000000-0005-0000-0000-0000C7040000}"/>
    <cellStyle name="40% - Accent3 5 3" xfId="1230" xr:uid="{00000000-0005-0000-0000-0000C8040000}"/>
    <cellStyle name="40% - Accent3 5 3 2" xfId="1231" xr:uid="{00000000-0005-0000-0000-0000C9040000}"/>
    <cellStyle name="40% - Accent3 5 3 2 2" xfId="1232" xr:uid="{00000000-0005-0000-0000-0000CA040000}"/>
    <cellStyle name="40% - Accent3 5 3 3" xfId="1233" xr:uid="{00000000-0005-0000-0000-0000CB040000}"/>
    <cellStyle name="40% - Accent3 5 4" xfId="1234" xr:uid="{00000000-0005-0000-0000-0000CC040000}"/>
    <cellStyle name="40% - Accent3 5 4 2" xfId="1235" xr:uid="{00000000-0005-0000-0000-0000CD040000}"/>
    <cellStyle name="40% - Accent3 5 5" xfId="1236" xr:uid="{00000000-0005-0000-0000-0000CE040000}"/>
    <cellStyle name="40% - Accent3 6" xfId="1237" xr:uid="{00000000-0005-0000-0000-0000CF040000}"/>
    <cellStyle name="40% - Accent3 6 2" xfId="1238" xr:uid="{00000000-0005-0000-0000-0000D0040000}"/>
    <cellStyle name="40% - Accent3 6 2 2" xfId="1239" xr:uid="{00000000-0005-0000-0000-0000D1040000}"/>
    <cellStyle name="40% - Accent3 6 2 2 2" xfId="1240" xr:uid="{00000000-0005-0000-0000-0000D2040000}"/>
    <cellStyle name="40% - Accent3 6 2 2 2 2" xfId="1241" xr:uid="{00000000-0005-0000-0000-0000D3040000}"/>
    <cellStyle name="40% - Accent3 6 2 2 3" xfId="1242" xr:uid="{00000000-0005-0000-0000-0000D4040000}"/>
    <cellStyle name="40% - Accent3 6 2 3" xfId="1243" xr:uid="{00000000-0005-0000-0000-0000D5040000}"/>
    <cellStyle name="40% - Accent3 6 2 3 2" xfId="1244" xr:uid="{00000000-0005-0000-0000-0000D6040000}"/>
    <cellStyle name="40% - Accent3 6 2 4" xfId="1245" xr:uid="{00000000-0005-0000-0000-0000D7040000}"/>
    <cellStyle name="40% - Accent3 6 3" xfId="1246" xr:uid="{00000000-0005-0000-0000-0000D8040000}"/>
    <cellStyle name="40% - Accent3 6 3 2" xfId="1247" xr:uid="{00000000-0005-0000-0000-0000D9040000}"/>
    <cellStyle name="40% - Accent3 6 3 2 2" xfId="1248" xr:uid="{00000000-0005-0000-0000-0000DA040000}"/>
    <cellStyle name="40% - Accent3 6 3 3" xfId="1249" xr:uid="{00000000-0005-0000-0000-0000DB040000}"/>
    <cellStyle name="40% - Accent3 6 4" xfId="1250" xr:uid="{00000000-0005-0000-0000-0000DC040000}"/>
    <cellStyle name="40% - Accent3 6 4 2" xfId="1251" xr:uid="{00000000-0005-0000-0000-0000DD040000}"/>
    <cellStyle name="40% - Accent3 6 5" xfId="1252" xr:uid="{00000000-0005-0000-0000-0000DE040000}"/>
    <cellStyle name="40% - Accent3 7" xfId="1253" xr:uid="{00000000-0005-0000-0000-0000DF040000}"/>
    <cellStyle name="40% - Accent3 7 2" xfId="1254" xr:uid="{00000000-0005-0000-0000-0000E0040000}"/>
    <cellStyle name="40% - Accent3 7 2 2" xfId="1255" xr:uid="{00000000-0005-0000-0000-0000E1040000}"/>
    <cellStyle name="40% - Accent3 7 2 2 2" xfId="1256" xr:uid="{00000000-0005-0000-0000-0000E2040000}"/>
    <cellStyle name="40% - Accent3 7 2 2 2 2" xfId="1257" xr:uid="{00000000-0005-0000-0000-0000E3040000}"/>
    <cellStyle name="40% - Accent3 7 2 2 3" xfId="1258" xr:uid="{00000000-0005-0000-0000-0000E4040000}"/>
    <cellStyle name="40% - Accent3 7 2 3" xfId="1259" xr:uid="{00000000-0005-0000-0000-0000E5040000}"/>
    <cellStyle name="40% - Accent3 7 2 3 2" xfId="1260" xr:uid="{00000000-0005-0000-0000-0000E6040000}"/>
    <cellStyle name="40% - Accent3 7 2 4" xfId="1261" xr:uid="{00000000-0005-0000-0000-0000E7040000}"/>
    <cellStyle name="40% - Accent3 7 3" xfId="1262" xr:uid="{00000000-0005-0000-0000-0000E8040000}"/>
    <cellStyle name="40% - Accent3 7 3 2" xfId="1263" xr:uid="{00000000-0005-0000-0000-0000E9040000}"/>
    <cellStyle name="40% - Accent3 7 3 2 2" xfId="1264" xr:uid="{00000000-0005-0000-0000-0000EA040000}"/>
    <cellStyle name="40% - Accent3 7 3 3" xfId="1265" xr:uid="{00000000-0005-0000-0000-0000EB040000}"/>
    <cellStyle name="40% - Accent3 7 4" xfId="1266" xr:uid="{00000000-0005-0000-0000-0000EC040000}"/>
    <cellStyle name="40% - Accent3 7 4 2" xfId="1267" xr:uid="{00000000-0005-0000-0000-0000ED040000}"/>
    <cellStyle name="40% - Accent3 7 5" xfId="1268" xr:uid="{00000000-0005-0000-0000-0000EE040000}"/>
    <cellStyle name="40% - Accent3 8" xfId="1269" xr:uid="{00000000-0005-0000-0000-0000EF040000}"/>
    <cellStyle name="40% - Accent3 8 2" xfId="1270" xr:uid="{00000000-0005-0000-0000-0000F0040000}"/>
    <cellStyle name="40% - Accent3 8 2 2" xfId="1271" xr:uid="{00000000-0005-0000-0000-0000F1040000}"/>
    <cellStyle name="40% - Accent3 8 2 2 2" xfId="1272" xr:uid="{00000000-0005-0000-0000-0000F2040000}"/>
    <cellStyle name="40% - Accent3 8 2 2 2 2" xfId="1273" xr:uid="{00000000-0005-0000-0000-0000F3040000}"/>
    <cellStyle name="40% - Accent3 8 2 2 3" xfId="1274" xr:uid="{00000000-0005-0000-0000-0000F4040000}"/>
    <cellStyle name="40% - Accent3 8 2 3" xfId="1275" xr:uid="{00000000-0005-0000-0000-0000F5040000}"/>
    <cellStyle name="40% - Accent3 8 2 3 2" xfId="1276" xr:uid="{00000000-0005-0000-0000-0000F6040000}"/>
    <cellStyle name="40% - Accent3 8 2 4" xfId="1277" xr:uid="{00000000-0005-0000-0000-0000F7040000}"/>
    <cellStyle name="40% - Accent3 8 3" xfId="1278" xr:uid="{00000000-0005-0000-0000-0000F8040000}"/>
    <cellStyle name="40% - Accent3 8 3 2" xfId="1279" xr:uid="{00000000-0005-0000-0000-0000F9040000}"/>
    <cellStyle name="40% - Accent3 8 3 2 2" xfId="1280" xr:uid="{00000000-0005-0000-0000-0000FA040000}"/>
    <cellStyle name="40% - Accent3 8 3 3" xfId="1281" xr:uid="{00000000-0005-0000-0000-0000FB040000}"/>
    <cellStyle name="40% - Accent3 8 4" xfId="1282" xr:uid="{00000000-0005-0000-0000-0000FC040000}"/>
    <cellStyle name="40% - Accent3 8 4 2" xfId="1283" xr:uid="{00000000-0005-0000-0000-0000FD040000}"/>
    <cellStyle name="40% - Accent3 8 5" xfId="1284" xr:uid="{00000000-0005-0000-0000-0000FE040000}"/>
    <cellStyle name="40% - Accent3 9" xfId="1285" xr:uid="{00000000-0005-0000-0000-0000FF040000}"/>
    <cellStyle name="40% - Accent3 9 2" xfId="1286" xr:uid="{00000000-0005-0000-0000-000000050000}"/>
    <cellStyle name="40% - Accent3 9 2 2" xfId="1287" xr:uid="{00000000-0005-0000-0000-000001050000}"/>
    <cellStyle name="40% - Accent3 9 2 2 2" xfId="1288" xr:uid="{00000000-0005-0000-0000-000002050000}"/>
    <cellStyle name="40% - Accent3 9 2 3" xfId="1289" xr:uid="{00000000-0005-0000-0000-000003050000}"/>
    <cellStyle name="40% - Accent3 9 3" xfId="1290" xr:uid="{00000000-0005-0000-0000-000004050000}"/>
    <cellStyle name="40% - Accent3 9 3 2" xfId="1291" xr:uid="{00000000-0005-0000-0000-000005050000}"/>
    <cellStyle name="40% - Accent3 9 4" xfId="1292" xr:uid="{00000000-0005-0000-0000-000006050000}"/>
    <cellStyle name="40% - Accent4 10" xfId="1293" xr:uid="{00000000-0005-0000-0000-000007050000}"/>
    <cellStyle name="40% - Accent4 10 2" xfId="1294" xr:uid="{00000000-0005-0000-0000-000008050000}"/>
    <cellStyle name="40% - Accent4 10 2 2" xfId="1295" xr:uid="{00000000-0005-0000-0000-000009050000}"/>
    <cellStyle name="40% - Accent4 10 3" xfId="1296" xr:uid="{00000000-0005-0000-0000-00000A050000}"/>
    <cellStyle name="40% - Accent4 11" xfId="1297" xr:uid="{00000000-0005-0000-0000-00000B050000}"/>
    <cellStyle name="40% - Accent4 11 2" xfId="1298" xr:uid="{00000000-0005-0000-0000-00000C050000}"/>
    <cellStyle name="40% - Accent4 12" xfId="1299" xr:uid="{00000000-0005-0000-0000-00000D050000}"/>
    <cellStyle name="40% - Accent4 2" xfId="1300" xr:uid="{00000000-0005-0000-0000-00000E050000}"/>
    <cellStyle name="40% - Accent4 2 2" xfId="1301" xr:uid="{00000000-0005-0000-0000-00000F050000}"/>
    <cellStyle name="40% - Accent4 2 2 2" xfId="1302" xr:uid="{00000000-0005-0000-0000-000010050000}"/>
    <cellStyle name="40% - Accent4 2 2 2 2" xfId="1303" xr:uid="{00000000-0005-0000-0000-000011050000}"/>
    <cellStyle name="40% - Accent4 2 2 2 2 2" xfId="1304" xr:uid="{00000000-0005-0000-0000-000012050000}"/>
    <cellStyle name="40% - Accent4 2 2 2 2 2 2" xfId="1305" xr:uid="{00000000-0005-0000-0000-000013050000}"/>
    <cellStyle name="40% - Accent4 2 2 2 2 3" xfId="1306" xr:uid="{00000000-0005-0000-0000-000014050000}"/>
    <cellStyle name="40% - Accent4 2 2 2 3" xfId="1307" xr:uid="{00000000-0005-0000-0000-000015050000}"/>
    <cellStyle name="40% - Accent4 2 2 2 3 2" xfId="1308" xr:uid="{00000000-0005-0000-0000-000016050000}"/>
    <cellStyle name="40% - Accent4 2 2 2 4" xfId="1309" xr:uid="{00000000-0005-0000-0000-000017050000}"/>
    <cellStyle name="40% - Accent4 2 2 3" xfId="1310" xr:uid="{00000000-0005-0000-0000-000018050000}"/>
    <cellStyle name="40% - Accent4 2 2 3 2" xfId="1311" xr:uid="{00000000-0005-0000-0000-000019050000}"/>
    <cellStyle name="40% - Accent4 2 2 3 2 2" xfId="1312" xr:uid="{00000000-0005-0000-0000-00001A050000}"/>
    <cellStyle name="40% - Accent4 2 2 3 3" xfId="1313" xr:uid="{00000000-0005-0000-0000-00001B050000}"/>
    <cellStyle name="40% - Accent4 2 2 4" xfId="1314" xr:uid="{00000000-0005-0000-0000-00001C050000}"/>
    <cellStyle name="40% - Accent4 2 2 4 2" xfId="1315" xr:uid="{00000000-0005-0000-0000-00001D050000}"/>
    <cellStyle name="40% - Accent4 2 2 5" xfId="1316" xr:uid="{00000000-0005-0000-0000-00001E050000}"/>
    <cellStyle name="40% - Accent4 2 3" xfId="1317" xr:uid="{00000000-0005-0000-0000-00001F050000}"/>
    <cellStyle name="40% - Accent4 2 3 2" xfId="1318" xr:uid="{00000000-0005-0000-0000-000020050000}"/>
    <cellStyle name="40% - Accent4 2 3 2 2" xfId="1319" xr:uid="{00000000-0005-0000-0000-000021050000}"/>
    <cellStyle name="40% - Accent4 2 3 2 2 2" xfId="1320" xr:uid="{00000000-0005-0000-0000-000022050000}"/>
    <cellStyle name="40% - Accent4 2 3 2 3" xfId="1321" xr:uid="{00000000-0005-0000-0000-000023050000}"/>
    <cellStyle name="40% - Accent4 2 3 3" xfId="1322" xr:uid="{00000000-0005-0000-0000-000024050000}"/>
    <cellStyle name="40% - Accent4 2 3 3 2" xfId="1323" xr:uid="{00000000-0005-0000-0000-000025050000}"/>
    <cellStyle name="40% - Accent4 2 3 4" xfId="1324" xr:uid="{00000000-0005-0000-0000-000026050000}"/>
    <cellStyle name="40% - Accent4 2 4" xfId="1325" xr:uid="{00000000-0005-0000-0000-000027050000}"/>
    <cellStyle name="40% - Accent4 2 4 2" xfId="1326" xr:uid="{00000000-0005-0000-0000-000028050000}"/>
    <cellStyle name="40% - Accent4 2 4 2 2" xfId="1327" xr:uid="{00000000-0005-0000-0000-000029050000}"/>
    <cellStyle name="40% - Accent4 2 4 3" xfId="1328" xr:uid="{00000000-0005-0000-0000-00002A050000}"/>
    <cellStyle name="40% - Accent4 2 5" xfId="1329" xr:uid="{00000000-0005-0000-0000-00002B050000}"/>
    <cellStyle name="40% - Accent4 2 5 2" xfId="1330" xr:uid="{00000000-0005-0000-0000-00002C050000}"/>
    <cellStyle name="40% - Accent4 2 6" xfId="1331" xr:uid="{00000000-0005-0000-0000-00002D050000}"/>
    <cellStyle name="40% - Accent4 3" xfId="1332" xr:uid="{00000000-0005-0000-0000-00002E050000}"/>
    <cellStyle name="40% - Accent4 3 2" xfId="1333" xr:uid="{00000000-0005-0000-0000-00002F050000}"/>
    <cellStyle name="40% - Accent4 3 2 2" xfId="1334" xr:uid="{00000000-0005-0000-0000-000030050000}"/>
    <cellStyle name="40% - Accent4 3 2 2 2" xfId="1335" xr:uid="{00000000-0005-0000-0000-000031050000}"/>
    <cellStyle name="40% - Accent4 3 2 2 2 2" xfId="1336" xr:uid="{00000000-0005-0000-0000-000032050000}"/>
    <cellStyle name="40% - Accent4 3 2 2 3" xfId="1337" xr:uid="{00000000-0005-0000-0000-000033050000}"/>
    <cellStyle name="40% - Accent4 3 2 3" xfId="1338" xr:uid="{00000000-0005-0000-0000-000034050000}"/>
    <cellStyle name="40% - Accent4 3 2 3 2" xfId="1339" xr:uid="{00000000-0005-0000-0000-000035050000}"/>
    <cellStyle name="40% - Accent4 3 2 4" xfId="1340" xr:uid="{00000000-0005-0000-0000-000036050000}"/>
    <cellStyle name="40% - Accent4 3 3" xfId="1341" xr:uid="{00000000-0005-0000-0000-000037050000}"/>
    <cellStyle name="40% - Accent4 3 3 2" xfId="1342" xr:uid="{00000000-0005-0000-0000-000038050000}"/>
    <cellStyle name="40% - Accent4 3 3 2 2" xfId="1343" xr:uid="{00000000-0005-0000-0000-000039050000}"/>
    <cellStyle name="40% - Accent4 3 3 3" xfId="1344" xr:uid="{00000000-0005-0000-0000-00003A050000}"/>
    <cellStyle name="40% - Accent4 3 4" xfId="1345" xr:uid="{00000000-0005-0000-0000-00003B050000}"/>
    <cellStyle name="40% - Accent4 3 4 2" xfId="1346" xr:uid="{00000000-0005-0000-0000-00003C050000}"/>
    <cellStyle name="40% - Accent4 3 5" xfId="1347" xr:uid="{00000000-0005-0000-0000-00003D050000}"/>
    <cellStyle name="40% - Accent4 4" xfId="1348" xr:uid="{00000000-0005-0000-0000-00003E050000}"/>
    <cellStyle name="40% - Accent4 4 2" xfId="1349" xr:uid="{00000000-0005-0000-0000-00003F050000}"/>
    <cellStyle name="40% - Accent4 4 2 2" xfId="1350" xr:uid="{00000000-0005-0000-0000-000040050000}"/>
    <cellStyle name="40% - Accent4 4 2 2 2" xfId="1351" xr:uid="{00000000-0005-0000-0000-000041050000}"/>
    <cellStyle name="40% - Accent4 4 2 2 2 2" xfId="1352" xr:uid="{00000000-0005-0000-0000-000042050000}"/>
    <cellStyle name="40% - Accent4 4 2 2 3" xfId="1353" xr:uid="{00000000-0005-0000-0000-000043050000}"/>
    <cellStyle name="40% - Accent4 4 2 3" xfId="1354" xr:uid="{00000000-0005-0000-0000-000044050000}"/>
    <cellStyle name="40% - Accent4 4 2 3 2" xfId="1355" xr:uid="{00000000-0005-0000-0000-000045050000}"/>
    <cellStyle name="40% - Accent4 4 2 4" xfId="1356" xr:uid="{00000000-0005-0000-0000-000046050000}"/>
    <cellStyle name="40% - Accent4 4 3" xfId="1357" xr:uid="{00000000-0005-0000-0000-000047050000}"/>
    <cellStyle name="40% - Accent4 4 3 2" xfId="1358" xr:uid="{00000000-0005-0000-0000-000048050000}"/>
    <cellStyle name="40% - Accent4 4 3 2 2" xfId="1359" xr:uid="{00000000-0005-0000-0000-000049050000}"/>
    <cellStyle name="40% - Accent4 4 3 3" xfId="1360" xr:uid="{00000000-0005-0000-0000-00004A050000}"/>
    <cellStyle name="40% - Accent4 4 4" xfId="1361" xr:uid="{00000000-0005-0000-0000-00004B050000}"/>
    <cellStyle name="40% - Accent4 4 4 2" xfId="1362" xr:uid="{00000000-0005-0000-0000-00004C050000}"/>
    <cellStyle name="40% - Accent4 4 5" xfId="1363" xr:uid="{00000000-0005-0000-0000-00004D050000}"/>
    <cellStyle name="40% - Accent4 5" xfId="1364" xr:uid="{00000000-0005-0000-0000-00004E050000}"/>
    <cellStyle name="40% - Accent4 5 2" xfId="1365" xr:uid="{00000000-0005-0000-0000-00004F050000}"/>
    <cellStyle name="40% - Accent4 5 2 2" xfId="1366" xr:uid="{00000000-0005-0000-0000-000050050000}"/>
    <cellStyle name="40% - Accent4 5 2 2 2" xfId="1367" xr:uid="{00000000-0005-0000-0000-000051050000}"/>
    <cellStyle name="40% - Accent4 5 2 2 2 2" xfId="1368" xr:uid="{00000000-0005-0000-0000-000052050000}"/>
    <cellStyle name="40% - Accent4 5 2 2 3" xfId="1369" xr:uid="{00000000-0005-0000-0000-000053050000}"/>
    <cellStyle name="40% - Accent4 5 2 3" xfId="1370" xr:uid="{00000000-0005-0000-0000-000054050000}"/>
    <cellStyle name="40% - Accent4 5 2 3 2" xfId="1371" xr:uid="{00000000-0005-0000-0000-000055050000}"/>
    <cellStyle name="40% - Accent4 5 2 4" xfId="1372" xr:uid="{00000000-0005-0000-0000-000056050000}"/>
    <cellStyle name="40% - Accent4 5 3" xfId="1373" xr:uid="{00000000-0005-0000-0000-000057050000}"/>
    <cellStyle name="40% - Accent4 5 3 2" xfId="1374" xr:uid="{00000000-0005-0000-0000-000058050000}"/>
    <cellStyle name="40% - Accent4 5 3 2 2" xfId="1375" xr:uid="{00000000-0005-0000-0000-000059050000}"/>
    <cellStyle name="40% - Accent4 5 3 3" xfId="1376" xr:uid="{00000000-0005-0000-0000-00005A050000}"/>
    <cellStyle name="40% - Accent4 5 4" xfId="1377" xr:uid="{00000000-0005-0000-0000-00005B050000}"/>
    <cellStyle name="40% - Accent4 5 4 2" xfId="1378" xr:uid="{00000000-0005-0000-0000-00005C050000}"/>
    <cellStyle name="40% - Accent4 5 5" xfId="1379" xr:uid="{00000000-0005-0000-0000-00005D050000}"/>
    <cellStyle name="40% - Accent4 6" xfId="1380" xr:uid="{00000000-0005-0000-0000-00005E050000}"/>
    <cellStyle name="40% - Accent4 6 2" xfId="1381" xr:uid="{00000000-0005-0000-0000-00005F050000}"/>
    <cellStyle name="40% - Accent4 6 2 2" xfId="1382" xr:uid="{00000000-0005-0000-0000-000060050000}"/>
    <cellStyle name="40% - Accent4 6 2 2 2" xfId="1383" xr:uid="{00000000-0005-0000-0000-000061050000}"/>
    <cellStyle name="40% - Accent4 6 2 2 2 2" xfId="1384" xr:uid="{00000000-0005-0000-0000-000062050000}"/>
    <cellStyle name="40% - Accent4 6 2 2 3" xfId="1385" xr:uid="{00000000-0005-0000-0000-000063050000}"/>
    <cellStyle name="40% - Accent4 6 2 3" xfId="1386" xr:uid="{00000000-0005-0000-0000-000064050000}"/>
    <cellStyle name="40% - Accent4 6 2 3 2" xfId="1387" xr:uid="{00000000-0005-0000-0000-000065050000}"/>
    <cellStyle name="40% - Accent4 6 2 4" xfId="1388" xr:uid="{00000000-0005-0000-0000-000066050000}"/>
    <cellStyle name="40% - Accent4 6 3" xfId="1389" xr:uid="{00000000-0005-0000-0000-000067050000}"/>
    <cellStyle name="40% - Accent4 6 3 2" xfId="1390" xr:uid="{00000000-0005-0000-0000-000068050000}"/>
    <cellStyle name="40% - Accent4 6 3 2 2" xfId="1391" xr:uid="{00000000-0005-0000-0000-000069050000}"/>
    <cellStyle name="40% - Accent4 6 3 3" xfId="1392" xr:uid="{00000000-0005-0000-0000-00006A050000}"/>
    <cellStyle name="40% - Accent4 6 4" xfId="1393" xr:uid="{00000000-0005-0000-0000-00006B050000}"/>
    <cellStyle name="40% - Accent4 6 4 2" xfId="1394" xr:uid="{00000000-0005-0000-0000-00006C050000}"/>
    <cellStyle name="40% - Accent4 6 5" xfId="1395" xr:uid="{00000000-0005-0000-0000-00006D050000}"/>
    <cellStyle name="40% - Accent4 7" xfId="1396" xr:uid="{00000000-0005-0000-0000-00006E050000}"/>
    <cellStyle name="40% - Accent4 7 2" xfId="1397" xr:uid="{00000000-0005-0000-0000-00006F050000}"/>
    <cellStyle name="40% - Accent4 7 2 2" xfId="1398" xr:uid="{00000000-0005-0000-0000-000070050000}"/>
    <cellStyle name="40% - Accent4 7 2 2 2" xfId="1399" xr:uid="{00000000-0005-0000-0000-000071050000}"/>
    <cellStyle name="40% - Accent4 7 2 2 2 2" xfId="1400" xr:uid="{00000000-0005-0000-0000-000072050000}"/>
    <cellStyle name="40% - Accent4 7 2 2 3" xfId="1401" xr:uid="{00000000-0005-0000-0000-000073050000}"/>
    <cellStyle name="40% - Accent4 7 2 3" xfId="1402" xr:uid="{00000000-0005-0000-0000-000074050000}"/>
    <cellStyle name="40% - Accent4 7 2 3 2" xfId="1403" xr:uid="{00000000-0005-0000-0000-000075050000}"/>
    <cellStyle name="40% - Accent4 7 2 4" xfId="1404" xr:uid="{00000000-0005-0000-0000-000076050000}"/>
    <cellStyle name="40% - Accent4 7 3" xfId="1405" xr:uid="{00000000-0005-0000-0000-000077050000}"/>
    <cellStyle name="40% - Accent4 7 3 2" xfId="1406" xr:uid="{00000000-0005-0000-0000-000078050000}"/>
    <cellStyle name="40% - Accent4 7 3 2 2" xfId="1407" xr:uid="{00000000-0005-0000-0000-000079050000}"/>
    <cellStyle name="40% - Accent4 7 3 3" xfId="1408" xr:uid="{00000000-0005-0000-0000-00007A050000}"/>
    <cellStyle name="40% - Accent4 7 4" xfId="1409" xr:uid="{00000000-0005-0000-0000-00007B050000}"/>
    <cellStyle name="40% - Accent4 7 4 2" xfId="1410" xr:uid="{00000000-0005-0000-0000-00007C050000}"/>
    <cellStyle name="40% - Accent4 7 5" xfId="1411" xr:uid="{00000000-0005-0000-0000-00007D050000}"/>
    <cellStyle name="40% - Accent4 8" xfId="1412" xr:uid="{00000000-0005-0000-0000-00007E050000}"/>
    <cellStyle name="40% - Accent4 8 2" xfId="1413" xr:uid="{00000000-0005-0000-0000-00007F050000}"/>
    <cellStyle name="40% - Accent4 8 2 2" xfId="1414" xr:uid="{00000000-0005-0000-0000-000080050000}"/>
    <cellStyle name="40% - Accent4 8 2 2 2" xfId="1415" xr:uid="{00000000-0005-0000-0000-000081050000}"/>
    <cellStyle name="40% - Accent4 8 2 2 2 2" xfId="1416" xr:uid="{00000000-0005-0000-0000-000082050000}"/>
    <cellStyle name="40% - Accent4 8 2 2 3" xfId="1417" xr:uid="{00000000-0005-0000-0000-000083050000}"/>
    <cellStyle name="40% - Accent4 8 2 3" xfId="1418" xr:uid="{00000000-0005-0000-0000-000084050000}"/>
    <cellStyle name="40% - Accent4 8 2 3 2" xfId="1419" xr:uid="{00000000-0005-0000-0000-000085050000}"/>
    <cellStyle name="40% - Accent4 8 2 4" xfId="1420" xr:uid="{00000000-0005-0000-0000-000086050000}"/>
    <cellStyle name="40% - Accent4 8 3" xfId="1421" xr:uid="{00000000-0005-0000-0000-000087050000}"/>
    <cellStyle name="40% - Accent4 8 3 2" xfId="1422" xr:uid="{00000000-0005-0000-0000-000088050000}"/>
    <cellStyle name="40% - Accent4 8 3 2 2" xfId="1423" xr:uid="{00000000-0005-0000-0000-000089050000}"/>
    <cellStyle name="40% - Accent4 8 3 3" xfId="1424" xr:uid="{00000000-0005-0000-0000-00008A050000}"/>
    <cellStyle name="40% - Accent4 8 4" xfId="1425" xr:uid="{00000000-0005-0000-0000-00008B050000}"/>
    <cellStyle name="40% - Accent4 8 4 2" xfId="1426" xr:uid="{00000000-0005-0000-0000-00008C050000}"/>
    <cellStyle name="40% - Accent4 8 5" xfId="1427" xr:uid="{00000000-0005-0000-0000-00008D050000}"/>
    <cellStyle name="40% - Accent4 9" xfId="1428" xr:uid="{00000000-0005-0000-0000-00008E050000}"/>
    <cellStyle name="40% - Accent4 9 2" xfId="1429" xr:uid="{00000000-0005-0000-0000-00008F050000}"/>
    <cellStyle name="40% - Accent4 9 2 2" xfId="1430" xr:uid="{00000000-0005-0000-0000-000090050000}"/>
    <cellStyle name="40% - Accent4 9 2 2 2" xfId="1431" xr:uid="{00000000-0005-0000-0000-000091050000}"/>
    <cellStyle name="40% - Accent4 9 2 3" xfId="1432" xr:uid="{00000000-0005-0000-0000-000092050000}"/>
    <cellStyle name="40% - Accent4 9 3" xfId="1433" xr:uid="{00000000-0005-0000-0000-000093050000}"/>
    <cellStyle name="40% - Accent4 9 3 2" xfId="1434" xr:uid="{00000000-0005-0000-0000-000094050000}"/>
    <cellStyle name="40% - Accent4 9 4" xfId="1435" xr:uid="{00000000-0005-0000-0000-000095050000}"/>
    <cellStyle name="40% - Accent5 10" xfId="1436" xr:uid="{00000000-0005-0000-0000-000096050000}"/>
    <cellStyle name="40% - Accent5 10 2" xfId="1437" xr:uid="{00000000-0005-0000-0000-000097050000}"/>
    <cellStyle name="40% - Accent5 10 2 2" xfId="1438" xr:uid="{00000000-0005-0000-0000-000098050000}"/>
    <cellStyle name="40% - Accent5 10 3" xfId="1439" xr:uid="{00000000-0005-0000-0000-000099050000}"/>
    <cellStyle name="40% - Accent5 11" xfId="1440" xr:uid="{00000000-0005-0000-0000-00009A050000}"/>
    <cellStyle name="40% - Accent5 11 2" xfId="1441" xr:uid="{00000000-0005-0000-0000-00009B050000}"/>
    <cellStyle name="40% - Accent5 12" xfId="1442" xr:uid="{00000000-0005-0000-0000-00009C050000}"/>
    <cellStyle name="40% - Accent5 2" xfId="1443" xr:uid="{00000000-0005-0000-0000-00009D050000}"/>
    <cellStyle name="40% - Accent5 2 2" xfId="1444" xr:uid="{00000000-0005-0000-0000-00009E050000}"/>
    <cellStyle name="40% - Accent5 2 2 2" xfId="1445" xr:uid="{00000000-0005-0000-0000-00009F050000}"/>
    <cellStyle name="40% - Accent5 2 2 2 2" xfId="1446" xr:uid="{00000000-0005-0000-0000-0000A0050000}"/>
    <cellStyle name="40% - Accent5 2 2 2 2 2" xfId="1447" xr:uid="{00000000-0005-0000-0000-0000A1050000}"/>
    <cellStyle name="40% - Accent5 2 2 2 2 2 2" xfId="1448" xr:uid="{00000000-0005-0000-0000-0000A2050000}"/>
    <cellStyle name="40% - Accent5 2 2 2 2 3" xfId="1449" xr:uid="{00000000-0005-0000-0000-0000A3050000}"/>
    <cellStyle name="40% - Accent5 2 2 2 3" xfId="1450" xr:uid="{00000000-0005-0000-0000-0000A4050000}"/>
    <cellStyle name="40% - Accent5 2 2 2 3 2" xfId="1451" xr:uid="{00000000-0005-0000-0000-0000A5050000}"/>
    <cellStyle name="40% - Accent5 2 2 2 4" xfId="1452" xr:uid="{00000000-0005-0000-0000-0000A6050000}"/>
    <cellStyle name="40% - Accent5 2 2 3" xfId="1453" xr:uid="{00000000-0005-0000-0000-0000A7050000}"/>
    <cellStyle name="40% - Accent5 2 2 3 2" xfId="1454" xr:uid="{00000000-0005-0000-0000-0000A8050000}"/>
    <cellStyle name="40% - Accent5 2 2 3 2 2" xfId="1455" xr:uid="{00000000-0005-0000-0000-0000A9050000}"/>
    <cellStyle name="40% - Accent5 2 2 3 3" xfId="1456" xr:uid="{00000000-0005-0000-0000-0000AA050000}"/>
    <cellStyle name="40% - Accent5 2 2 4" xfId="1457" xr:uid="{00000000-0005-0000-0000-0000AB050000}"/>
    <cellStyle name="40% - Accent5 2 2 4 2" xfId="1458" xr:uid="{00000000-0005-0000-0000-0000AC050000}"/>
    <cellStyle name="40% - Accent5 2 2 5" xfId="1459" xr:uid="{00000000-0005-0000-0000-0000AD050000}"/>
    <cellStyle name="40% - Accent5 2 3" xfId="1460" xr:uid="{00000000-0005-0000-0000-0000AE050000}"/>
    <cellStyle name="40% - Accent5 2 3 2" xfId="1461" xr:uid="{00000000-0005-0000-0000-0000AF050000}"/>
    <cellStyle name="40% - Accent5 2 3 2 2" xfId="1462" xr:uid="{00000000-0005-0000-0000-0000B0050000}"/>
    <cellStyle name="40% - Accent5 2 3 2 2 2" xfId="1463" xr:uid="{00000000-0005-0000-0000-0000B1050000}"/>
    <cellStyle name="40% - Accent5 2 3 2 3" xfId="1464" xr:uid="{00000000-0005-0000-0000-0000B2050000}"/>
    <cellStyle name="40% - Accent5 2 3 3" xfId="1465" xr:uid="{00000000-0005-0000-0000-0000B3050000}"/>
    <cellStyle name="40% - Accent5 2 3 3 2" xfId="1466" xr:uid="{00000000-0005-0000-0000-0000B4050000}"/>
    <cellStyle name="40% - Accent5 2 3 4" xfId="1467" xr:uid="{00000000-0005-0000-0000-0000B5050000}"/>
    <cellStyle name="40% - Accent5 2 4" xfId="1468" xr:uid="{00000000-0005-0000-0000-0000B6050000}"/>
    <cellStyle name="40% - Accent5 2 4 2" xfId="1469" xr:uid="{00000000-0005-0000-0000-0000B7050000}"/>
    <cellStyle name="40% - Accent5 2 4 2 2" xfId="1470" xr:uid="{00000000-0005-0000-0000-0000B8050000}"/>
    <cellStyle name="40% - Accent5 2 4 3" xfId="1471" xr:uid="{00000000-0005-0000-0000-0000B9050000}"/>
    <cellStyle name="40% - Accent5 2 5" xfId="1472" xr:uid="{00000000-0005-0000-0000-0000BA050000}"/>
    <cellStyle name="40% - Accent5 2 5 2" xfId="1473" xr:uid="{00000000-0005-0000-0000-0000BB050000}"/>
    <cellStyle name="40% - Accent5 2 6" xfId="1474" xr:uid="{00000000-0005-0000-0000-0000BC050000}"/>
    <cellStyle name="40% - Accent5 3" xfId="1475" xr:uid="{00000000-0005-0000-0000-0000BD050000}"/>
    <cellStyle name="40% - Accent5 3 2" xfId="1476" xr:uid="{00000000-0005-0000-0000-0000BE050000}"/>
    <cellStyle name="40% - Accent5 3 2 2" xfId="1477" xr:uid="{00000000-0005-0000-0000-0000BF050000}"/>
    <cellStyle name="40% - Accent5 3 2 2 2" xfId="1478" xr:uid="{00000000-0005-0000-0000-0000C0050000}"/>
    <cellStyle name="40% - Accent5 3 2 2 2 2" xfId="1479" xr:uid="{00000000-0005-0000-0000-0000C1050000}"/>
    <cellStyle name="40% - Accent5 3 2 2 3" xfId="1480" xr:uid="{00000000-0005-0000-0000-0000C2050000}"/>
    <cellStyle name="40% - Accent5 3 2 3" xfId="1481" xr:uid="{00000000-0005-0000-0000-0000C3050000}"/>
    <cellStyle name="40% - Accent5 3 2 3 2" xfId="1482" xr:uid="{00000000-0005-0000-0000-0000C4050000}"/>
    <cellStyle name="40% - Accent5 3 2 4" xfId="1483" xr:uid="{00000000-0005-0000-0000-0000C5050000}"/>
    <cellStyle name="40% - Accent5 3 3" xfId="1484" xr:uid="{00000000-0005-0000-0000-0000C6050000}"/>
    <cellStyle name="40% - Accent5 3 3 2" xfId="1485" xr:uid="{00000000-0005-0000-0000-0000C7050000}"/>
    <cellStyle name="40% - Accent5 3 3 2 2" xfId="1486" xr:uid="{00000000-0005-0000-0000-0000C8050000}"/>
    <cellStyle name="40% - Accent5 3 3 3" xfId="1487" xr:uid="{00000000-0005-0000-0000-0000C9050000}"/>
    <cellStyle name="40% - Accent5 3 4" xfId="1488" xr:uid="{00000000-0005-0000-0000-0000CA050000}"/>
    <cellStyle name="40% - Accent5 3 4 2" xfId="1489" xr:uid="{00000000-0005-0000-0000-0000CB050000}"/>
    <cellStyle name="40% - Accent5 3 5" xfId="1490" xr:uid="{00000000-0005-0000-0000-0000CC050000}"/>
    <cellStyle name="40% - Accent5 4" xfId="1491" xr:uid="{00000000-0005-0000-0000-0000CD050000}"/>
    <cellStyle name="40% - Accent5 4 2" xfId="1492" xr:uid="{00000000-0005-0000-0000-0000CE050000}"/>
    <cellStyle name="40% - Accent5 4 2 2" xfId="1493" xr:uid="{00000000-0005-0000-0000-0000CF050000}"/>
    <cellStyle name="40% - Accent5 4 2 2 2" xfId="1494" xr:uid="{00000000-0005-0000-0000-0000D0050000}"/>
    <cellStyle name="40% - Accent5 4 2 2 2 2" xfId="1495" xr:uid="{00000000-0005-0000-0000-0000D1050000}"/>
    <cellStyle name="40% - Accent5 4 2 2 3" xfId="1496" xr:uid="{00000000-0005-0000-0000-0000D2050000}"/>
    <cellStyle name="40% - Accent5 4 2 3" xfId="1497" xr:uid="{00000000-0005-0000-0000-0000D3050000}"/>
    <cellStyle name="40% - Accent5 4 2 3 2" xfId="1498" xr:uid="{00000000-0005-0000-0000-0000D4050000}"/>
    <cellStyle name="40% - Accent5 4 2 4" xfId="1499" xr:uid="{00000000-0005-0000-0000-0000D5050000}"/>
    <cellStyle name="40% - Accent5 4 3" xfId="1500" xr:uid="{00000000-0005-0000-0000-0000D6050000}"/>
    <cellStyle name="40% - Accent5 4 3 2" xfId="1501" xr:uid="{00000000-0005-0000-0000-0000D7050000}"/>
    <cellStyle name="40% - Accent5 4 3 2 2" xfId="1502" xr:uid="{00000000-0005-0000-0000-0000D8050000}"/>
    <cellStyle name="40% - Accent5 4 3 3" xfId="1503" xr:uid="{00000000-0005-0000-0000-0000D9050000}"/>
    <cellStyle name="40% - Accent5 4 4" xfId="1504" xr:uid="{00000000-0005-0000-0000-0000DA050000}"/>
    <cellStyle name="40% - Accent5 4 4 2" xfId="1505" xr:uid="{00000000-0005-0000-0000-0000DB050000}"/>
    <cellStyle name="40% - Accent5 4 5" xfId="1506" xr:uid="{00000000-0005-0000-0000-0000DC050000}"/>
    <cellStyle name="40% - Accent5 5" xfId="1507" xr:uid="{00000000-0005-0000-0000-0000DD050000}"/>
    <cellStyle name="40% - Accent5 5 2" xfId="1508" xr:uid="{00000000-0005-0000-0000-0000DE050000}"/>
    <cellStyle name="40% - Accent5 5 2 2" xfId="1509" xr:uid="{00000000-0005-0000-0000-0000DF050000}"/>
    <cellStyle name="40% - Accent5 5 2 2 2" xfId="1510" xr:uid="{00000000-0005-0000-0000-0000E0050000}"/>
    <cellStyle name="40% - Accent5 5 2 2 2 2" xfId="1511" xr:uid="{00000000-0005-0000-0000-0000E1050000}"/>
    <cellStyle name="40% - Accent5 5 2 2 3" xfId="1512" xr:uid="{00000000-0005-0000-0000-0000E2050000}"/>
    <cellStyle name="40% - Accent5 5 2 3" xfId="1513" xr:uid="{00000000-0005-0000-0000-0000E3050000}"/>
    <cellStyle name="40% - Accent5 5 2 3 2" xfId="1514" xr:uid="{00000000-0005-0000-0000-0000E4050000}"/>
    <cellStyle name="40% - Accent5 5 2 4" xfId="1515" xr:uid="{00000000-0005-0000-0000-0000E5050000}"/>
    <cellStyle name="40% - Accent5 5 3" xfId="1516" xr:uid="{00000000-0005-0000-0000-0000E6050000}"/>
    <cellStyle name="40% - Accent5 5 3 2" xfId="1517" xr:uid="{00000000-0005-0000-0000-0000E7050000}"/>
    <cellStyle name="40% - Accent5 5 3 2 2" xfId="1518" xr:uid="{00000000-0005-0000-0000-0000E8050000}"/>
    <cellStyle name="40% - Accent5 5 3 3" xfId="1519" xr:uid="{00000000-0005-0000-0000-0000E9050000}"/>
    <cellStyle name="40% - Accent5 5 4" xfId="1520" xr:uid="{00000000-0005-0000-0000-0000EA050000}"/>
    <cellStyle name="40% - Accent5 5 4 2" xfId="1521" xr:uid="{00000000-0005-0000-0000-0000EB050000}"/>
    <cellStyle name="40% - Accent5 5 5" xfId="1522" xr:uid="{00000000-0005-0000-0000-0000EC050000}"/>
    <cellStyle name="40% - Accent5 6" xfId="1523" xr:uid="{00000000-0005-0000-0000-0000ED050000}"/>
    <cellStyle name="40% - Accent5 6 2" xfId="1524" xr:uid="{00000000-0005-0000-0000-0000EE050000}"/>
    <cellStyle name="40% - Accent5 6 2 2" xfId="1525" xr:uid="{00000000-0005-0000-0000-0000EF050000}"/>
    <cellStyle name="40% - Accent5 6 2 2 2" xfId="1526" xr:uid="{00000000-0005-0000-0000-0000F0050000}"/>
    <cellStyle name="40% - Accent5 6 2 2 2 2" xfId="1527" xr:uid="{00000000-0005-0000-0000-0000F1050000}"/>
    <cellStyle name="40% - Accent5 6 2 2 3" xfId="1528" xr:uid="{00000000-0005-0000-0000-0000F2050000}"/>
    <cellStyle name="40% - Accent5 6 2 3" xfId="1529" xr:uid="{00000000-0005-0000-0000-0000F3050000}"/>
    <cellStyle name="40% - Accent5 6 2 3 2" xfId="1530" xr:uid="{00000000-0005-0000-0000-0000F4050000}"/>
    <cellStyle name="40% - Accent5 6 2 4" xfId="1531" xr:uid="{00000000-0005-0000-0000-0000F5050000}"/>
    <cellStyle name="40% - Accent5 6 3" xfId="1532" xr:uid="{00000000-0005-0000-0000-0000F6050000}"/>
    <cellStyle name="40% - Accent5 6 3 2" xfId="1533" xr:uid="{00000000-0005-0000-0000-0000F7050000}"/>
    <cellStyle name="40% - Accent5 6 3 2 2" xfId="1534" xr:uid="{00000000-0005-0000-0000-0000F8050000}"/>
    <cellStyle name="40% - Accent5 6 3 3" xfId="1535" xr:uid="{00000000-0005-0000-0000-0000F9050000}"/>
    <cellStyle name="40% - Accent5 6 4" xfId="1536" xr:uid="{00000000-0005-0000-0000-0000FA050000}"/>
    <cellStyle name="40% - Accent5 6 4 2" xfId="1537" xr:uid="{00000000-0005-0000-0000-0000FB050000}"/>
    <cellStyle name="40% - Accent5 6 5" xfId="1538" xr:uid="{00000000-0005-0000-0000-0000FC050000}"/>
    <cellStyle name="40% - Accent5 7" xfId="1539" xr:uid="{00000000-0005-0000-0000-0000FD050000}"/>
    <cellStyle name="40% - Accent5 7 2" xfId="1540" xr:uid="{00000000-0005-0000-0000-0000FE050000}"/>
    <cellStyle name="40% - Accent5 7 2 2" xfId="1541" xr:uid="{00000000-0005-0000-0000-0000FF050000}"/>
    <cellStyle name="40% - Accent5 7 2 2 2" xfId="1542" xr:uid="{00000000-0005-0000-0000-000000060000}"/>
    <cellStyle name="40% - Accent5 7 2 2 2 2" xfId="1543" xr:uid="{00000000-0005-0000-0000-000001060000}"/>
    <cellStyle name="40% - Accent5 7 2 2 3" xfId="1544" xr:uid="{00000000-0005-0000-0000-000002060000}"/>
    <cellStyle name="40% - Accent5 7 2 3" xfId="1545" xr:uid="{00000000-0005-0000-0000-000003060000}"/>
    <cellStyle name="40% - Accent5 7 2 3 2" xfId="1546" xr:uid="{00000000-0005-0000-0000-000004060000}"/>
    <cellStyle name="40% - Accent5 7 2 4" xfId="1547" xr:uid="{00000000-0005-0000-0000-000005060000}"/>
    <cellStyle name="40% - Accent5 7 3" xfId="1548" xr:uid="{00000000-0005-0000-0000-000006060000}"/>
    <cellStyle name="40% - Accent5 7 3 2" xfId="1549" xr:uid="{00000000-0005-0000-0000-000007060000}"/>
    <cellStyle name="40% - Accent5 7 3 2 2" xfId="1550" xr:uid="{00000000-0005-0000-0000-000008060000}"/>
    <cellStyle name="40% - Accent5 7 3 3" xfId="1551" xr:uid="{00000000-0005-0000-0000-000009060000}"/>
    <cellStyle name="40% - Accent5 7 4" xfId="1552" xr:uid="{00000000-0005-0000-0000-00000A060000}"/>
    <cellStyle name="40% - Accent5 7 4 2" xfId="1553" xr:uid="{00000000-0005-0000-0000-00000B060000}"/>
    <cellStyle name="40% - Accent5 7 5" xfId="1554" xr:uid="{00000000-0005-0000-0000-00000C060000}"/>
    <cellStyle name="40% - Accent5 8" xfId="1555" xr:uid="{00000000-0005-0000-0000-00000D060000}"/>
    <cellStyle name="40% - Accent5 8 2" xfId="1556" xr:uid="{00000000-0005-0000-0000-00000E060000}"/>
    <cellStyle name="40% - Accent5 8 2 2" xfId="1557" xr:uid="{00000000-0005-0000-0000-00000F060000}"/>
    <cellStyle name="40% - Accent5 8 2 2 2" xfId="1558" xr:uid="{00000000-0005-0000-0000-000010060000}"/>
    <cellStyle name="40% - Accent5 8 2 2 2 2" xfId="1559" xr:uid="{00000000-0005-0000-0000-000011060000}"/>
    <cellStyle name="40% - Accent5 8 2 2 3" xfId="1560" xr:uid="{00000000-0005-0000-0000-000012060000}"/>
    <cellStyle name="40% - Accent5 8 2 3" xfId="1561" xr:uid="{00000000-0005-0000-0000-000013060000}"/>
    <cellStyle name="40% - Accent5 8 2 3 2" xfId="1562" xr:uid="{00000000-0005-0000-0000-000014060000}"/>
    <cellStyle name="40% - Accent5 8 2 4" xfId="1563" xr:uid="{00000000-0005-0000-0000-000015060000}"/>
    <cellStyle name="40% - Accent5 8 3" xfId="1564" xr:uid="{00000000-0005-0000-0000-000016060000}"/>
    <cellStyle name="40% - Accent5 8 3 2" xfId="1565" xr:uid="{00000000-0005-0000-0000-000017060000}"/>
    <cellStyle name="40% - Accent5 8 3 2 2" xfId="1566" xr:uid="{00000000-0005-0000-0000-000018060000}"/>
    <cellStyle name="40% - Accent5 8 3 3" xfId="1567" xr:uid="{00000000-0005-0000-0000-000019060000}"/>
    <cellStyle name="40% - Accent5 8 4" xfId="1568" xr:uid="{00000000-0005-0000-0000-00001A060000}"/>
    <cellStyle name="40% - Accent5 8 4 2" xfId="1569" xr:uid="{00000000-0005-0000-0000-00001B060000}"/>
    <cellStyle name="40% - Accent5 8 5" xfId="1570" xr:uid="{00000000-0005-0000-0000-00001C060000}"/>
    <cellStyle name="40% - Accent5 9" xfId="1571" xr:uid="{00000000-0005-0000-0000-00001D060000}"/>
    <cellStyle name="40% - Accent5 9 2" xfId="1572" xr:uid="{00000000-0005-0000-0000-00001E060000}"/>
    <cellStyle name="40% - Accent5 9 2 2" xfId="1573" xr:uid="{00000000-0005-0000-0000-00001F060000}"/>
    <cellStyle name="40% - Accent5 9 2 2 2" xfId="1574" xr:uid="{00000000-0005-0000-0000-000020060000}"/>
    <cellStyle name="40% - Accent5 9 2 3" xfId="1575" xr:uid="{00000000-0005-0000-0000-000021060000}"/>
    <cellStyle name="40% - Accent5 9 3" xfId="1576" xr:uid="{00000000-0005-0000-0000-000022060000}"/>
    <cellStyle name="40% - Accent5 9 3 2" xfId="1577" xr:uid="{00000000-0005-0000-0000-000023060000}"/>
    <cellStyle name="40% - Accent5 9 4" xfId="1578" xr:uid="{00000000-0005-0000-0000-000024060000}"/>
    <cellStyle name="40% - Accent6 10" xfId="1579" xr:uid="{00000000-0005-0000-0000-000025060000}"/>
    <cellStyle name="40% - Accent6 10 2" xfId="1580" xr:uid="{00000000-0005-0000-0000-000026060000}"/>
    <cellStyle name="40% - Accent6 10 2 2" xfId="1581" xr:uid="{00000000-0005-0000-0000-000027060000}"/>
    <cellStyle name="40% - Accent6 10 3" xfId="1582" xr:uid="{00000000-0005-0000-0000-000028060000}"/>
    <cellStyle name="40% - Accent6 11" xfId="1583" xr:uid="{00000000-0005-0000-0000-000029060000}"/>
    <cellStyle name="40% - Accent6 11 2" xfId="1584" xr:uid="{00000000-0005-0000-0000-00002A060000}"/>
    <cellStyle name="40% - Accent6 12" xfId="1585" xr:uid="{00000000-0005-0000-0000-00002B060000}"/>
    <cellStyle name="40% - Accent6 2" xfId="1586" xr:uid="{00000000-0005-0000-0000-00002C060000}"/>
    <cellStyle name="40% - Accent6 2 2" xfId="1587" xr:uid="{00000000-0005-0000-0000-00002D060000}"/>
    <cellStyle name="40% - Accent6 2 2 2" xfId="1588" xr:uid="{00000000-0005-0000-0000-00002E060000}"/>
    <cellStyle name="40% - Accent6 2 2 2 2" xfId="1589" xr:uid="{00000000-0005-0000-0000-00002F060000}"/>
    <cellStyle name="40% - Accent6 2 2 2 2 2" xfId="1590" xr:uid="{00000000-0005-0000-0000-000030060000}"/>
    <cellStyle name="40% - Accent6 2 2 2 2 2 2" xfId="1591" xr:uid="{00000000-0005-0000-0000-000031060000}"/>
    <cellStyle name="40% - Accent6 2 2 2 2 3" xfId="1592" xr:uid="{00000000-0005-0000-0000-000032060000}"/>
    <cellStyle name="40% - Accent6 2 2 2 3" xfId="1593" xr:uid="{00000000-0005-0000-0000-000033060000}"/>
    <cellStyle name="40% - Accent6 2 2 2 3 2" xfId="1594" xr:uid="{00000000-0005-0000-0000-000034060000}"/>
    <cellStyle name="40% - Accent6 2 2 2 4" xfId="1595" xr:uid="{00000000-0005-0000-0000-000035060000}"/>
    <cellStyle name="40% - Accent6 2 2 3" xfId="1596" xr:uid="{00000000-0005-0000-0000-000036060000}"/>
    <cellStyle name="40% - Accent6 2 2 3 2" xfId="1597" xr:uid="{00000000-0005-0000-0000-000037060000}"/>
    <cellStyle name="40% - Accent6 2 2 3 2 2" xfId="1598" xr:uid="{00000000-0005-0000-0000-000038060000}"/>
    <cellStyle name="40% - Accent6 2 2 3 3" xfId="1599" xr:uid="{00000000-0005-0000-0000-000039060000}"/>
    <cellStyle name="40% - Accent6 2 2 4" xfId="1600" xr:uid="{00000000-0005-0000-0000-00003A060000}"/>
    <cellStyle name="40% - Accent6 2 2 4 2" xfId="1601" xr:uid="{00000000-0005-0000-0000-00003B060000}"/>
    <cellStyle name="40% - Accent6 2 2 5" xfId="1602" xr:uid="{00000000-0005-0000-0000-00003C060000}"/>
    <cellStyle name="40% - Accent6 2 3" xfId="1603" xr:uid="{00000000-0005-0000-0000-00003D060000}"/>
    <cellStyle name="40% - Accent6 2 3 2" xfId="1604" xr:uid="{00000000-0005-0000-0000-00003E060000}"/>
    <cellStyle name="40% - Accent6 2 3 2 2" xfId="1605" xr:uid="{00000000-0005-0000-0000-00003F060000}"/>
    <cellStyle name="40% - Accent6 2 3 2 2 2" xfId="1606" xr:uid="{00000000-0005-0000-0000-000040060000}"/>
    <cellStyle name="40% - Accent6 2 3 2 3" xfId="1607" xr:uid="{00000000-0005-0000-0000-000041060000}"/>
    <cellStyle name="40% - Accent6 2 3 3" xfId="1608" xr:uid="{00000000-0005-0000-0000-000042060000}"/>
    <cellStyle name="40% - Accent6 2 3 3 2" xfId="1609" xr:uid="{00000000-0005-0000-0000-000043060000}"/>
    <cellStyle name="40% - Accent6 2 3 4" xfId="1610" xr:uid="{00000000-0005-0000-0000-000044060000}"/>
    <cellStyle name="40% - Accent6 2 4" xfId="1611" xr:uid="{00000000-0005-0000-0000-000045060000}"/>
    <cellStyle name="40% - Accent6 2 4 2" xfId="1612" xr:uid="{00000000-0005-0000-0000-000046060000}"/>
    <cellStyle name="40% - Accent6 2 4 2 2" xfId="1613" xr:uid="{00000000-0005-0000-0000-000047060000}"/>
    <cellStyle name="40% - Accent6 2 4 3" xfId="1614" xr:uid="{00000000-0005-0000-0000-000048060000}"/>
    <cellStyle name="40% - Accent6 2 5" xfId="1615" xr:uid="{00000000-0005-0000-0000-000049060000}"/>
    <cellStyle name="40% - Accent6 2 5 2" xfId="1616" xr:uid="{00000000-0005-0000-0000-00004A060000}"/>
    <cellStyle name="40% - Accent6 2 6" xfId="1617" xr:uid="{00000000-0005-0000-0000-00004B060000}"/>
    <cellStyle name="40% - Accent6 3" xfId="1618" xr:uid="{00000000-0005-0000-0000-00004C060000}"/>
    <cellStyle name="40% - Accent6 3 2" xfId="1619" xr:uid="{00000000-0005-0000-0000-00004D060000}"/>
    <cellStyle name="40% - Accent6 3 2 2" xfId="1620" xr:uid="{00000000-0005-0000-0000-00004E060000}"/>
    <cellStyle name="40% - Accent6 3 2 2 2" xfId="1621" xr:uid="{00000000-0005-0000-0000-00004F060000}"/>
    <cellStyle name="40% - Accent6 3 2 2 2 2" xfId="1622" xr:uid="{00000000-0005-0000-0000-000050060000}"/>
    <cellStyle name="40% - Accent6 3 2 2 3" xfId="1623" xr:uid="{00000000-0005-0000-0000-000051060000}"/>
    <cellStyle name="40% - Accent6 3 2 3" xfId="1624" xr:uid="{00000000-0005-0000-0000-000052060000}"/>
    <cellStyle name="40% - Accent6 3 2 3 2" xfId="1625" xr:uid="{00000000-0005-0000-0000-000053060000}"/>
    <cellStyle name="40% - Accent6 3 2 4" xfId="1626" xr:uid="{00000000-0005-0000-0000-000054060000}"/>
    <cellStyle name="40% - Accent6 3 3" xfId="1627" xr:uid="{00000000-0005-0000-0000-000055060000}"/>
    <cellStyle name="40% - Accent6 3 3 2" xfId="1628" xr:uid="{00000000-0005-0000-0000-000056060000}"/>
    <cellStyle name="40% - Accent6 3 3 2 2" xfId="1629" xr:uid="{00000000-0005-0000-0000-000057060000}"/>
    <cellStyle name="40% - Accent6 3 3 3" xfId="1630" xr:uid="{00000000-0005-0000-0000-000058060000}"/>
    <cellStyle name="40% - Accent6 3 4" xfId="1631" xr:uid="{00000000-0005-0000-0000-000059060000}"/>
    <cellStyle name="40% - Accent6 3 4 2" xfId="1632" xr:uid="{00000000-0005-0000-0000-00005A060000}"/>
    <cellStyle name="40% - Accent6 3 5" xfId="1633" xr:uid="{00000000-0005-0000-0000-00005B060000}"/>
    <cellStyle name="40% - Accent6 4" xfId="1634" xr:uid="{00000000-0005-0000-0000-00005C060000}"/>
    <cellStyle name="40% - Accent6 4 2" xfId="1635" xr:uid="{00000000-0005-0000-0000-00005D060000}"/>
    <cellStyle name="40% - Accent6 4 2 2" xfId="1636" xr:uid="{00000000-0005-0000-0000-00005E060000}"/>
    <cellStyle name="40% - Accent6 4 2 2 2" xfId="1637" xr:uid="{00000000-0005-0000-0000-00005F060000}"/>
    <cellStyle name="40% - Accent6 4 2 2 2 2" xfId="1638" xr:uid="{00000000-0005-0000-0000-000060060000}"/>
    <cellStyle name="40% - Accent6 4 2 2 3" xfId="1639" xr:uid="{00000000-0005-0000-0000-000061060000}"/>
    <cellStyle name="40% - Accent6 4 2 3" xfId="1640" xr:uid="{00000000-0005-0000-0000-000062060000}"/>
    <cellStyle name="40% - Accent6 4 2 3 2" xfId="1641" xr:uid="{00000000-0005-0000-0000-000063060000}"/>
    <cellStyle name="40% - Accent6 4 2 4" xfId="1642" xr:uid="{00000000-0005-0000-0000-000064060000}"/>
    <cellStyle name="40% - Accent6 4 3" xfId="1643" xr:uid="{00000000-0005-0000-0000-000065060000}"/>
    <cellStyle name="40% - Accent6 4 3 2" xfId="1644" xr:uid="{00000000-0005-0000-0000-000066060000}"/>
    <cellStyle name="40% - Accent6 4 3 2 2" xfId="1645" xr:uid="{00000000-0005-0000-0000-000067060000}"/>
    <cellStyle name="40% - Accent6 4 3 3" xfId="1646" xr:uid="{00000000-0005-0000-0000-000068060000}"/>
    <cellStyle name="40% - Accent6 4 4" xfId="1647" xr:uid="{00000000-0005-0000-0000-000069060000}"/>
    <cellStyle name="40% - Accent6 4 4 2" xfId="1648" xr:uid="{00000000-0005-0000-0000-00006A060000}"/>
    <cellStyle name="40% - Accent6 4 5" xfId="1649" xr:uid="{00000000-0005-0000-0000-00006B060000}"/>
    <cellStyle name="40% - Accent6 5" xfId="1650" xr:uid="{00000000-0005-0000-0000-00006C060000}"/>
    <cellStyle name="40% - Accent6 5 2" xfId="1651" xr:uid="{00000000-0005-0000-0000-00006D060000}"/>
    <cellStyle name="40% - Accent6 5 2 2" xfId="1652" xr:uid="{00000000-0005-0000-0000-00006E060000}"/>
    <cellStyle name="40% - Accent6 5 2 2 2" xfId="1653" xr:uid="{00000000-0005-0000-0000-00006F060000}"/>
    <cellStyle name="40% - Accent6 5 2 2 2 2" xfId="1654" xr:uid="{00000000-0005-0000-0000-000070060000}"/>
    <cellStyle name="40% - Accent6 5 2 2 3" xfId="1655" xr:uid="{00000000-0005-0000-0000-000071060000}"/>
    <cellStyle name="40% - Accent6 5 2 3" xfId="1656" xr:uid="{00000000-0005-0000-0000-000072060000}"/>
    <cellStyle name="40% - Accent6 5 2 3 2" xfId="1657" xr:uid="{00000000-0005-0000-0000-000073060000}"/>
    <cellStyle name="40% - Accent6 5 2 4" xfId="1658" xr:uid="{00000000-0005-0000-0000-000074060000}"/>
    <cellStyle name="40% - Accent6 5 3" xfId="1659" xr:uid="{00000000-0005-0000-0000-000075060000}"/>
    <cellStyle name="40% - Accent6 5 3 2" xfId="1660" xr:uid="{00000000-0005-0000-0000-000076060000}"/>
    <cellStyle name="40% - Accent6 5 3 2 2" xfId="1661" xr:uid="{00000000-0005-0000-0000-000077060000}"/>
    <cellStyle name="40% - Accent6 5 3 3" xfId="1662" xr:uid="{00000000-0005-0000-0000-000078060000}"/>
    <cellStyle name="40% - Accent6 5 4" xfId="1663" xr:uid="{00000000-0005-0000-0000-000079060000}"/>
    <cellStyle name="40% - Accent6 5 4 2" xfId="1664" xr:uid="{00000000-0005-0000-0000-00007A060000}"/>
    <cellStyle name="40% - Accent6 5 5" xfId="1665" xr:uid="{00000000-0005-0000-0000-00007B060000}"/>
    <cellStyle name="40% - Accent6 6" xfId="1666" xr:uid="{00000000-0005-0000-0000-00007C060000}"/>
    <cellStyle name="40% - Accent6 6 2" xfId="1667" xr:uid="{00000000-0005-0000-0000-00007D060000}"/>
    <cellStyle name="40% - Accent6 6 2 2" xfId="1668" xr:uid="{00000000-0005-0000-0000-00007E060000}"/>
    <cellStyle name="40% - Accent6 6 2 2 2" xfId="1669" xr:uid="{00000000-0005-0000-0000-00007F060000}"/>
    <cellStyle name="40% - Accent6 6 2 2 2 2" xfId="1670" xr:uid="{00000000-0005-0000-0000-000080060000}"/>
    <cellStyle name="40% - Accent6 6 2 2 3" xfId="1671" xr:uid="{00000000-0005-0000-0000-000081060000}"/>
    <cellStyle name="40% - Accent6 6 2 3" xfId="1672" xr:uid="{00000000-0005-0000-0000-000082060000}"/>
    <cellStyle name="40% - Accent6 6 2 3 2" xfId="1673" xr:uid="{00000000-0005-0000-0000-000083060000}"/>
    <cellStyle name="40% - Accent6 6 2 4" xfId="1674" xr:uid="{00000000-0005-0000-0000-000084060000}"/>
    <cellStyle name="40% - Accent6 6 3" xfId="1675" xr:uid="{00000000-0005-0000-0000-000085060000}"/>
    <cellStyle name="40% - Accent6 6 3 2" xfId="1676" xr:uid="{00000000-0005-0000-0000-000086060000}"/>
    <cellStyle name="40% - Accent6 6 3 2 2" xfId="1677" xr:uid="{00000000-0005-0000-0000-000087060000}"/>
    <cellStyle name="40% - Accent6 6 3 3" xfId="1678" xr:uid="{00000000-0005-0000-0000-000088060000}"/>
    <cellStyle name="40% - Accent6 6 4" xfId="1679" xr:uid="{00000000-0005-0000-0000-000089060000}"/>
    <cellStyle name="40% - Accent6 6 4 2" xfId="1680" xr:uid="{00000000-0005-0000-0000-00008A060000}"/>
    <cellStyle name="40% - Accent6 6 5" xfId="1681" xr:uid="{00000000-0005-0000-0000-00008B060000}"/>
    <cellStyle name="40% - Accent6 7" xfId="1682" xr:uid="{00000000-0005-0000-0000-00008C060000}"/>
    <cellStyle name="40% - Accent6 7 2" xfId="1683" xr:uid="{00000000-0005-0000-0000-00008D060000}"/>
    <cellStyle name="40% - Accent6 7 2 2" xfId="1684" xr:uid="{00000000-0005-0000-0000-00008E060000}"/>
    <cellStyle name="40% - Accent6 7 2 2 2" xfId="1685" xr:uid="{00000000-0005-0000-0000-00008F060000}"/>
    <cellStyle name="40% - Accent6 7 2 2 2 2" xfId="1686" xr:uid="{00000000-0005-0000-0000-000090060000}"/>
    <cellStyle name="40% - Accent6 7 2 2 3" xfId="1687" xr:uid="{00000000-0005-0000-0000-000091060000}"/>
    <cellStyle name="40% - Accent6 7 2 3" xfId="1688" xr:uid="{00000000-0005-0000-0000-000092060000}"/>
    <cellStyle name="40% - Accent6 7 2 3 2" xfId="1689" xr:uid="{00000000-0005-0000-0000-000093060000}"/>
    <cellStyle name="40% - Accent6 7 2 4" xfId="1690" xr:uid="{00000000-0005-0000-0000-000094060000}"/>
    <cellStyle name="40% - Accent6 7 3" xfId="1691" xr:uid="{00000000-0005-0000-0000-000095060000}"/>
    <cellStyle name="40% - Accent6 7 3 2" xfId="1692" xr:uid="{00000000-0005-0000-0000-000096060000}"/>
    <cellStyle name="40% - Accent6 7 3 2 2" xfId="1693" xr:uid="{00000000-0005-0000-0000-000097060000}"/>
    <cellStyle name="40% - Accent6 7 3 3" xfId="1694" xr:uid="{00000000-0005-0000-0000-000098060000}"/>
    <cellStyle name="40% - Accent6 7 4" xfId="1695" xr:uid="{00000000-0005-0000-0000-000099060000}"/>
    <cellStyle name="40% - Accent6 7 4 2" xfId="1696" xr:uid="{00000000-0005-0000-0000-00009A060000}"/>
    <cellStyle name="40% - Accent6 7 5" xfId="1697" xr:uid="{00000000-0005-0000-0000-00009B060000}"/>
    <cellStyle name="40% - Accent6 8" xfId="1698" xr:uid="{00000000-0005-0000-0000-00009C060000}"/>
    <cellStyle name="40% - Accent6 8 2" xfId="1699" xr:uid="{00000000-0005-0000-0000-00009D060000}"/>
    <cellStyle name="40% - Accent6 8 2 2" xfId="1700" xr:uid="{00000000-0005-0000-0000-00009E060000}"/>
    <cellStyle name="40% - Accent6 8 2 2 2" xfId="1701" xr:uid="{00000000-0005-0000-0000-00009F060000}"/>
    <cellStyle name="40% - Accent6 8 2 2 2 2" xfId="1702" xr:uid="{00000000-0005-0000-0000-0000A0060000}"/>
    <cellStyle name="40% - Accent6 8 2 2 3" xfId="1703" xr:uid="{00000000-0005-0000-0000-0000A1060000}"/>
    <cellStyle name="40% - Accent6 8 2 3" xfId="1704" xr:uid="{00000000-0005-0000-0000-0000A2060000}"/>
    <cellStyle name="40% - Accent6 8 2 3 2" xfId="1705" xr:uid="{00000000-0005-0000-0000-0000A3060000}"/>
    <cellStyle name="40% - Accent6 8 2 4" xfId="1706" xr:uid="{00000000-0005-0000-0000-0000A4060000}"/>
    <cellStyle name="40% - Accent6 8 3" xfId="1707" xr:uid="{00000000-0005-0000-0000-0000A5060000}"/>
    <cellStyle name="40% - Accent6 8 3 2" xfId="1708" xr:uid="{00000000-0005-0000-0000-0000A6060000}"/>
    <cellStyle name="40% - Accent6 8 3 2 2" xfId="1709" xr:uid="{00000000-0005-0000-0000-0000A7060000}"/>
    <cellStyle name="40% - Accent6 8 3 3" xfId="1710" xr:uid="{00000000-0005-0000-0000-0000A8060000}"/>
    <cellStyle name="40% - Accent6 8 4" xfId="1711" xr:uid="{00000000-0005-0000-0000-0000A9060000}"/>
    <cellStyle name="40% - Accent6 8 4 2" xfId="1712" xr:uid="{00000000-0005-0000-0000-0000AA060000}"/>
    <cellStyle name="40% - Accent6 8 5" xfId="1713" xr:uid="{00000000-0005-0000-0000-0000AB060000}"/>
    <cellStyle name="40% - Accent6 9" xfId="1714" xr:uid="{00000000-0005-0000-0000-0000AC060000}"/>
    <cellStyle name="40% - Accent6 9 2" xfId="1715" xr:uid="{00000000-0005-0000-0000-0000AD060000}"/>
    <cellStyle name="40% - Accent6 9 2 2" xfId="1716" xr:uid="{00000000-0005-0000-0000-0000AE060000}"/>
    <cellStyle name="40% - Accent6 9 2 2 2" xfId="1717" xr:uid="{00000000-0005-0000-0000-0000AF060000}"/>
    <cellStyle name="40% - Accent6 9 2 3" xfId="1718" xr:uid="{00000000-0005-0000-0000-0000B0060000}"/>
    <cellStyle name="40% - Accent6 9 3" xfId="1719" xr:uid="{00000000-0005-0000-0000-0000B1060000}"/>
    <cellStyle name="40% - Accent6 9 3 2" xfId="1720" xr:uid="{00000000-0005-0000-0000-0000B2060000}"/>
    <cellStyle name="40% - Accent6 9 4" xfId="1721" xr:uid="{00000000-0005-0000-0000-0000B3060000}"/>
    <cellStyle name="Comma" xfId="1" builtinId="3"/>
    <cellStyle name="Comma [0] 2" xfId="1722" xr:uid="{00000000-0005-0000-0000-0000B5060000}"/>
    <cellStyle name="Comma [0] 2 2" xfId="1723" xr:uid="{00000000-0005-0000-0000-0000B6060000}"/>
    <cellStyle name="Comma 10" xfId="1724" xr:uid="{00000000-0005-0000-0000-0000B7060000}"/>
    <cellStyle name="Comma 11" xfId="1725" xr:uid="{00000000-0005-0000-0000-0000B8060000}"/>
    <cellStyle name="Comma 12" xfId="1726" xr:uid="{00000000-0005-0000-0000-0000B9060000}"/>
    <cellStyle name="Comma 13" xfId="1727" xr:uid="{00000000-0005-0000-0000-0000BA060000}"/>
    <cellStyle name="Comma 14" xfId="1728" xr:uid="{00000000-0005-0000-0000-0000BB060000}"/>
    <cellStyle name="Comma 15" xfId="1729" xr:uid="{00000000-0005-0000-0000-0000BC060000}"/>
    <cellStyle name="Comma 16" xfId="1730" xr:uid="{00000000-0005-0000-0000-0000BD060000}"/>
    <cellStyle name="Comma 17" xfId="1731" xr:uid="{00000000-0005-0000-0000-0000BE060000}"/>
    <cellStyle name="Comma 18" xfId="1732" xr:uid="{00000000-0005-0000-0000-0000BF060000}"/>
    <cellStyle name="Comma 19" xfId="1733" xr:uid="{00000000-0005-0000-0000-0000C0060000}"/>
    <cellStyle name="Comma 2" xfId="1734" xr:uid="{00000000-0005-0000-0000-0000C1060000}"/>
    <cellStyle name="Comma 2 2" xfId="1735" xr:uid="{00000000-0005-0000-0000-0000C2060000}"/>
    <cellStyle name="Comma 2 2 2" xfId="1736" xr:uid="{00000000-0005-0000-0000-0000C3060000}"/>
    <cellStyle name="Comma 2 2 2 2" xfId="1737" xr:uid="{00000000-0005-0000-0000-0000C4060000}"/>
    <cellStyle name="Comma 2 2 2 2 2" xfId="1738" xr:uid="{00000000-0005-0000-0000-0000C5060000}"/>
    <cellStyle name="Comma 2 2 2 3" xfId="1739" xr:uid="{00000000-0005-0000-0000-0000C6060000}"/>
    <cellStyle name="Comma 2 2 3" xfId="1740" xr:uid="{00000000-0005-0000-0000-0000C7060000}"/>
    <cellStyle name="Comma 2 2 3 2" xfId="1741" xr:uid="{00000000-0005-0000-0000-0000C8060000}"/>
    <cellStyle name="Comma 2 2 4" xfId="1742" xr:uid="{00000000-0005-0000-0000-0000C9060000}"/>
    <cellStyle name="Comma 2 3" xfId="1743" xr:uid="{00000000-0005-0000-0000-0000CA060000}"/>
    <cellStyle name="Comma 2 3 2" xfId="1744" xr:uid="{00000000-0005-0000-0000-0000CB060000}"/>
    <cellStyle name="Comma 2 3 2 2" xfId="1745" xr:uid="{00000000-0005-0000-0000-0000CC060000}"/>
    <cellStyle name="Comma 2 3 3" xfId="1746" xr:uid="{00000000-0005-0000-0000-0000CD060000}"/>
    <cellStyle name="Comma 2 4" xfId="1747" xr:uid="{00000000-0005-0000-0000-0000CE060000}"/>
    <cellStyle name="Comma 2 4 2" xfId="1748" xr:uid="{00000000-0005-0000-0000-0000CF060000}"/>
    <cellStyle name="Comma 2 5" xfId="1749" xr:uid="{00000000-0005-0000-0000-0000D0060000}"/>
    <cellStyle name="Comma 20" xfId="1750" xr:uid="{00000000-0005-0000-0000-0000D1060000}"/>
    <cellStyle name="Comma 21" xfId="1751" xr:uid="{00000000-0005-0000-0000-0000D2060000}"/>
    <cellStyle name="Comma 22" xfId="1752" xr:uid="{00000000-0005-0000-0000-0000D3060000}"/>
    <cellStyle name="Comma 23" xfId="1753" xr:uid="{00000000-0005-0000-0000-0000D4060000}"/>
    <cellStyle name="Comma 24" xfId="1754" xr:uid="{00000000-0005-0000-0000-0000D5060000}"/>
    <cellStyle name="Comma 25" xfId="1755" xr:uid="{00000000-0005-0000-0000-0000D6060000}"/>
    <cellStyle name="Comma 3" xfId="1756" xr:uid="{00000000-0005-0000-0000-0000D7060000}"/>
    <cellStyle name="Comma 3 2" xfId="1757" xr:uid="{00000000-0005-0000-0000-0000D8060000}"/>
    <cellStyle name="Comma 3 2 2" xfId="1758" xr:uid="{00000000-0005-0000-0000-0000D9060000}"/>
    <cellStyle name="Comma 3 3" xfId="1759" xr:uid="{00000000-0005-0000-0000-0000DA060000}"/>
    <cellStyle name="Comma 4" xfId="1760" xr:uid="{00000000-0005-0000-0000-0000DB060000}"/>
    <cellStyle name="Comma 4 2" xfId="1761" xr:uid="{00000000-0005-0000-0000-0000DC060000}"/>
    <cellStyle name="Comma 5" xfId="1762" xr:uid="{00000000-0005-0000-0000-0000DD060000}"/>
    <cellStyle name="Comma 5 2" xfId="1763" xr:uid="{00000000-0005-0000-0000-0000DE060000}"/>
    <cellStyle name="Comma 6" xfId="1764" xr:uid="{00000000-0005-0000-0000-0000DF060000}"/>
    <cellStyle name="Comma 6 2" xfId="1765" xr:uid="{00000000-0005-0000-0000-0000E0060000}"/>
    <cellStyle name="Comma 7" xfId="1766" xr:uid="{00000000-0005-0000-0000-0000E1060000}"/>
    <cellStyle name="Comma 7 2" xfId="1767" xr:uid="{00000000-0005-0000-0000-0000E2060000}"/>
    <cellStyle name="Comma 8" xfId="1768" xr:uid="{00000000-0005-0000-0000-0000E3060000}"/>
    <cellStyle name="Comma 8 2" xfId="1769" xr:uid="{00000000-0005-0000-0000-0000E4060000}"/>
    <cellStyle name="Comma 9" xfId="1770" xr:uid="{00000000-0005-0000-0000-0000E5060000}"/>
    <cellStyle name="Comma0" xfId="1771" xr:uid="{00000000-0005-0000-0000-0000E6060000}"/>
    <cellStyle name="Comma0 2" xfId="1772" xr:uid="{00000000-0005-0000-0000-0000E7060000}"/>
    <cellStyle name="Comma0 2 2" xfId="1773" xr:uid="{00000000-0005-0000-0000-0000E8060000}"/>
    <cellStyle name="Comma0 3" xfId="1774" xr:uid="{00000000-0005-0000-0000-0000E9060000}"/>
    <cellStyle name="Hyperlink" xfId="2297" builtinId="8"/>
    <cellStyle name="Hyperlink 2" xfId="1775" xr:uid="{00000000-0005-0000-0000-0000EB060000}"/>
    <cellStyle name="Normal" xfId="0" builtinId="0"/>
    <cellStyle name="Normal 10" xfId="1776" xr:uid="{00000000-0005-0000-0000-0000ED060000}"/>
    <cellStyle name="Normal 10 2" xfId="1777" xr:uid="{00000000-0005-0000-0000-0000EE060000}"/>
    <cellStyle name="Normal 10 2 2" xfId="1778" xr:uid="{00000000-0005-0000-0000-0000EF060000}"/>
    <cellStyle name="Normal 10 2 2 2" xfId="1779" xr:uid="{00000000-0005-0000-0000-0000F0060000}"/>
    <cellStyle name="Normal 10 2 2 2 2" xfId="1780" xr:uid="{00000000-0005-0000-0000-0000F1060000}"/>
    <cellStyle name="Normal 10 2 2 3" xfId="1781" xr:uid="{00000000-0005-0000-0000-0000F2060000}"/>
    <cellStyle name="Normal 10 2 2 4" xfId="1782" xr:uid="{00000000-0005-0000-0000-0000F3060000}"/>
    <cellStyle name="Normal 10 2 3" xfId="1783" xr:uid="{00000000-0005-0000-0000-0000F4060000}"/>
    <cellStyle name="Normal 10 2 3 2" xfId="1784" xr:uid="{00000000-0005-0000-0000-0000F5060000}"/>
    <cellStyle name="Normal 10 2 4" xfId="1785" xr:uid="{00000000-0005-0000-0000-0000F6060000}"/>
    <cellStyle name="Normal 10 3" xfId="1786" xr:uid="{00000000-0005-0000-0000-0000F7060000}"/>
    <cellStyle name="Normal 10 3 2" xfId="1787" xr:uid="{00000000-0005-0000-0000-0000F8060000}"/>
    <cellStyle name="Normal 10 3 2 2" xfId="1788" xr:uid="{00000000-0005-0000-0000-0000F9060000}"/>
    <cellStyle name="Normal 10 3 3" xfId="1789" xr:uid="{00000000-0005-0000-0000-0000FA060000}"/>
    <cellStyle name="Normal 10 4" xfId="1790" xr:uid="{00000000-0005-0000-0000-0000FB060000}"/>
    <cellStyle name="Normal 10 4 2" xfId="1791" xr:uid="{00000000-0005-0000-0000-0000FC060000}"/>
    <cellStyle name="Normal 10 5" xfId="1792" xr:uid="{00000000-0005-0000-0000-0000FD060000}"/>
    <cellStyle name="Normal 11" xfId="1793" xr:uid="{00000000-0005-0000-0000-0000FE060000}"/>
    <cellStyle name="Normal 11 2" xfId="1794" xr:uid="{00000000-0005-0000-0000-0000FF060000}"/>
    <cellStyle name="Normal 11 2 2" xfId="1795" xr:uid="{00000000-0005-0000-0000-000000070000}"/>
    <cellStyle name="Normal 11 2 2 2" xfId="1796" xr:uid="{00000000-0005-0000-0000-000001070000}"/>
    <cellStyle name="Normal 11 2 3" xfId="1797" xr:uid="{00000000-0005-0000-0000-000002070000}"/>
    <cellStyle name="Normal 11 3" xfId="1798" xr:uid="{00000000-0005-0000-0000-000003070000}"/>
    <cellStyle name="Normal 11 3 2" xfId="1799" xr:uid="{00000000-0005-0000-0000-000004070000}"/>
    <cellStyle name="Normal 11 4" xfId="1800" xr:uid="{00000000-0005-0000-0000-000005070000}"/>
    <cellStyle name="Normal 12" xfId="4" xr:uid="{00000000-0005-0000-0000-000006070000}"/>
    <cellStyle name="Normal 12 2" xfId="1801" xr:uid="{00000000-0005-0000-0000-000007070000}"/>
    <cellStyle name="Normal 13" xfId="1802" xr:uid="{00000000-0005-0000-0000-000008070000}"/>
    <cellStyle name="Normal 13 2" xfId="1803" xr:uid="{00000000-0005-0000-0000-000009070000}"/>
    <cellStyle name="Normal 13 2 2" xfId="1804" xr:uid="{00000000-0005-0000-0000-00000A070000}"/>
    <cellStyle name="Normal 13 3" xfId="1805" xr:uid="{00000000-0005-0000-0000-00000B070000}"/>
    <cellStyle name="Normal 13 4" xfId="1806" xr:uid="{00000000-0005-0000-0000-00000C070000}"/>
    <cellStyle name="Normal 14" xfId="1807" xr:uid="{00000000-0005-0000-0000-00000D070000}"/>
    <cellStyle name="Normal 14 2" xfId="1808" xr:uid="{00000000-0005-0000-0000-00000E070000}"/>
    <cellStyle name="Normal 14 3" xfId="1809" xr:uid="{00000000-0005-0000-0000-00000F070000}"/>
    <cellStyle name="Normal 15" xfId="1810" xr:uid="{00000000-0005-0000-0000-000010070000}"/>
    <cellStyle name="Normal 16" xfId="1811" xr:uid="{00000000-0005-0000-0000-000011070000}"/>
    <cellStyle name="Normal 16 2" xfId="1812" xr:uid="{00000000-0005-0000-0000-000012070000}"/>
    <cellStyle name="Normal 17" xfId="1813" xr:uid="{00000000-0005-0000-0000-000013070000}"/>
    <cellStyle name="Normal 17 2" xfId="1814" xr:uid="{00000000-0005-0000-0000-000014070000}"/>
    <cellStyle name="Normal 18" xfId="1815" xr:uid="{00000000-0005-0000-0000-000015070000}"/>
    <cellStyle name="Normal 19" xfId="2298" xr:uid="{00000000-0005-0000-0000-000016070000}"/>
    <cellStyle name="Normal 2" xfId="3" xr:uid="{00000000-0005-0000-0000-000017070000}"/>
    <cellStyle name="Normal 2 2" xfId="1816" xr:uid="{00000000-0005-0000-0000-000018070000}"/>
    <cellStyle name="Normal 2 2 2" xfId="1817" xr:uid="{00000000-0005-0000-0000-000019070000}"/>
    <cellStyle name="Normal 2 2 3" xfId="1818" xr:uid="{00000000-0005-0000-0000-00001A070000}"/>
    <cellStyle name="Normal 2 3" xfId="1819" xr:uid="{00000000-0005-0000-0000-00001B070000}"/>
    <cellStyle name="Normal 2 3 2" xfId="1820" xr:uid="{00000000-0005-0000-0000-00001C070000}"/>
    <cellStyle name="Normal 2 3 2 2" xfId="1821" xr:uid="{00000000-0005-0000-0000-00001D070000}"/>
    <cellStyle name="Normal 2 3 2 2 2" xfId="1822" xr:uid="{00000000-0005-0000-0000-00001E070000}"/>
    <cellStyle name="Normal 2 3 2 2 2 2" xfId="1823" xr:uid="{00000000-0005-0000-0000-00001F070000}"/>
    <cellStyle name="Normal 2 3 2 2 3" xfId="1824" xr:uid="{00000000-0005-0000-0000-000020070000}"/>
    <cellStyle name="Normal 2 3 2 3" xfId="1825" xr:uid="{00000000-0005-0000-0000-000021070000}"/>
    <cellStyle name="Normal 2 3 2 3 2" xfId="1826" xr:uid="{00000000-0005-0000-0000-000022070000}"/>
    <cellStyle name="Normal 2 3 2 4" xfId="1827" xr:uid="{00000000-0005-0000-0000-000023070000}"/>
    <cellStyle name="Normal 2 3 3" xfId="1828" xr:uid="{00000000-0005-0000-0000-000024070000}"/>
    <cellStyle name="Normal 2 3 3 2" xfId="1829" xr:uid="{00000000-0005-0000-0000-000025070000}"/>
    <cellStyle name="Normal 2 3 3 2 2" xfId="1830" xr:uid="{00000000-0005-0000-0000-000026070000}"/>
    <cellStyle name="Normal 2 3 3 3" xfId="1831" xr:uid="{00000000-0005-0000-0000-000027070000}"/>
    <cellStyle name="Normal 2 3 4" xfId="1832" xr:uid="{00000000-0005-0000-0000-000028070000}"/>
    <cellStyle name="Normal 2 3 4 2" xfId="1833" xr:uid="{00000000-0005-0000-0000-000029070000}"/>
    <cellStyle name="Normal 2 3 5" xfId="1834" xr:uid="{00000000-0005-0000-0000-00002A070000}"/>
    <cellStyle name="Normal 2 3 6" xfId="1835" xr:uid="{00000000-0005-0000-0000-00002B070000}"/>
    <cellStyle name="Normal 2 4" xfId="1836" xr:uid="{00000000-0005-0000-0000-00002C070000}"/>
    <cellStyle name="Normal 2 5" xfId="1837" xr:uid="{00000000-0005-0000-0000-00002D070000}"/>
    <cellStyle name="Normal 2 6" xfId="1838" xr:uid="{00000000-0005-0000-0000-00002E070000}"/>
    <cellStyle name="Normal 20" xfId="2300" xr:uid="{00000000-0005-0000-0000-00002F070000}"/>
    <cellStyle name="Normal 20 2" xfId="2303" xr:uid="{00000000-0005-0000-0000-000030070000}"/>
    <cellStyle name="Normal 20 2 2" xfId="2306" xr:uid="{00000000-0005-0000-0000-000031070000}"/>
    <cellStyle name="Normal 21" xfId="2301" xr:uid="{00000000-0005-0000-0000-000032070000}"/>
    <cellStyle name="Normal 22" xfId="2304" xr:uid="{00000000-0005-0000-0000-000033070000}"/>
    <cellStyle name="Normal 3" xfId="1839" xr:uid="{00000000-0005-0000-0000-000034070000}"/>
    <cellStyle name="Normal 3 2" xfId="1840" xr:uid="{00000000-0005-0000-0000-000035070000}"/>
    <cellStyle name="Normal 3 2 2" xfId="1841" xr:uid="{00000000-0005-0000-0000-000036070000}"/>
    <cellStyle name="Normal 3 3" xfId="1842" xr:uid="{00000000-0005-0000-0000-000037070000}"/>
    <cellStyle name="Normal 3 4" xfId="1843" xr:uid="{00000000-0005-0000-0000-000038070000}"/>
    <cellStyle name="Normal 3 5" xfId="1844" xr:uid="{00000000-0005-0000-0000-000039070000}"/>
    <cellStyle name="Normal 4" xfId="1845" xr:uid="{00000000-0005-0000-0000-00003A070000}"/>
    <cellStyle name="Normal 4 10" xfId="1846" xr:uid="{00000000-0005-0000-0000-00003B070000}"/>
    <cellStyle name="Normal 4 2" xfId="1847" xr:uid="{00000000-0005-0000-0000-00003C070000}"/>
    <cellStyle name="Normal 4 2 2" xfId="1848" xr:uid="{00000000-0005-0000-0000-00003D070000}"/>
    <cellStyle name="Normal 4 2 2 2" xfId="1849" xr:uid="{00000000-0005-0000-0000-00003E070000}"/>
    <cellStyle name="Normal 4 2 2 2 2" xfId="1850" xr:uid="{00000000-0005-0000-0000-00003F070000}"/>
    <cellStyle name="Normal 4 2 2 2 2 2" xfId="1851" xr:uid="{00000000-0005-0000-0000-000040070000}"/>
    <cellStyle name="Normal 4 2 2 2 2 2 2" xfId="1852" xr:uid="{00000000-0005-0000-0000-000041070000}"/>
    <cellStyle name="Normal 4 2 2 2 2 3" xfId="1853" xr:uid="{00000000-0005-0000-0000-000042070000}"/>
    <cellStyle name="Normal 4 2 2 2 3" xfId="1854" xr:uid="{00000000-0005-0000-0000-000043070000}"/>
    <cellStyle name="Normal 4 2 2 2 3 2" xfId="1855" xr:uid="{00000000-0005-0000-0000-000044070000}"/>
    <cellStyle name="Normal 4 2 2 2 4" xfId="1856" xr:uid="{00000000-0005-0000-0000-000045070000}"/>
    <cellStyle name="Normal 4 2 2 3" xfId="1857" xr:uid="{00000000-0005-0000-0000-000046070000}"/>
    <cellStyle name="Normal 4 2 2 3 2" xfId="1858" xr:uid="{00000000-0005-0000-0000-000047070000}"/>
    <cellStyle name="Normal 4 2 2 3 2 2" xfId="1859" xr:uid="{00000000-0005-0000-0000-000048070000}"/>
    <cellStyle name="Normal 4 2 2 3 3" xfId="1860" xr:uid="{00000000-0005-0000-0000-000049070000}"/>
    <cellStyle name="Normal 4 2 2 4" xfId="1861" xr:uid="{00000000-0005-0000-0000-00004A070000}"/>
    <cellStyle name="Normal 4 2 2 4 2" xfId="1862" xr:uid="{00000000-0005-0000-0000-00004B070000}"/>
    <cellStyle name="Normal 4 2 2 5" xfId="1863" xr:uid="{00000000-0005-0000-0000-00004C070000}"/>
    <cellStyle name="Normal 4 2 3" xfId="1864" xr:uid="{00000000-0005-0000-0000-00004D070000}"/>
    <cellStyle name="Normal 4 2 4" xfId="1865" xr:uid="{00000000-0005-0000-0000-00004E070000}"/>
    <cellStyle name="Normal 4 2 4 2" xfId="1866" xr:uid="{00000000-0005-0000-0000-00004F070000}"/>
    <cellStyle name="Normal 4 2 4 2 2" xfId="1867" xr:uid="{00000000-0005-0000-0000-000050070000}"/>
    <cellStyle name="Normal 4 2 4 2 2 2" xfId="1868" xr:uid="{00000000-0005-0000-0000-000051070000}"/>
    <cellStyle name="Normal 4 2 4 2 3" xfId="1869" xr:uid="{00000000-0005-0000-0000-000052070000}"/>
    <cellStyle name="Normal 4 2 4 3" xfId="1870" xr:uid="{00000000-0005-0000-0000-000053070000}"/>
    <cellStyle name="Normal 4 2 4 3 2" xfId="1871" xr:uid="{00000000-0005-0000-0000-000054070000}"/>
    <cellStyle name="Normal 4 2 4 4" xfId="1872" xr:uid="{00000000-0005-0000-0000-000055070000}"/>
    <cellStyle name="Normal 4 2 5" xfId="1873" xr:uid="{00000000-0005-0000-0000-000056070000}"/>
    <cellStyle name="Normal 4 2 5 2" xfId="1874" xr:uid="{00000000-0005-0000-0000-000057070000}"/>
    <cellStyle name="Normal 4 2 5 2 2" xfId="1875" xr:uid="{00000000-0005-0000-0000-000058070000}"/>
    <cellStyle name="Normal 4 2 5 3" xfId="1876" xr:uid="{00000000-0005-0000-0000-000059070000}"/>
    <cellStyle name="Normal 4 2 6" xfId="1877" xr:uid="{00000000-0005-0000-0000-00005A070000}"/>
    <cellStyle name="Normal 4 2 6 2" xfId="1878" xr:uid="{00000000-0005-0000-0000-00005B070000}"/>
    <cellStyle name="Normal 4 2 7" xfId="1879" xr:uid="{00000000-0005-0000-0000-00005C070000}"/>
    <cellStyle name="Normal 4 3" xfId="1880" xr:uid="{00000000-0005-0000-0000-00005D070000}"/>
    <cellStyle name="Normal 4 3 2" xfId="1881" xr:uid="{00000000-0005-0000-0000-00005E070000}"/>
    <cellStyle name="Normal 4 3 2 2" xfId="1882" xr:uid="{00000000-0005-0000-0000-00005F070000}"/>
    <cellStyle name="Normal 4 3 2 2 2" xfId="1883" xr:uid="{00000000-0005-0000-0000-000060070000}"/>
    <cellStyle name="Normal 4 3 2 2 2 2" xfId="1884" xr:uid="{00000000-0005-0000-0000-000061070000}"/>
    <cellStyle name="Normal 4 3 2 2 3" xfId="1885" xr:uid="{00000000-0005-0000-0000-000062070000}"/>
    <cellStyle name="Normal 4 3 2 3" xfId="1886" xr:uid="{00000000-0005-0000-0000-000063070000}"/>
    <cellStyle name="Normal 4 3 2 3 2" xfId="1887" xr:uid="{00000000-0005-0000-0000-000064070000}"/>
    <cellStyle name="Normal 4 3 2 4" xfId="1888" xr:uid="{00000000-0005-0000-0000-000065070000}"/>
    <cellStyle name="Normal 4 3 3" xfId="1889" xr:uid="{00000000-0005-0000-0000-000066070000}"/>
    <cellStyle name="Normal 4 3 3 2" xfId="1890" xr:uid="{00000000-0005-0000-0000-000067070000}"/>
    <cellStyle name="Normal 4 3 3 2 2" xfId="1891" xr:uid="{00000000-0005-0000-0000-000068070000}"/>
    <cellStyle name="Normal 4 3 3 3" xfId="1892" xr:uid="{00000000-0005-0000-0000-000069070000}"/>
    <cellStyle name="Normal 4 3 4" xfId="1893" xr:uid="{00000000-0005-0000-0000-00006A070000}"/>
    <cellStyle name="Normal 4 3 4 2" xfId="1894" xr:uid="{00000000-0005-0000-0000-00006B070000}"/>
    <cellStyle name="Normal 4 3 5" xfId="1895" xr:uid="{00000000-0005-0000-0000-00006C070000}"/>
    <cellStyle name="Normal 4 4" xfId="1896" xr:uid="{00000000-0005-0000-0000-00006D070000}"/>
    <cellStyle name="Normal 4 4 2" xfId="1897" xr:uid="{00000000-0005-0000-0000-00006E070000}"/>
    <cellStyle name="Normal 4 4 2 2" xfId="1898" xr:uid="{00000000-0005-0000-0000-00006F070000}"/>
    <cellStyle name="Normal 4 4 2 2 2" xfId="1899" xr:uid="{00000000-0005-0000-0000-000070070000}"/>
    <cellStyle name="Normal 4 4 2 2 2 2" xfId="1900" xr:uid="{00000000-0005-0000-0000-000071070000}"/>
    <cellStyle name="Normal 4 4 2 2 3" xfId="1901" xr:uid="{00000000-0005-0000-0000-000072070000}"/>
    <cellStyle name="Normal 4 4 2 3" xfId="1902" xr:uid="{00000000-0005-0000-0000-000073070000}"/>
    <cellStyle name="Normal 4 4 2 3 2" xfId="1903" xr:uid="{00000000-0005-0000-0000-000074070000}"/>
    <cellStyle name="Normal 4 4 2 4" xfId="1904" xr:uid="{00000000-0005-0000-0000-000075070000}"/>
    <cellStyle name="Normal 4 4 3" xfId="1905" xr:uid="{00000000-0005-0000-0000-000076070000}"/>
    <cellStyle name="Normal 4 4 3 2" xfId="1906" xr:uid="{00000000-0005-0000-0000-000077070000}"/>
    <cellStyle name="Normal 4 4 3 2 2" xfId="1907" xr:uid="{00000000-0005-0000-0000-000078070000}"/>
    <cellStyle name="Normal 4 4 3 3" xfId="1908" xr:uid="{00000000-0005-0000-0000-000079070000}"/>
    <cellStyle name="Normal 4 4 4" xfId="1909" xr:uid="{00000000-0005-0000-0000-00007A070000}"/>
    <cellStyle name="Normal 4 4 4 2" xfId="1910" xr:uid="{00000000-0005-0000-0000-00007B070000}"/>
    <cellStyle name="Normal 4 4 5" xfId="1911" xr:uid="{00000000-0005-0000-0000-00007C070000}"/>
    <cellStyle name="Normal 4 5" xfId="1912" xr:uid="{00000000-0005-0000-0000-00007D070000}"/>
    <cellStyle name="Normal 4 6" xfId="1913" xr:uid="{00000000-0005-0000-0000-00007E070000}"/>
    <cellStyle name="Normal 4 6 2" xfId="1914" xr:uid="{00000000-0005-0000-0000-00007F070000}"/>
    <cellStyle name="Normal 4 6 2 2" xfId="1915" xr:uid="{00000000-0005-0000-0000-000080070000}"/>
    <cellStyle name="Normal 4 6 2 2 2" xfId="1916" xr:uid="{00000000-0005-0000-0000-000081070000}"/>
    <cellStyle name="Normal 4 6 2 3" xfId="1917" xr:uid="{00000000-0005-0000-0000-000082070000}"/>
    <cellStyle name="Normal 4 6 3" xfId="1918" xr:uid="{00000000-0005-0000-0000-000083070000}"/>
    <cellStyle name="Normal 4 6 3 2" xfId="1919" xr:uid="{00000000-0005-0000-0000-000084070000}"/>
    <cellStyle name="Normal 4 6 4" xfId="1920" xr:uid="{00000000-0005-0000-0000-000085070000}"/>
    <cellStyle name="Normal 4 7" xfId="1921" xr:uid="{00000000-0005-0000-0000-000086070000}"/>
    <cellStyle name="Normal 4 7 2" xfId="1922" xr:uid="{00000000-0005-0000-0000-000087070000}"/>
    <cellStyle name="Normal 4 8" xfId="1923" xr:uid="{00000000-0005-0000-0000-000088070000}"/>
    <cellStyle name="Normal 4 8 2" xfId="1924" xr:uid="{00000000-0005-0000-0000-000089070000}"/>
    <cellStyle name="Normal 4 8 2 2" xfId="1925" xr:uid="{00000000-0005-0000-0000-00008A070000}"/>
    <cellStyle name="Normal 4 8 3" xfId="1926" xr:uid="{00000000-0005-0000-0000-00008B070000}"/>
    <cellStyle name="Normal 4 9" xfId="1927" xr:uid="{00000000-0005-0000-0000-00008C070000}"/>
    <cellStyle name="Normal 4 9 2" xfId="1928" xr:uid="{00000000-0005-0000-0000-00008D070000}"/>
    <cellStyle name="Normal 5" xfId="1929" xr:uid="{00000000-0005-0000-0000-00008E070000}"/>
    <cellStyle name="Normal 5 2" xfId="1930" xr:uid="{00000000-0005-0000-0000-00008F070000}"/>
    <cellStyle name="Normal 5 2 2" xfId="1931" xr:uid="{00000000-0005-0000-0000-000090070000}"/>
    <cellStyle name="Normal 5 2 2 2" xfId="1932" xr:uid="{00000000-0005-0000-0000-000091070000}"/>
    <cellStyle name="Normal 5 2 2 2 2" xfId="1933" xr:uid="{00000000-0005-0000-0000-000092070000}"/>
    <cellStyle name="Normal 5 2 2 2 2 2" xfId="1934" xr:uid="{00000000-0005-0000-0000-000093070000}"/>
    <cellStyle name="Normal 5 2 2 2 2 2 2" xfId="1935" xr:uid="{00000000-0005-0000-0000-000094070000}"/>
    <cellStyle name="Normal 5 2 2 2 2 3" xfId="1936" xr:uid="{00000000-0005-0000-0000-000095070000}"/>
    <cellStyle name="Normal 5 2 2 2 3" xfId="1937" xr:uid="{00000000-0005-0000-0000-000096070000}"/>
    <cellStyle name="Normal 5 2 2 2 3 2" xfId="1938" xr:uid="{00000000-0005-0000-0000-000097070000}"/>
    <cellStyle name="Normal 5 2 2 2 4" xfId="1939" xr:uid="{00000000-0005-0000-0000-000098070000}"/>
    <cellStyle name="Normal 5 2 2 3" xfId="1940" xr:uid="{00000000-0005-0000-0000-000099070000}"/>
    <cellStyle name="Normal 5 2 2 3 2" xfId="1941" xr:uid="{00000000-0005-0000-0000-00009A070000}"/>
    <cellStyle name="Normal 5 2 2 3 2 2" xfId="1942" xr:uid="{00000000-0005-0000-0000-00009B070000}"/>
    <cellStyle name="Normal 5 2 2 3 3" xfId="1943" xr:uid="{00000000-0005-0000-0000-00009C070000}"/>
    <cellStyle name="Normal 5 2 2 4" xfId="1944" xr:uid="{00000000-0005-0000-0000-00009D070000}"/>
    <cellStyle name="Normal 5 2 2 4 2" xfId="1945" xr:uid="{00000000-0005-0000-0000-00009E070000}"/>
    <cellStyle name="Normal 5 2 2 5" xfId="1946" xr:uid="{00000000-0005-0000-0000-00009F070000}"/>
    <cellStyle name="Normal 5 2 3" xfId="1947" xr:uid="{00000000-0005-0000-0000-0000A0070000}"/>
    <cellStyle name="Normal 5 2 3 2" xfId="1948" xr:uid="{00000000-0005-0000-0000-0000A1070000}"/>
    <cellStyle name="Normal 5 2 3 2 2" xfId="1949" xr:uid="{00000000-0005-0000-0000-0000A2070000}"/>
    <cellStyle name="Normal 5 2 3 2 2 2" xfId="1950" xr:uid="{00000000-0005-0000-0000-0000A3070000}"/>
    <cellStyle name="Normal 5 2 3 2 3" xfId="1951" xr:uid="{00000000-0005-0000-0000-0000A4070000}"/>
    <cellStyle name="Normal 5 2 3 3" xfId="1952" xr:uid="{00000000-0005-0000-0000-0000A5070000}"/>
    <cellStyle name="Normal 5 2 3 3 2" xfId="1953" xr:uid="{00000000-0005-0000-0000-0000A6070000}"/>
    <cellStyle name="Normal 5 2 3 4" xfId="1954" xr:uid="{00000000-0005-0000-0000-0000A7070000}"/>
    <cellStyle name="Normal 5 2 4" xfId="1955" xr:uid="{00000000-0005-0000-0000-0000A8070000}"/>
    <cellStyle name="Normal 5 2 4 2" xfId="1956" xr:uid="{00000000-0005-0000-0000-0000A9070000}"/>
    <cellStyle name="Normal 5 2 4 2 2" xfId="1957" xr:uid="{00000000-0005-0000-0000-0000AA070000}"/>
    <cellStyle name="Normal 5 2 4 3" xfId="1958" xr:uid="{00000000-0005-0000-0000-0000AB070000}"/>
    <cellStyle name="Normal 5 2 5" xfId="1959" xr:uid="{00000000-0005-0000-0000-0000AC070000}"/>
    <cellStyle name="Normal 5 2 5 2" xfId="1960" xr:uid="{00000000-0005-0000-0000-0000AD070000}"/>
    <cellStyle name="Normal 5 2 6" xfId="1961" xr:uid="{00000000-0005-0000-0000-0000AE070000}"/>
    <cellStyle name="Normal 5 3" xfId="1962" xr:uid="{00000000-0005-0000-0000-0000AF070000}"/>
    <cellStyle name="Normal 5 3 2" xfId="1963" xr:uid="{00000000-0005-0000-0000-0000B0070000}"/>
    <cellStyle name="Normal 5 3 2 2" xfId="1964" xr:uid="{00000000-0005-0000-0000-0000B1070000}"/>
    <cellStyle name="Normal 5 3 2 2 2" xfId="1965" xr:uid="{00000000-0005-0000-0000-0000B2070000}"/>
    <cellStyle name="Normal 5 3 2 2 2 2" xfId="1966" xr:uid="{00000000-0005-0000-0000-0000B3070000}"/>
    <cellStyle name="Normal 5 3 2 2 3" xfId="1967" xr:uid="{00000000-0005-0000-0000-0000B4070000}"/>
    <cellStyle name="Normal 5 3 2 3" xfId="1968" xr:uid="{00000000-0005-0000-0000-0000B5070000}"/>
    <cellStyle name="Normal 5 3 2 3 2" xfId="1969" xr:uid="{00000000-0005-0000-0000-0000B6070000}"/>
    <cellStyle name="Normal 5 3 2 4" xfId="1970" xr:uid="{00000000-0005-0000-0000-0000B7070000}"/>
    <cellStyle name="Normal 5 3 3" xfId="1971" xr:uid="{00000000-0005-0000-0000-0000B8070000}"/>
    <cellStyle name="Normal 5 3 3 2" xfId="1972" xr:uid="{00000000-0005-0000-0000-0000B9070000}"/>
    <cellStyle name="Normal 5 3 3 2 2" xfId="1973" xr:uid="{00000000-0005-0000-0000-0000BA070000}"/>
    <cellStyle name="Normal 5 3 3 3" xfId="1974" xr:uid="{00000000-0005-0000-0000-0000BB070000}"/>
    <cellStyle name="Normal 5 3 4" xfId="1975" xr:uid="{00000000-0005-0000-0000-0000BC070000}"/>
    <cellStyle name="Normal 5 3 4 2" xfId="1976" xr:uid="{00000000-0005-0000-0000-0000BD070000}"/>
    <cellStyle name="Normal 5 3 5" xfId="1977" xr:uid="{00000000-0005-0000-0000-0000BE070000}"/>
    <cellStyle name="Normal 5 4" xfId="1978" xr:uid="{00000000-0005-0000-0000-0000BF070000}"/>
    <cellStyle name="Normal 5 4 2" xfId="1979" xr:uid="{00000000-0005-0000-0000-0000C0070000}"/>
    <cellStyle name="Normal 5 4 2 2" xfId="1980" xr:uid="{00000000-0005-0000-0000-0000C1070000}"/>
    <cellStyle name="Normal 5 4 2 2 2" xfId="1981" xr:uid="{00000000-0005-0000-0000-0000C2070000}"/>
    <cellStyle name="Normal 5 4 2 2 2 2" xfId="1982" xr:uid="{00000000-0005-0000-0000-0000C3070000}"/>
    <cellStyle name="Normal 5 4 2 2 3" xfId="1983" xr:uid="{00000000-0005-0000-0000-0000C4070000}"/>
    <cellStyle name="Normal 5 4 2 3" xfId="1984" xr:uid="{00000000-0005-0000-0000-0000C5070000}"/>
    <cellStyle name="Normal 5 4 2 3 2" xfId="1985" xr:uid="{00000000-0005-0000-0000-0000C6070000}"/>
    <cellStyle name="Normal 5 4 2 4" xfId="1986" xr:uid="{00000000-0005-0000-0000-0000C7070000}"/>
    <cellStyle name="Normal 5 4 3" xfId="1987" xr:uid="{00000000-0005-0000-0000-0000C8070000}"/>
    <cellStyle name="Normal 5 4 3 2" xfId="1988" xr:uid="{00000000-0005-0000-0000-0000C9070000}"/>
    <cellStyle name="Normal 5 4 3 2 2" xfId="1989" xr:uid="{00000000-0005-0000-0000-0000CA070000}"/>
    <cellStyle name="Normal 5 4 3 3" xfId="1990" xr:uid="{00000000-0005-0000-0000-0000CB070000}"/>
    <cellStyle name="Normal 5 4 4" xfId="1991" xr:uid="{00000000-0005-0000-0000-0000CC070000}"/>
    <cellStyle name="Normal 5 4 4 2" xfId="1992" xr:uid="{00000000-0005-0000-0000-0000CD070000}"/>
    <cellStyle name="Normal 5 4 5" xfId="1993" xr:uid="{00000000-0005-0000-0000-0000CE070000}"/>
    <cellStyle name="Normal 5 5" xfId="1994" xr:uid="{00000000-0005-0000-0000-0000CF070000}"/>
    <cellStyle name="Normal 5 5 2" xfId="1995" xr:uid="{00000000-0005-0000-0000-0000D0070000}"/>
    <cellStyle name="Normal 5 6" xfId="1996" xr:uid="{00000000-0005-0000-0000-0000D1070000}"/>
    <cellStyle name="Normal 5 6 2" xfId="1997" xr:uid="{00000000-0005-0000-0000-0000D2070000}"/>
    <cellStyle name="Normal 5 6 2 2" xfId="1998" xr:uid="{00000000-0005-0000-0000-0000D3070000}"/>
    <cellStyle name="Normal 5 6 2 2 2" xfId="1999" xr:uid="{00000000-0005-0000-0000-0000D4070000}"/>
    <cellStyle name="Normal 5 6 2 3" xfId="2000" xr:uid="{00000000-0005-0000-0000-0000D5070000}"/>
    <cellStyle name="Normal 5 6 3" xfId="2001" xr:uid="{00000000-0005-0000-0000-0000D6070000}"/>
    <cellStyle name="Normal 5 6 3 2" xfId="2002" xr:uid="{00000000-0005-0000-0000-0000D7070000}"/>
    <cellStyle name="Normal 5 6 4" xfId="2003" xr:uid="{00000000-0005-0000-0000-0000D8070000}"/>
    <cellStyle name="Normal 5 7" xfId="2004" xr:uid="{00000000-0005-0000-0000-0000D9070000}"/>
    <cellStyle name="Normal 5 7 2" xfId="2005" xr:uid="{00000000-0005-0000-0000-0000DA070000}"/>
    <cellStyle name="Normal 5 7 2 2" xfId="2006" xr:uid="{00000000-0005-0000-0000-0000DB070000}"/>
    <cellStyle name="Normal 5 7 3" xfId="2007" xr:uid="{00000000-0005-0000-0000-0000DC070000}"/>
    <cellStyle name="Normal 5 8" xfId="2008" xr:uid="{00000000-0005-0000-0000-0000DD070000}"/>
    <cellStyle name="Normal 5 8 2" xfId="2009" xr:uid="{00000000-0005-0000-0000-0000DE070000}"/>
    <cellStyle name="Normal 5 9" xfId="2010" xr:uid="{00000000-0005-0000-0000-0000DF070000}"/>
    <cellStyle name="Normal 6" xfId="2011" xr:uid="{00000000-0005-0000-0000-0000E0070000}"/>
    <cellStyle name="Normal 6 2" xfId="2012" xr:uid="{00000000-0005-0000-0000-0000E1070000}"/>
    <cellStyle name="Normal 6 2 2" xfId="2013" xr:uid="{00000000-0005-0000-0000-0000E2070000}"/>
    <cellStyle name="Normal 6 2 2 2" xfId="2014" xr:uid="{00000000-0005-0000-0000-0000E3070000}"/>
    <cellStyle name="Normal 6 2 2 2 2" xfId="2015" xr:uid="{00000000-0005-0000-0000-0000E4070000}"/>
    <cellStyle name="Normal 6 2 2 2 2 2" xfId="2016" xr:uid="{00000000-0005-0000-0000-0000E5070000}"/>
    <cellStyle name="Normal 6 2 2 2 3" xfId="2017" xr:uid="{00000000-0005-0000-0000-0000E6070000}"/>
    <cellStyle name="Normal 6 2 2 3" xfId="2018" xr:uid="{00000000-0005-0000-0000-0000E7070000}"/>
    <cellStyle name="Normal 6 2 2 3 2" xfId="2019" xr:uid="{00000000-0005-0000-0000-0000E8070000}"/>
    <cellStyle name="Normal 6 2 2 4" xfId="2020" xr:uid="{00000000-0005-0000-0000-0000E9070000}"/>
    <cellStyle name="Normal 6 2 3" xfId="2021" xr:uid="{00000000-0005-0000-0000-0000EA070000}"/>
    <cellStyle name="Normal 6 2 3 2" xfId="2022" xr:uid="{00000000-0005-0000-0000-0000EB070000}"/>
    <cellStyle name="Normal 6 2 3 2 2" xfId="2023" xr:uid="{00000000-0005-0000-0000-0000EC070000}"/>
    <cellStyle name="Normal 6 2 3 3" xfId="2024" xr:uid="{00000000-0005-0000-0000-0000ED070000}"/>
    <cellStyle name="Normal 6 2 4" xfId="2025" xr:uid="{00000000-0005-0000-0000-0000EE070000}"/>
    <cellStyle name="Normal 6 2 4 2" xfId="2026" xr:uid="{00000000-0005-0000-0000-0000EF070000}"/>
    <cellStyle name="Normal 6 2 5" xfId="2027" xr:uid="{00000000-0005-0000-0000-0000F0070000}"/>
    <cellStyle name="Normal 6 3" xfId="2028" xr:uid="{00000000-0005-0000-0000-0000F1070000}"/>
    <cellStyle name="Normal 6 3 2" xfId="2029" xr:uid="{00000000-0005-0000-0000-0000F2070000}"/>
    <cellStyle name="Normal 6 3 2 2" xfId="2030" xr:uid="{00000000-0005-0000-0000-0000F3070000}"/>
    <cellStyle name="Normal 6 3 3" xfId="2031" xr:uid="{00000000-0005-0000-0000-0000F4070000}"/>
    <cellStyle name="Normal 6 4" xfId="2032" xr:uid="{00000000-0005-0000-0000-0000F5070000}"/>
    <cellStyle name="Normal 6 4 2" xfId="2033" xr:uid="{00000000-0005-0000-0000-0000F6070000}"/>
    <cellStyle name="Normal 6 4 2 2" xfId="2034" xr:uid="{00000000-0005-0000-0000-0000F7070000}"/>
    <cellStyle name="Normal 6 4 2 2 2" xfId="2035" xr:uid="{00000000-0005-0000-0000-0000F8070000}"/>
    <cellStyle name="Normal 6 4 2 3" xfId="2036" xr:uid="{00000000-0005-0000-0000-0000F9070000}"/>
    <cellStyle name="Normal 6 4 3" xfId="2037" xr:uid="{00000000-0005-0000-0000-0000FA070000}"/>
    <cellStyle name="Normal 6 4 3 2" xfId="2038" xr:uid="{00000000-0005-0000-0000-0000FB070000}"/>
    <cellStyle name="Normal 6 4 4" xfId="2039" xr:uid="{00000000-0005-0000-0000-0000FC070000}"/>
    <cellStyle name="Normal 6 5" xfId="2040" xr:uid="{00000000-0005-0000-0000-0000FD070000}"/>
    <cellStyle name="Normal 6 5 2" xfId="2041" xr:uid="{00000000-0005-0000-0000-0000FE070000}"/>
    <cellStyle name="Normal 6 5 2 2" xfId="2042" xr:uid="{00000000-0005-0000-0000-0000FF070000}"/>
    <cellStyle name="Normal 6 5 3" xfId="2043" xr:uid="{00000000-0005-0000-0000-000000080000}"/>
    <cellStyle name="Normal 6 6" xfId="2044" xr:uid="{00000000-0005-0000-0000-000001080000}"/>
    <cellStyle name="Normal 6 6 2" xfId="2045" xr:uid="{00000000-0005-0000-0000-000002080000}"/>
    <cellStyle name="Normal 6 7" xfId="2046" xr:uid="{00000000-0005-0000-0000-000003080000}"/>
    <cellStyle name="Normal 7" xfId="2047" xr:uid="{00000000-0005-0000-0000-000004080000}"/>
    <cellStyle name="Normal 7 2" xfId="2048" xr:uid="{00000000-0005-0000-0000-000005080000}"/>
    <cellStyle name="Normal 7 2 2" xfId="2049" xr:uid="{00000000-0005-0000-0000-000006080000}"/>
    <cellStyle name="Normal 7 2 2 2" xfId="2050" xr:uid="{00000000-0005-0000-0000-000007080000}"/>
    <cellStyle name="Normal 7 2 2 2 2" xfId="2051" xr:uid="{00000000-0005-0000-0000-000008080000}"/>
    <cellStyle name="Normal 7 2 2 2 2 2" xfId="2052" xr:uid="{00000000-0005-0000-0000-000009080000}"/>
    <cellStyle name="Normal 7 2 2 2 3" xfId="2053" xr:uid="{00000000-0005-0000-0000-00000A080000}"/>
    <cellStyle name="Normal 7 2 2 3" xfId="2054" xr:uid="{00000000-0005-0000-0000-00000B080000}"/>
    <cellStyle name="Normal 7 2 2 3 2" xfId="2055" xr:uid="{00000000-0005-0000-0000-00000C080000}"/>
    <cellStyle name="Normal 7 2 2 4" xfId="2056" xr:uid="{00000000-0005-0000-0000-00000D080000}"/>
    <cellStyle name="Normal 7 2 3" xfId="2057" xr:uid="{00000000-0005-0000-0000-00000E080000}"/>
    <cellStyle name="Normal 7 2 3 2" xfId="2058" xr:uid="{00000000-0005-0000-0000-00000F080000}"/>
    <cellStyle name="Normal 7 2 3 2 2" xfId="2059" xr:uid="{00000000-0005-0000-0000-000010080000}"/>
    <cellStyle name="Normal 7 2 3 3" xfId="2060" xr:uid="{00000000-0005-0000-0000-000011080000}"/>
    <cellStyle name="Normal 7 2 4" xfId="2061" xr:uid="{00000000-0005-0000-0000-000012080000}"/>
    <cellStyle name="Normal 7 2 4 2" xfId="2062" xr:uid="{00000000-0005-0000-0000-000013080000}"/>
    <cellStyle name="Normal 7 2 5" xfId="2063" xr:uid="{00000000-0005-0000-0000-000014080000}"/>
    <cellStyle name="Normal 7 3" xfId="2064" xr:uid="{00000000-0005-0000-0000-000015080000}"/>
    <cellStyle name="Normal 7 3 2" xfId="2065" xr:uid="{00000000-0005-0000-0000-000016080000}"/>
    <cellStyle name="Normal 7 3 2 2" xfId="2066" xr:uid="{00000000-0005-0000-0000-000017080000}"/>
    <cellStyle name="Normal 7 3 2 2 2" xfId="2067" xr:uid="{00000000-0005-0000-0000-000018080000}"/>
    <cellStyle name="Normal 7 3 2 3" xfId="2068" xr:uid="{00000000-0005-0000-0000-000019080000}"/>
    <cellStyle name="Normal 7 3 3" xfId="2069" xr:uid="{00000000-0005-0000-0000-00001A080000}"/>
    <cellStyle name="Normal 7 3 3 2" xfId="2070" xr:uid="{00000000-0005-0000-0000-00001B080000}"/>
    <cellStyle name="Normal 7 3 4" xfId="2071" xr:uid="{00000000-0005-0000-0000-00001C080000}"/>
    <cellStyle name="Normal 7 4" xfId="2072" xr:uid="{00000000-0005-0000-0000-00001D080000}"/>
    <cellStyle name="Normal 7 4 2" xfId="2073" xr:uid="{00000000-0005-0000-0000-00001E080000}"/>
    <cellStyle name="Normal 7 4 2 2" xfId="2074" xr:uid="{00000000-0005-0000-0000-00001F080000}"/>
    <cellStyle name="Normal 7 4 3" xfId="2075" xr:uid="{00000000-0005-0000-0000-000020080000}"/>
    <cellStyle name="Normal 7 5" xfId="2076" xr:uid="{00000000-0005-0000-0000-000021080000}"/>
    <cellStyle name="Normal 7 5 2" xfId="2077" xr:uid="{00000000-0005-0000-0000-000022080000}"/>
    <cellStyle name="Normal 7 6" xfId="2078" xr:uid="{00000000-0005-0000-0000-000023080000}"/>
    <cellStyle name="Normal 8" xfId="2079" xr:uid="{00000000-0005-0000-0000-000024080000}"/>
    <cellStyle name="Normal 8 2" xfId="2080" xr:uid="{00000000-0005-0000-0000-000025080000}"/>
    <cellStyle name="Normal 8 2 2" xfId="2081" xr:uid="{00000000-0005-0000-0000-000026080000}"/>
    <cellStyle name="Normal 8 2 2 2" xfId="2082" xr:uid="{00000000-0005-0000-0000-000027080000}"/>
    <cellStyle name="Normal 8 2 2 2 2" xfId="2083" xr:uid="{00000000-0005-0000-0000-000028080000}"/>
    <cellStyle name="Normal 8 2 2 3" xfId="2084" xr:uid="{00000000-0005-0000-0000-000029080000}"/>
    <cellStyle name="Normal 8 2 3" xfId="2085" xr:uid="{00000000-0005-0000-0000-00002A080000}"/>
    <cellStyle name="Normal 8 2 3 2" xfId="2086" xr:uid="{00000000-0005-0000-0000-00002B080000}"/>
    <cellStyle name="Normal 8 2 4" xfId="2087" xr:uid="{00000000-0005-0000-0000-00002C080000}"/>
    <cellStyle name="Normal 8 3" xfId="2088" xr:uid="{00000000-0005-0000-0000-00002D080000}"/>
    <cellStyle name="Normal 8 3 2" xfId="2089" xr:uid="{00000000-0005-0000-0000-00002E080000}"/>
    <cellStyle name="Normal 8 3 2 2" xfId="2090" xr:uid="{00000000-0005-0000-0000-00002F080000}"/>
    <cellStyle name="Normal 8 3 3" xfId="2091" xr:uid="{00000000-0005-0000-0000-000030080000}"/>
    <cellStyle name="Normal 8 4" xfId="2092" xr:uid="{00000000-0005-0000-0000-000031080000}"/>
    <cellStyle name="Normal 8 4 2" xfId="2093" xr:uid="{00000000-0005-0000-0000-000032080000}"/>
    <cellStyle name="Normal 8 5" xfId="2094" xr:uid="{00000000-0005-0000-0000-000033080000}"/>
    <cellStyle name="Normal 8 6" xfId="2095" xr:uid="{00000000-0005-0000-0000-000034080000}"/>
    <cellStyle name="Normal 9" xfId="2096" xr:uid="{00000000-0005-0000-0000-000035080000}"/>
    <cellStyle name="Normal 9 2" xfId="2097" xr:uid="{00000000-0005-0000-0000-000036080000}"/>
    <cellStyle name="Normal 9 2 2" xfId="2098" xr:uid="{00000000-0005-0000-0000-000037080000}"/>
    <cellStyle name="Normal 9 2 2 2" xfId="2099" xr:uid="{00000000-0005-0000-0000-000038080000}"/>
    <cellStyle name="Normal 9 2 2 2 2" xfId="2100" xr:uid="{00000000-0005-0000-0000-000039080000}"/>
    <cellStyle name="Normal 9 2 2 3" xfId="2101" xr:uid="{00000000-0005-0000-0000-00003A080000}"/>
    <cellStyle name="Normal 9 2 3" xfId="2102" xr:uid="{00000000-0005-0000-0000-00003B080000}"/>
    <cellStyle name="Normal 9 2 3 2" xfId="2103" xr:uid="{00000000-0005-0000-0000-00003C080000}"/>
    <cellStyle name="Normal 9 2 4" xfId="2104" xr:uid="{00000000-0005-0000-0000-00003D080000}"/>
    <cellStyle name="Normal 9 3" xfId="2105" xr:uid="{00000000-0005-0000-0000-00003E080000}"/>
    <cellStyle name="Normal 9 3 2" xfId="2106" xr:uid="{00000000-0005-0000-0000-00003F080000}"/>
    <cellStyle name="Normal 9 3 2 2" xfId="2107" xr:uid="{00000000-0005-0000-0000-000040080000}"/>
    <cellStyle name="Normal 9 3 3" xfId="2108" xr:uid="{00000000-0005-0000-0000-000041080000}"/>
    <cellStyle name="Normal 9 4" xfId="2109" xr:uid="{00000000-0005-0000-0000-000042080000}"/>
    <cellStyle name="Normal 9 4 2" xfId="2110" xr:uid="{00000000-0005-0000-0000-000043080000}"/>
    <cellStyle name="Normal 9 5" xfId="2111" xr:uid="{00000000-0005-0000-0000-000044080000}"/>
    <cellStyle name="Note 2" xfId="2112" xr:uid="{00000000-0005-0000-0000-000045080000}"/>
    <cellStyle name="Note 2 2" xfId="2113" xr:uid="{00000000-0005-0000-0000-000046080000}"/>
    <cellStyle name="Note 2 2 2" xfId="2114" xr:uid="{00000000-0005-0000-0000-000047080000}"/>
    <cellStyle name="Note 2 2 2 2" xfId="2115" xr:uid="{00000000-0005-0000-0000-000048080000}"/>
    <cellStyle name="Note 2 2 2 2 2" xfId="2116" xr:uid="{00000000-0005-0000-0000-000049080000}"/>
    <cellStyle name="Note 2 2 2 2 2 2" xfId="2117" xr:uid="{00000000-0005-0000-0000-00004A080000}"/>
    <cellStyle name="Note 2 2 2 2 2 2 2" xfId="2118" xr:uid="{00000000-0005-0000-0000-00004B080000}"/>
    <cellStyle name="Note 2 2 2 2 2 3" xfId="2119" xr:uid="{00000000-0005-0000-0000-00004C080000}"/>
    <cellStyle name="Note 2 2 2 2 3" xfId="2120" xr:uid="{00000000-0005-0000-0000-00004D080000}"/>
    <cellStyle name="Note 2 2 2 2 3 2" xfId="2121" xr:uid="{00000000-0005-0000-0000-00004E080000}"/>
    <cellStyle name="Note 2 2 2 2 4" xfId="2122" xr:uid="{00000000-0005-0000-0000-00004F080000}"/>
    <cellStyle name="Note 2 2 2 3" xfId="2123" xr:uid="{00000000-0005-0000-0000-000050080000}"/>
    <cellStyle name="Note 2 2 2 3 2" xfId="2124" xr:uid="{00000000-0005-0000-0000-000051080000}"/>
    <cellStyle name="Note 2 2 2 3 2 2" xfId="2125" xr:uid="{00000000-0005-0000-0000-000052080000}"/>
    <cellStyle name="Note 2 2 2 3 3" xfId="2126" xr:uid="{00000000-0005-0000-0000-000053080000}"/>
    <cellStyle name="Note 2 2 2 4" xfId="2127" xr:uid="{00000000-0005-0000-0000-000054080000}"/>
    <cellStyle name="Note 2 2 2 4 2" xfId="2128" xr:uid="{00000000-0005-0000-0000-000055080000}"/>
    <cellStyle name="Note 2 2 2 5" xfId="2129" xr:uid="{00000000-0005-0000-0000-000056080000}"/>
    <cellStyle name="Note 2 2 3" xfId="2130" xr:uid="{00000000-0005-0000-0000-000057080000}"/>
    <cellStyle name="Note 2 2 3 2" xfId="2131" xr:uid="{00000000-0005-0000-0000-000058080000}"/>
    <cellStyle name="Note 2 2 3 2 2" xfId="2132" xr:uid="{00000000-0005-0000-0000-000059080000}"/>
    <cellStyle name="Note 2 2 3 2 2 2" xfId="2133" xr:uid="{00000000-0005-0000-0000-00005A080000}"/>
    <cellStyle name="Note 2 2 3 2 3" xfId="2134" xr:uid="{00000000-0005-0000-0000-00005B080000}"/>
    <cellStyle name="Note 2 2 3 3" xfId="2135" xr:uid="{00000000-0005-0000-0000-00005C080000}"/>
    <cellStyle name="Note 2 2 3 3 2" xfId="2136" xr:uid="{00000000-0005-0000-0000-00005D080000}"/>
    <cellStyle name="Note 2 2 3 4" xfId="2137" xr:uid="{00000000-0005-0000-0000-00005E080000}"/>
    <cellStyle name="Note 2 2 4" xfId="2138" xr:uid="{00000000-0005-0000-0000-00005F080000}"/>
    <cellStyle name="Note 2 2 4 2" xfId="2139" xr:uid="{00000000-0005-0000-0000-000060080000}"/>
    <cellStyle name="Note 2 2 4 2 2" xfId="2140" xr:uid="{00000000-0005-0000-0000-000061080000}"/>
    <cellStyle name="Note 2 2 4 3" xfId="2141" xr:uid="{00000000-0005-0000-0000-000062080000}"/>
    <cellStyle name="Note 2 2 5" xfId="2142" xr:uid="{00000000-0005-0000-0000-000063080000}"/>
    <cellStyle name="Note 2 2 5 2" xfId="2143" xr:uid="{00000000-0005-0000-0000-000064080000}"/>
    <cellStyle name="Note 2 2 6" xfId="2144" xr:uid="{00000000-0005-0000-0000-000065080000}"/>
    <cellStyle name="Note 2 3" xfId="2145" xr:uid="{00000000-0005-0000-0000-000066080000}"/>
    <cellStyle name="Note 2 3 2" xfId="2146" xr:uid="{00000000-0005-0000-0000-000067080000}"/>
    <cellStyle name="Note 2 3 2 2" xfId="2147" xr:uid="{00000000-0005-0000-0000-000068080000}"/>
    <cellStyle name="Note 2 3 2 2 2" xfId="2148" xr:uid="{00000000-0005-0000-0000-000069080000}"/>
    <cellStyle name="Note 2 3 2 2 2 2" xfId="2149" xr:uid="{00000000-0005-0000-0000-00006A080000}"/>
    <cellStyle name="Note 2 3 2 2 3" xfId="2150" xr:uid="{00000000-0005-0000-0000-00006B080000}"/>
    <cellStyle name="Note 2 3 2 3" xfId="2151" xr:uid="{00000000-0005-0000-0000-00006C080000}"/>
    <cellStyle name="Note 2 3 2 3 2" xfId="2152" xr:uid="{00000000-0005-0000-0000-00006D080000}"/>
    <cellStyle name="Note 2 3 2 4" xfId="2153" xr:uid="{00000000-0005-0000-0000-00006E080000}"/>
    <cellStyle name="Note 2 3 3" xfId="2154" xr:uid="{00000000-0005-0000-0000-00006F080000}"/>
    <cellStyle name="Note 2 3 3 2" xfId="2155" xr:uid="{00000000-0005-0000-0000-000070080000}"/>
    <cellStyle name="Note 2 3 3 2 2" xfId="2156" xr:uid="{00000000-0005-0000-0000-000071080000}"/>
    <cellStyle name="Note 2 3 3 3" xfId="2157" xr:uid="{00000000-0005-0000-0000-000072080000}"/>
    <cellStyle name="Note 2 3 4" xfId="2158" xr:uid="{00000000-0005-0000-0000-000073080000}"/>
    <cellStyle name="Note 2 3 4 2" xfId="2159" xr:uid="{00000000-0005-0000-0000-000074080000}"/>
    <cellStyle name="Note 2 3 5" xfId="2160" xr:uid="{00000000-0005-0000-0000-000075080000}"/>
    <cellStyle name="Note 2 4" xfId="2161" xr:uid="{00000000-0005-0000-0000-000076080000}"/>
    <cellStyle name="Note 2 4 2" xfId="2162" xr:uid="{00000000-0005-0000-0000-000077080000}"/>
    <cellStyle name="Note 2 4 2 2" xfId="2163" xr:uid="{00000000-0005-0000-0000-000078080000}"/>
    <cellStyle name="Note 2 4 2 2 2" xfId="2164" xr:uid="{00000000-0005-0000-0000-000079080000}"/>
    <cellStyle name="Note 2 4 2 2 2 2" xfId="2165" xr:uid="{00000000-0005-0000-0000-00007A080000}"/>
    <cellStyle name="Note 2 4 2 2 3" xfId="2166" xr:uid="{00000000-0005-0000-0000-00007B080000}"/>
    <cellStyle name="Note 2 4 2 3" xfId="2167" xr:uid="{00000000-0005-0000-0000-00007C080000}"/>
    <cellStyle name="Note 2 4 2 3 2" xfId="2168" xr:uid="{00000000-0005-0000-0000-00007D080000}"/>
    <cellStyle name="Note 2 4 2 4" xfId="2169" xr:uid="{00000000-0005-0000-0000-00007E080000}"/>
    <cellStyle name="Note 2 4 3" xfId="2170" xr:uid="{00000000-0005-0000-0000-00007F080000}"/>
    <cellStyle name="Note 2 4 3 2" xfId="2171" xr:uid="{00000000-0005-0000-0000-000080080000}"/>
    <cellStyle name="Note 2 4 3 2 2" xfId="2172" xr:uid="{00000000-0005-0000-0000-000081080000}"/>
    <cellStyle name="Note 2 4 3 3" xfId="2173" xr:uid="{00000000-0005-0000-0000-000082080000}"/>
    <cellStyle name="Note 2 4 4" xfId="2174" xr:uid="{00000000-0005-0000-0000-000083080000}"/>
    <cellStyle name="Note 2 4 4 2" xfId="2175" xr:uid="{00000000-0005-0000-0000-000084080000}"/>
    <cellStyle name="Note 2 4 5" xfId="2176" xr:uid="{00000000-0005-0000-0000-000085080000}"/>
    <cellStyle name="Note 2 5" xfId="2177" xr:uid="{00000000-0005-0000-0000-000086080000}"/>
    <cellStyle name="Note 2 5 2" xfId="2178" xr:uid="{00000000-0005-0000-0000-000087080000}"/>
    <cellStyle name="Note 2 5 2 2" xfId="2179" xr:uid="{00000000-0005-0000-0000-000088080000}"/>
    <cellStyle name="Note 2 5 2 2 2" xfId="2180" xr:uid="{00000000-0005-0000-0000-000089080000}"/>
    <cellStyle name="Note 2 5 2 3" xfId="2181" xr:uid="{00000000-0005-0000-0000-00008A080000}"/>
    <cellStyle name="Note 2 5 3" xfId="2182" xr:uid="{00000000-0005-0000-0000-00008B080000}"/>
    <cellStyle name="Note 2 5 3 2" xfId="2183" xr:uid="{00000000-0005-0000-0000-00008C080000}"/>
    <cellStyle name="Note 2 5 4" xfId="2184" xr:uid="{00000000-0005-0000-0000-00008D080000}"/>
    <cellStyle name="Note 2 6" xfId="2185" xr:uid="{00000000-0005-0000-0000-00008E080000}"/>
    <cellStyle name="Note 2 6 2" xfId="2186" xr:uid="{00000000-0005-0000-0000-00008F080000}"/>
    <cellStyle name="Note 2 6 2 2" xfId="2187" xr:uid="{00000000-0005-0000-0000-000090080000}"/>
    <cellStyle name="Note 2 6 3" xfId="2188" xr:uid="{00000000-0005-0000-0000-000091080000}"/>
    <cellStyle name="Note 2 7" xfId="2189" xr:uid="{00000000-0005-0000-0000-000092080000}"/>
    <cellStyle name="Note 2 7 2" xfId="2190" xr:uid="{00000000-0005-0000-0000-000093080000}"/>
    <cellStyle name="Note 2 8" xfId="2191" xr:uid="{00000000-0005-0000-0000-000094080000}"/>
    <cellStyle name="Note 3" xfId="2192" xr:uid="{00000000-0005-0000-0000-000095080000}"/>
    <cellStyle name="Note 3 2" xfId="2193" xr:uid="{00000000-0005-0000-0000-000096080000}"/>
    <cellStyle name="Note 3 2 2" xfId="2194" xr:uid="{00000000-0005-0000-0000-000097080000}"/>
    <cellStyle name="Note 3 2 2 2" xfId="2195" xr:uid="{00000000-0005-0000-0000-000098080000}"/>
    <cellStyle name="Note 3 2 2 2 2" xfId="2196" xr:uid="{00000000-0005-0000-0000-000099080000}"/>
    <cellStyle name="Note 3 2 2 3" xfId="2197" xr:uid="{00000000-0005-0000-0000-00009A080000}"/>
    <cellStyle name="Note 3 2 3" xfId="2198" xr:uid="{00000000-0005-0000-0000-00009B080000}"/>
    <cellStyle name="Note 3 2 3 2" xfId="2199" xr:uid="{00000000-0005-0000-0000-00009C080000}"/>
    <cellStyle name="Note 3 2 4" xfId="2200" xr:uid="{00000000-0005-0000-0000-00009D080000}"/>
    <cellStyle name="Note 3 3" xfId="2201" xr:uid="{00000000-0005-0000-0000-00009E080000}"/>
    <cellStyle name="Note 3 3 2" xfId="2202" xr:uid="{00000000-0005-0000-0000-00009F080000}"/>
    <cellStyle name="Note 3 3 2 2" xfId="2203" xr:uid="{00000000-0005-0000-0000-0000A0080000}"/>
    <cellStyle name="Note 3 3 3" xfId="2204" xr:uid="{00000000-0005-0000-0000-0000A1080000}"/>
    <cellStyle name="Note 3 4" xfId="2205" xr:uid="{00000000-0005-0000-0000-0000A2080000}"/>
    <cellStyle name="Note 3 4 2" xfId="2206" xr:uid="{00000000-0005-0000-0000-0000A3080000}"/>
    <cellStyle name="Note 3 5" xfId="2207" xr:uid="{00000000-0005-0000-0000-0000A4080000}"/>
    <cellStyle name="Note 4" xfId="2208" xr:uid="{00000000-0005-0000-0000-0000A5080000}"/>
    <cellStyle name="Note 4 2" xfId="2209" xr:uid="{00000000-0005-0000-0000-0000A6080000}"/>
    <cellStyle name="Note 4 2 2" xfId="2210" xr:uid="{00000000-0005-0000-0000-0000A7080000}"/>
    <cellStyle name="Note 4 2 2 2" xfId="2211" xr:uid="{00000000-0005-0000-0000-0000A8080000}"/>
    <cellStyle name="Note 4 2 2 2 2" xfId="2212" xr:uid="{00000000-0005-0000-0000-0000A9080000}"/>
    <cellStyle name="Note 4 2 2 3" xfId="2213" xr:uid="{00000000-0005-0000-0000-0000AA080000}"/>
    <cellStyle name="Note 4 2 3" xfId="2214" xr:uid="{00000000-0005-0000-0000-0000AB080000}"/>
    <cellStyle name="Note 4 2 3 2" xfId="2215" xr:uid="{00000000-0005-0000-0000-0000AC080000}"/>
    <cellStyle name="Note 4 2 4" xfId="2216" xr:uid="{00000000-0005-0000-0000-0000AD080000}"/>
    <cellStyle name="Note 4 3" xfId="2217" xr:uid="{00000000-0005-0000-0000-0000AE080000}"/>
    <cellStyle name="Note 4 3 2" xfId="2218" xr:uid="{00000000-0005-0000-0000-0000AF080000}"/>
    <cellStyle name="Note 4 3 2 2" xfId="2219" xr:uid="{00000000-0005-0000-0000-0000B0080000}"/>
    <cellStyle name="Note 4 3 3" xfId="2220" xr:uid="{00000000-0005-0000-0000-0000B1080000}"/>
    <cellStyle name="Note 4 4" xfId="2221" xr:uid="{00000000-0005-0000-0000-0000B2080000}"/>
    <cellStyle name="Note 4 4 2" xfId="2222" xr:uid="{00000000-0005-0000-0000-0000B3080000}"/>
    <cellStyle name="Note 4 5" xfId="2223" xr:uid="{00000000-0005-0000-0000-0000B4080000}"/>
    <cellStyle name="Note 5" xfId="2224" xr:uid="{00000000-0005-0000-0000-0000B5080000}"/>
    <cellStyle name="Note 5 2" xfId="2225" xr:uid="{00000000-0005-0000-0000-0000B6080000}"/>
    <cellStyle name="Note 5 2 2" xfId="2226" xr:uid="{00000000-0005-0000-0000-0000B7080000}"/>
    <cellStyle name="Note 5 2 2 2" xfId="2227" xr:uid="{00000000-0005-0000-0000-0000B8080000}"/>
    <cellStyle name="Note 5 2 2 2 2" xfId="2228" xr:uid="{00000000-0005-0000-0000-0000B9080000}"/>
    <cellStyle name="Note 5 2 2 3" xfId="2229" xr:uid="{00000000-0005-0000-0000-0000BA080000}"/>
    <cellStyle name="Note 5 2 3" xfId="2230" xr:uid="{00000000-0005-0000-0000-0000BB080000}"/>
    <cellStyle name="Note 5 2 3 2" xfId="2231" xr:uid="{00000000-0005-0000-0000-0000BC080000}"/>
    <cellStyle name="Note 5 2 4" xfId="2232" xr:uid="{00000000-0005-0000-0000-0000BD080000}"/>
    <cellStyle name="Note 5 3" xfId="2233" xr:uid="{00000000-0005-0000-0000-0000BE080000}"/>
    <cellStyle name="Note 5 3 2" xfId="2234" xr:uid="{00000000-0005-0000-0000-0000BF080000}"/>
    <cellStyle name="Note 5 3 2 2" xfId="2235" xr:uid="{00000000-0005-0000-0000-0000C0080000}"/>
    <cellStyle name="Note 5 3 3" xfId="2236" xr:uid="{00000000-0005-0000-0000-0000C1080000}"/>
    <cellStyle name="Note 5 4" xfId="2237" xr:uid="{00000000-0005-0000-0000-0000C2080000}"/>
    <cellStyle name="Note 5 4 2" xfId="2238" xr:uid="{00000000-0005-0000-0000-0000C3080000}"/>
    <cellStyle name="Note 5 5" xfId="2239" xr:uid="{00000000-0005-0000-0000-0000C4080000}"/>
    <cellStyle name="Note 6" xfId="2240" xr:uid="{00000000-0005-0000-0000-0000C5080000}"/>
    <cellStyle name="Note 6 2" xfId="2241" xr:uid="{00000000-0005-0000-0000-0000C6080000}"/>
    <cellStyle name="Note 6 2 2" xfId="2242" xr:uid="{00000000-0005-0000-0000-0000C7080000}"/>
    <cellStyle name="Note 6 2 2 2" xfId="2243" xr:uid="{00000000-0005-0000-0000-0000C8080000}"/>
    <cellStyle name="Note 6 2 2 2 2" xfId="2244" xr:uid="{00000000-0005-0000-0000-0000C9080000}"/>
    <cellStyle name="Note 6 2 2 3" xfId="2245" xr:uid="{00000000-0005-0000-0000-0000CA080000}"/>
    <cellStyle name="Note 6 2 3" xfId="2246" xr:uid="{00000000-0005-0000-0000-0000CB080000}"/>
    <cellStyle name="Note 6 2 3 2" xfId="2247" xr:uid="{00000000-0005-0000-0000-0000CC080000}"/>
    <cellStyle name="Note 6 2 4" xfId="2248" xr:uid="{00000000-0005-0000-0000-0000CD080000}"/>
    <cellStyle name="Note 6 3" xfId="2249" xr:uid="{00000000-0005-0000-0000-0000CE080000}"/>
    <cellStyle name="Note 6 3 2" xfId="2250" xr:uid="{00000000-0005-0000-0000-0000CF080000}"/>
    <cellStyle name="Note 6 3 2 2" xfId="2251" xr:uid="{00000000-0005-0000-0000-0000D0080000}"/>
    <cellStyle name="Note 6 3 3" xfId="2252" xr:uid="{00000000-0005-0000-0000-0000D1080000}"/>
    <cellStyle name="Note 6 4" xfId="2253" xr:uid="{00000000-0005-0000-0000-0000D2080000}"/>
    <cellStyle name="Note 6 4 2" xfId="2254" xr:uid="{00000000-0005-0000-0000-0000D3080000}"/>
    <cellStyle name="Note 6 5" xfId="2255" xr:uid="{00000000-0005-0000-0000-0000D4080000}"/>
    <cellStyle name="Note 7" xfId="2256" xr:uid="{00000000-0005-0000-0000-0000D5080000}"/>
    <cellStyle name="Note 7 2" xfId="2257" xr:uid="{00000000-0005-0000-0000-0000D6080000}"/>
    <cellStyle name="Note 7 2 2" xfId="2258" xr:uid="{00000000-0005-0000-0000-0000D7080000}"/>
    <cellStyle name="Note 7 2 2 2" xfId="2259" xr:uid="{00000000-0005-0000-0000-0000D8080000}"/>
    <cellStyle name="Note 7 2 3" xfId="2260" xr:uid="{00000000-0005-0000-0000-0000D9080000}"/>
    <cellStyle name="Note 7 3" xfId="2261" xr:uid="{00000000-0005-0000-0000-0000DA080000}"/>
    <cellStyle name="Note 7 3 2" xfId="2262" xr:uid="{00000000-0005-0000-0000-0000DB080000}"/>
    <cellStyle name="Note 7 4" xfId="2263" xr:uid="{00000000-0005-0000-0000-0000DC080000}"/>
    <cellStyle name="Note 8" xfId="2264" xr:uid="{00000000-0005-0000-0000-0000DD080000}"/>
    <cellStyle name="Note 8 2" xfId="2265" xr:uid="{00000000-0005-0000-0000-0000DE080000}"/>
    <cellStyle name="Note 8 2 2" xfId="2266" xr:uid="{00000000-0005-0000-0000-0000DF080000}"/>
    <cellStyle name="Note 8 3" xfId="2267" xr:uid="{00000000-0005-0000-0000-0000E0080000}"/>
    <cellStyle name="Note 9" xfId="2268" xr:uid="{00000000-0005-0000-0000-0000E1080000}"/>
    <cellStyle name="Note 9 2" xfId="2269" xr:uid="{00000000-0005-0000-0000-0000E2080000}"/>
    <cellStyle name="Percent" xfId="2" builtinId="5"/>
    <cellStyle name="Percent 10" xfId="2302" xr:uid="{00000000-0005-0000-0000-0000E4080000}"/>
    <cellStyle name="Percent 2" xfId="5" xr:uid="{00000000-0005-0000-0000-0000E5080000}"/>
    <cellStyle name="Percent 2 2" xfId="2270" xr:uid="{00000000-0005-0000-0000-0000E6080000}"/>
    <cellStyle name="Percent 3" xfId="2271" xr:uid="{00000000-0005-0000-0000-0000E7080000}"/>
    <cellStyle name="Percent 3 2" xfId="2272" xr:uid="{00000000-0005-0000-0000-0000E8080000}"/>
    <cellStyle name="Percent 3 2 2" xfId="2273" xr:uid="{00000000-0005-0000-0000-0000E9080000}"/>
    <cellStyle name="Percent 3 2 2 2" xfId="2274" xr:uid="{00000000-0005-0000-0000-0000EA080000}"/>
    <cellStyle name="Percent 3 2 2 2 2" xfId="2275" xr:uid="{00000000-0005-0000-0000-0000EB080000}"/>
    <cellStyle name="Percent 3 2 2 3" xfId="2276" xr:uid="{00000000-0005-0000-0000-0000EC080000}"/>
    <cellStyle name="Percent 3 2 3" xfId="2277" xr:uid="{00000000-0005-0000-0000-0000ED080000}"/>
    <cellStyle name="Percent 3 2 3 2" xfId="2278" xr:uid="{00000000-0005-0000-0000-0000EE080000}"/>
    <cellStyle name="Percent 3 2 4" xfId="2279" xr:uid="{00000000-0005-0000-0000-0000EF080000}"/>
    <cellStyle name="Percent 3 3" xfId="2280" xr:uid="{00000000-0005-0000-0000-0000F0080000}"/>
    <cellStyle name="Percent 3 3 2" xfId="2281" xr:uid="{00000000-0005-0000-0000-0000F1080000}"/>
    <cellStyle name="Percent 3 3 2 2" xfId="2282" xr:uid="{00000000-0005-0000-0000-0000F2080000}"/>
    <cellStyle name="Percent 3 3 3" xfId="2283" xr:uid="{00000000-0005-0000-0000-0000F3080000}"/>
    <cellStyle name="Percent 3 4" xfId="2284" xr:uid="{00000000-0005-0000-0000-0000F4080000}"/>
    <cellStyle name="Percent 3 4 2" xfId="2285" xr:uid="{00000000-0005-0000-0000-0000F5080000}"/>
    <cellStyle name="Percent 3 5" xfId="2286" xr:uid="{00000000-0005-0000-0000-0000F6080000}"/>
    <cellStyle name="Percent 4" xfId="2287" xr:uid="{00000000-0005-0000-0000-0000F7080000}"/>
    <cellStyle name="Percent 4 2" xfId="2288" xr:uid="{00000000-0005-0000-0000-0000F8080000}"/>
    <cellStyle name="Percent 4 2 2" xfId="2289" xr:uid="{00000000-0005-0000-0000-0000F9080000}"/>
    <cellStyle name="Percent 4 3" xfId="2290" xr:uid="{00000000-0005-0000-0000-0000FA080000}"/>
    <cellStyle name="Percent 5" xfId="2291" xr:uid="{00000000-0005-0000-0000-0000FB080000}"/>
    <cellStyle name="Percent 5 2" xfId="2292" xr:uid="{00000000-0005-0000-0000-0000FC080000}"/>
    <cellStyle name="Percent 6" xfId="2293" xr:uid="{00000000-0005-0000-0000-0000FD080000}"/>
    <cellStyle name="Percent 6 2" xfId="2294" xr:uid="{00000000-0005-0000-0000-0000FE080000}"/>
    <cellStyle name="Percent 7" xfId="2295" xr:uid="{00000000-0005-0000-0000-0000FF080000}"/>
    <cellStyle name="Percent 8" xfId="2296" xr:uid="{00000000-0005-0000-0000-000000090000}"/>
    <cellStyle name="Percent 9" xfId="2299" xr:uid="{00000000-0005-0000-0000-000001090000}"/>
    <cellStyle name="WinCalendar_BlankCells_46" xfId="2305" xr:uid="{00000000-0005-0000-0000-000002090000}"/>
  </cellStyles>
  <dxfs count="27"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  <dxf>
      <font>
        <color rgb="FFCC0000"/>
      </font>
    </dxf>
    <dxf>
      <font>
        <color rgb="FFCC000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FF99"/>
      <color rgb="FF0000CC"/>
      <color rgb="FFD0DFAF"/>
      <color rgb="FFFF7979"/>
      <color rgb="FFF0ECF5"/>
      <color rgb="FF7AC88E"/>
      <color rgb="FF87E187"/>
      <color rgb="FFFFD1FF"/>
      <color rgb="FFFFC1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780135</xdr:colOff>
      <xdr:row>20</xdr:row>
      <xdr:rowOff>32402</xdr:rowOff>
    </xdr:from>
    <xdr:to>
      <xdr:col>1</xdr:col>
      <xdr:colOff>86715</xdr:colOff>
      <xdr:row>20</xdr:row>
      <xdr:rowOff>348886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874835">
          <a:off x="780135" y="4840622"/>
          <a:ext cx="220980" cy="316484"/>
        </a:xfrm>
        <a:prstGeom prst="downArrow">
          <a:avLst/>
        </a:prstGeom>
        <a:solidFill>
          <a:srgbClr val="33CC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87086</xdr:colOff>
      <xdr:row>11</xdr:row>
      <xdr:rowOff>152399</xdr:rowOff>
    </xdr:from>
    <xdr:to>
      <xdr:col>16</xdr:col>
      <xdr:colOff>266700</xdr:colOff>
      <xdr:row>13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831536" y="2343149"/>
          <a:ext cx="3722914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0 - Not in rebuilding</a:t>
          </a:r>
        </a:p>
        <a:p>
          <a:r>
            <a:rPr lang="en-US" sz="1200" b="1"/>
            <a:t>4 - Projected to rebuild in over 20 years</a:t>
          </a:r>
        </a:p>
        <a:p>
          <a:r>
            <a:rPr lang="en-US" sz="1200" b="1"/>
            <a:t>6 - Projected to rebuild within 20 years</a:t>
          </a:r>
        </a:p>
        <a:p>
          <a:r>
            <a:rPr lang="en-US" sz="1200" b="1"/>
            <a:t>9 - In rebuilding and projected to be rebuilt by next assessment</a:t>
          </a:r>
        </a:p>
        <a:p>
          <a:r>
            <a:rPr lang="en-US" sz="1200" b="1"/>
            <a:t>10 - In rebuilding, with declining biomass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65314</xdr:colOff>
      <xdr:row>13</xdr:row>
      <xdr:rowOff>83820</xdr:rowOff>
    </xdr:from>
    <xdr:to>
      <xdr:col>10</xdr:col>
      <xdr:colOff>50074</xdr:colOff>
      <xdr:row>13</xdr:row>
      <xdr:rowOff>83820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662057" y="3099163"/>
          <a:ext cx="6102531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420007</xdr:colOff>
      <xdr:row>14</xdr:row>
      <xdr:rowOff>80554</xdr:rowOff>
    </xdr:from>
    <xdr:to>
      <xdr:col>19</xdr:col>
      <xdr:colOff>160020</xdr:colOff>
      <xdr:row>20</xdr:row>
      <xdr:rowOff>167640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612007" y="3326674"/>
          <a:ext cx="5912213" cy="26016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1 - point = stock biomass is way above target (SBC &gt; 2 * SBMSY)</a:t>
          </a:r>
        </a:p>
        <a:p>
          <a:r>
            <a:rPr lang="en-US" sz="1200" b="1"/>
            <a:t>2 - points = stock biomass is above target ( 2 * SBMSY &gt;= SBC &gt; 1.5*SBMSY)</a:t>
          </a:r>
        </a:p>
        <a:p>
          <a:r>
            <a:rPr lang="en-US" sz="1200" b="1"/>
            <a:t>3 - points = stock biomass is above target ( 1.5 * SBMSY &gt;= SBC &gt; 1.1*SBMSY), </a:t>
          </a:r>
        </a:p>
        <a:p>
          <a:r>
            <a:rPr lang="en-US" sz="1200" b="1"/>
            <a:t>or SBC is unknown and Vulnerability is low (1.8 &gt; PSA)"</a:t>
          </a:r>
        </a:p>
        <a:p>
          <a:r>
            <a:rPr lang="en-US" sz="1200" b="1"/>
            <a:t>4 - points = stock biomass is near target ( 1.1 * SBMSY &gt;= SBC &gt; 0.9*SBMSY), </a:t>
          </a:r>
        </a:p>
        <a:p>
          <a:r>
            <a:rPr lang="en-US" sz="1200" b="1"/>
            <a:t>or SBC is unknown and Vulnerability is intermediate (2 &gt; PSA &gt;= 1.8)"</a:t>
          </a:r>
        </a:p>
        <a:p>
          <a:r>
            <a:rPr lang="en-US" sz="1200" b="1"/>
            <a:t>5 -  points = stock biomass is below target ( 0.9 * SBMSY &gt;= SBC &gt; MSST)) and not declining</a:t>
          </a:r>
        </a:p>
        <a:p>
          <a:r>
            <a:rPr lang="en-US" sz="1200" b="1"/>
            <a:t>6 -  points = SBC is unknown and Vulnerability is high (PSA &gt;= 2)</a:t>
          </a:r>
        </a:p>
        <a:p>
          <a:r>
            <a:rPr lang="en-US" sz="1200" b="1"/>
            <a:t>7 -  points = stock biomass is below target ( 0.9 * SBMSY &gt;= SBC &gt; MSST)) and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recent trend </a:t>
          </a:r>
          <a:r>
            <a:rPr lang="en-US" sz="1200" b="1"/>
            <a:t>is declining or unknown</a:t>
          </a:r>
        </a:p>
        <a:p>
          <a:r>
            <a:rPr lang="en-US" sz="1200" b="1"/>
            <a:t>8 -  points = stock is overfished (SBC ≤ MSST) and increasing</a:t>
          </a:r>
        </a:p>
        <a:p>
          <a:r>
            <a:rPr lang="en-US" sz="1200" b="1"/>
            <a:t>9 -  points = stock is overfished (SBC ≤ MSST) and stable</a:t>
          </a:r>
        </a:p>
        <a:p>
          <a:r>
            <a:rPr lang="en-US" sz="1200" b="1"/>
            <a:t>10 -  points = stock is overfished (SBC ≤ MSST) and declining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57695</xdr:colOff>
      <xdr:row>14</xdr:row>
      <xdr:rowOff>141514</xdr:rowOff>
    </xdr:from>
    <xdr:to>
      <xdr:col>9</xdr:col>
      <xdr:colOff>400595</xdr:colOff>
      <xdr:row>14</xdr:row>
      <xdr:rowOff>141514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654438" y="3385457"/>
          <a:ext cx="5774871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173083</xdr:colOff>
      <xdr:row>15</xdr:row>
      <xdr:rowOff>66583</xdr:rowOff>
    </xdr:from>
    <xdr:to>
      <xdr:col>9</xdr:col>
      <xdr:colOff>386443</xdr:colOff>
      <xdr:row>19</xdr:row>
      <xdr:rowOff>333375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402558" y="3933733"/>
          <a:ext cx="5061585" cy="21717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point = negligible fisheries impact on stock (F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0.1*F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points = low fisheries impact on stock (0.1*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0.25*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points = moderately low fisheries impact on stock (0.25*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points = caution -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unknown and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&lt;= 5 mt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points = moderate fisheries impact on stock (0.5*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0.75*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points = caution -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is unknown or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unknown and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5 mt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points = moderately high fisheries impact on stock (0.75*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0.9*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points =high impact, potential for overfishing (0.9*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 points =slight overfishing (F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1.1*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 points = significant overfishing (1.1*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5</xdr:col>
      <xdr:colOff>53340</xdr:colOff>
      <xdr:row>15</xdr:row>
      <xdr:rowOff>160020</xdr:rowOff>
    </xdr:from>
    <xdr:to>
      <xdr:col>6</xdr:col>
      <xdr:colOff>152400</xdr:colOff>
      <xdr:row>15</xdr:row>
      <xdr:rowOff>160020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6873240" y="3139440"/>
          <a:ext cx="708660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45721</xdr:colOff>
      <xdr:row>23</xdr:row>
      <xdr:rowOff>30481</xdr:rowOff>
    </xdr:from>
    <xdr:to>
      <xdr:col>6</xdr:col>
      <xdr:colOff>1515534</xdr:colOff>
      <xdr:row>24</xdr:row>
      <xdr:rowOff>458047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515101" y="6896101"/>
          <a:ext cx="2201333" cy="884766"/>
        </a:xfrm>
        <a:prstGeom prst="rect">
          <a:avLst/>
        </a:prstGeom>
        <a:solidFill>
          <a:srgbClr val="86FCBE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Species in the top third of each category receive a -1;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species in the bottom third receive a +1; others receive a 0.</a:t>
          </a:r>
          <a:endParaRPr lang="en-US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45720</xdr:colOff>
      <xdr:row>22</xdr:row>
      <xdr:rowOff>8466</xdr:rowOff>
    </xdr:from>
    <xdr:to>
      <xdr:col>7</xdr:col>
      <xdr:colOff>914400</xdr:colOff>
      <xdr:row>23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515100" y="6371166"/>
          <a:ext cx="3208020" cy="494454"/>
        </a:xfrm>
        <a:prstGeom prst="rect">
          <a:avLst/>
        </a:prstGeom>
        <a:solidFill>
          <a:srgbClr val="A5D4E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Species with Sigma-r &gt; 0.9 receive a -1;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species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Sigma-r &lt; 0.3 receive a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+1; others receive a 0.</a:t>
          </a:r>
          <a:endParaRPr lang="en-US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9616</xdr:colOff>
      <xdr:row>34</xdr:row>
      <xdr:rowOff>170621</xdr:rowOff>
    </xdr:from>
    <xdr:to>
      <xdr:col>8</xdr:col>
      <xdr:colOff>6354473</xdr:colOff>
      <xdr:row>52</xdr:row>
      <xdr:rowOff>191472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3833" y="9182099"/>
          <a:ext cx="6348667" cy="434437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8</xdr:col>
      <xdr:colOff>9616</xdr:colOff>
      <xdr:row>34</xdr:row>
      <xdr:rowOff>170621</xdr:rowOff>
    </xdr:from>
    <xdr:to>
      <xdr:col>8</xdr:col>
      <xdr:colOff>6354473</xdr:colOff>
      <xdr:row>52</xdr:row>
      <xdr:rowOff>191472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5056" y="8484041"/>
          <a:ext cx="6348667" cy="413565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63680</xdr:colOff>
      <xdr:row>31</xdr:row>
      <xdr:rowOff>35379</xdr:rowOff>
    </xdr:from>
    <xdr:to>
      <xdr:col>11</xdr:col>
      <xdr:colOff>4710247</xdr:colOff>
      <xdr:row>53</xdr:row>
      <xdr:rowOff>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4500" y="7899219"/>
          <a:ext cx="4646567" cy="499413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233083</xdr:colOff>
      <xdr:row>3</xdr:row>
      <xdr:rowOff>17930</xdr:rowOff>
    </xdr:from>
    <xdr:to>
      <xdr:col>17</xdr:col>
      <xdr:colOff>358589</xdr:colOff>
      <xdr:row>4</xdr:row>
      <xdr:rowOff>206188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1038243" y="779930"/>
          <a:ext cx="125506" cy="424478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.nmfs.noaa.gov/Assets/stock/documents/PrioritizingFishStockAssessments_FinalWeb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/>
  </sheetPr>
  <dimension ref="A1:W42"/>
  <sheetViews>
    <sheetView tabSelected="1" zoomScale="85" zoomScaleNormal="85" workbookViewId="0">
      <selection activeCell="H1" sqref="H1"/>
    </sheetView>
  </sheetViews>
  <sheetFormatPr defaultColWidth="8.85546875" defaultRowHeight="18.75" x14ac:dyDescent="0.3"/>
  <cols>
    <col min="1" max="1" width="16.7109375" style="16" customWidth="1"/>
    <col min="2" max="2" width="34.140625" style="1" customWidth="1"/>
    <col min="3" max="3" width="44.5703125" style="1" customWidth="1"/>
    <col min="4" max="4" width="9.28515625" style="4" customWidth="1"/>
    <col min="5" max="5" width="1.7109375" style="192" customWidth="1"/>
    <col min="6" max="6" width="8.85546875" style="1"/>
    <col min="7" max="7" width="23.42578125" style="1" customWidth="1"/>
    <col min="8" max="8" width="40.42578125" style="1" customWidth="1"/>
    <col min="9" max="9" width="10.140625" style="1" customWidth="1"/>
    <col min="10" max="10" width="10" style="1" customWidth="1"/>
    <col min="11" max="16384" width="8.85546875" style="1"/>
  </cols>
  <sheetData>
    <row r="1" spans="1:23" x14ac:dyDescent="0.3">
      <c r="H1" s="1894" t="s">
        <v>760</v>
      </c>
    </row>
    <row r="2" spans="1:23" x14ac:dyDescent="0.3">
      <c r="H2" s="1894" t="s">
        <v>758</v>
      </c>
    </row>
    <row r="3" spans="1:23" x14ac:dyDescent="0.3">
      <c r="H3" s="1895" t="s">
        <v>759</v>
      </c>
    </row>
    <row r="5" spans="1:23" ht="21" x14ac:dyDescent="0.3">
      <c r="A5" s="247" t="s">
        <v>291</v>
      </c>
      <c r="B5" s="36"/>
      <c r="C5" s="36"/>
      <c r="D5" s="35"/>
      <c r="E5" s="248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</row>
    <row r="6" spans="1:23" x14ac:dyDescent="0.3">
      <c r="A6" s="249" t="s">
        <v>353</v>
      </c>
      <c r="B6" s="36"/>
      <c r="C6" s="36"/>
      <c r="D6" s="35"/>
      <c r="E6" s="248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</row>
    <row r="7" spans="1:23" x14ac:dyDescent="0.3">
      <c r="A7" s="250" t="s">
        <v>281</v>
      </c>
      <c r="B7" s="36"/>
      <c r="C7" s="36"/>
      <c r="D7" s="35"/>
      <c r="E7" s="248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</row>
    <row r="8" spans="1:23" x14ac:dyDescent="0.3">
      <c r="A8" s="250"/>
      <c r="B8" s="36"/>
      <c r="C8" s="36"/>
      <c r="D8" s="35"/>
      <c r="E8" s="248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</row>
    <row r="9" spans="1:23" ht="21.75" thickBot="1" x14ac:dyDescent="0.4">
      <c r="A9" s="945" t="s">
        <v>75</v>
      </c>
      <c r="B9" s="946" t="s">
        <v>102</v>
      </c>
      <c r="C9" s="946" t="s">
        <v>241</v>
      </c>
      <c r="D9" s="947" t="s">
        <v>242</v>
      </c>
      <c r="E9" s="193"/>
      <c r="F9" s="194"/>
      <c r="G9" s="195" t="s">
        <v>185</v>
      </c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</row>
    <row r="10" spans="1:23" ht="42.75" customHeight="1" x14ac:dyDescent="0.3">
      <c r="A10" s="2038" t="s">
        <v>76</v>
      </c>
      <c r="B10" s="948" t="s">
        <v>268</v>
      </c>
      <c r="C10" s="948" t="s">
        <v>279</v>
      </c>
      <c r="D10" s="949" t="s">
        <v>77</v>
      </c>
      <c r="E10" s="252"/>
      <c r="F10" s="253"/>
      <c r="G10" s="254" t="s">
        <v>351</v>
      </c>
      <c r="H10" s="254"/>
      <c r="I10" s="36"/>
      <c r="J10" s="152"/>
      <c r="K10" s="36"/>
      <c r="L10" s="36"/>
      <c r="M10" s="36"/>
      <c r="N10" s="36"/>
      <c r="O10" s="36"/>
      <c r="P10" s="36"/>
      <c r="Q10" s="36"/>
      <c r="R10" s="36"/>
      <c r="S10" s="36"/>
      <c r="T10" s="36"/>
      <c r="W10" s="1" t="s">
        <v>78</v>
      </c>
    </row>
    <row r="11" spans="1:23" ht="42.75" customHeight="1" x14ac:dyDescent="0.3">
      <c r="A11" s="2039"/>
      <c r="B11" s="950" t="s">
        <v>243</v>
      </c>
      <c r="C11" s="950" t="s">
        <v>512</v>
      </c>
      <c r="D11" s="951" t="s">
        <v>77</v>
      </c>
      <c r="E11" s="252"/>
      <c r="F11" s="253"/>
      <c r="G11" s="254" t="s">
        <v>352</v>
      </c>
      <c r="H11" s="254"/>
      <c r="I11" s="36"/>
      <c r="J11" s="132"/>
      <c r="K11" s="36"/>
      <c r="L11" s="36"/>
      <c r="M11" s="36"/>
      <c r="N11" s="36"/>
      <c r="O11" s="36"/>
      <c r="P11" s="36"/>
      <c r="Q11" s="36"/>
      <c r="R11" s="36"/>
      <c r="S11" s="36"/>
      <c r="T11" s="36"/>
    </row>
    <row r="12" spans="1:23" ht="63" x14ac:dyDescent="0.3">
      <c r="A12" s="2039"/>
      <c r="B12" s="952" t="s">
        <v>79</v>
      </c>
      <c r="C12" s="950" t="s">
        <v>280</v>
      </c>
      <c r="D12" s="951" t="s">
        <v>77</v>
      </c>
      <c r="E12" s="252"/>
      <c r="F12" s="253"/>
      <c r="G12" s="255" t="s">
        <v>354</v>
      </c>
      <c r="H12" s="256"/>
      <c r="I12" s="258"/>
      <c r="J12" s="265"/>
      <c r="K12" s="36"/>
      <c r="L12" s="36"/>
      <c r="M12" s="36"/>
      <c r="N12" s="36"/>
      <c r="O12" s="36"/>
      <c r="P12" s="36"/>
      <c r="Q12" s="36"/>
      <c r="R12" s="36"/>
      <c r="S12" s="36"/>
      <c r="T12" s="36"/>
    </row>
    <row r="13" spans="1:23" ht="44.25" customHeight="1" x14ac:dyDescent="0.3">
      <c r="A13" s="2039"/>
      <c r="B13" s="950" t="s">
        <v>269</v>
      </c>
      <c r="C13" s="950" t="s">
        <v>515</v>
      </c>
      <c r="D13" s="951" t="s">
        <v>77</v>
      </c>
      <c r="E13" s="252"/>
      <c r="F13" s="253"/>
      <c r="G13" s="266" t="s">
        <v>348</v>
      </c>
      <c r="H13" s="257"/>
      <c r="I13" s="153"/>
      <c r="J13" s="265"/>
      <c r="K13" s="36"/>
      <c r="L13" s="36"/>
      <c r="M13" s="36"/>
      <c r="N13" s="36"/>
      <c r="O13" s="36"/>
      <c r="P13" s="36"/>
      <c r="Q13" s="36"/>
      <c r="R13" s="36"/>
      <c r="S13" s="36"/>
      <c r="T13" s="36"/>
    </row>
    <row r="14" spans="1:23" ht="24" customHeight="1" x14ac:dyDescent="0.3">
      <c r="A14" s="2037" t="s">
        <v>81</v>
      </c>
      <c r="B14" s="953" t="s">
        <v>80</v>
      </c>
      <c r="C14" s="953" t="s">
        <v>271</v>
      </c>
      <c r="D14" s="954" t="s">
        <v>77</v>
      </c>
      <c r="E14" s="251"/>
      <c r="F14" s="36"/>
      <c r="G14" s="36"/>
      <c r="H14" s="36"/>
      <c r="I14" s="203"/>
      <c r="J14" s="248"/>
      <c r="K14" s="36"/>
      <c r="L14" s="36"/>
      <c r="M14" s="36"/>
      <c r="N14" s="36"/>
      <c r="O14" s="36"/>
      <c r="P14" s="36"/>
      <c r="Q14" s="36"/>
      <c r="R14" s="36"/>
      <c r="S14" s="36"/>
      <c r="T14" s="36"/>
    </row>
    <row r="15" spans="1:23" ht="24" customHeight="1" x14ac:dyDescent="0.3">
      <c r="A15" s="2037"/>
      <c r="B15" s="955" t="s">
        <v>82</v>
      </c>
      <c r="C15" s="956" t="s">
        <v>274</v>
      </c>
      <c r="D15" s="957" t="s">
        <v>83</v>
      </c>
      <c r="E15" s="251"/>
      <c r="F15" s="36"/>
      <c r="G15" s="36"/>
      <c r="H15" s="36"/>
      <c r="I15" s="204"/>
      <c r="J15" s="248"/>
      <c r="K15" s="36"/>
      <c r="L15" s="36"/>
      <c r="M15" s="36"/>
      <c r="N15" s="36"/>
      <c r="O15" s="36"/>
      <c r="P15" s="36"/>
      <c r="Q15" s="36"/>
      <c r="R15" s="36"/>
      <c r="S15" s="36"/>
      <c r="T15" s="36"/>
    </row>
    <row r="16" spans="1:23" ht="24" customHeight="1" x14ac:dyDescent="0.3">
      <c r="A16" s="2037"/>
      <c r="B16" s="958" t="s">
        <v>84</v>
      </c>
      <c r="C16" s="958" t="s">
        <v>272</v>
      </c>
      <c r="D16" s="957" t="s">
        <v>83</v>
      </c>
      <c r="E16" s="251"/>
      <c r="F16" s="36"/>
      <c r="G16" s="36"/>
      <c r="H16" s="36"/>
      <c r="I16" s="204"/>
      <c r="J16" s="248"/>
      <c r="K16" s="36"/>
      <c r="L16" s="36"/>
      <c r="M16" s="36"/>
      <c r="N16" s="36"/>
      <c r="O16" s="36"/>
      <c r="P16" s="36"/>
      <c r="Q16" s="36"/>
      <c r="R16" s="36"/>
      <c r="S16" s="36"/>
      <c r="T16" s="36"/>
    </row>
    <row r="17" spans="1:20" ht="49.5" customHeight="1" x14ac:dyDescent="0.3">
      <c r="A17" s="959" t="s">
        <v>517</v>
      </c>
      <c r="B17" s="960" t="s">
        <v>244</v>
      </c>
      <c r="C17" s="961" t="s">
        <v>349</v>
      </c>
      <c r="D17" s="962" t="s">
        <v>77</v>
      </c>
      <c r="E17" s="251"/>
      <c r="F17" s="36"/>
      <c r="G17" s="36"/>
      <c r="H17" s="36"/>
      <c r="I17" s="204"/>
      <c r="J17" s="248"/>
      <c r="K17" s="36"/>
      <c r="L17" s="36"/>
      <c r="M17" s="36"/>
      <c r="N17" s="36"/>
      <c r="O17" s="36"/>
      <c r="P17" s="36"/>
      <c r="Q17" s="36"/>
      <c r="R17" s="36"/>
      <c r="S17" s="36"/>
      <c r="T17" s="36"/>
    </row>
    <row r="18" spans="1:20" ht="43.5" customHeight="1" x14ac:dyDescent="0.3">
      <c r="A18" s="2035" t="s">
        <v>278</v>
      </c>
      <c r="B18" s="963" t="s">
        <v>270</v>
      </c>
      <c r="C18" s="964" t="s">
        <v>513</v>
      </c>
      <c r="D18" s="965" t="s">
        <v>77</v>
      </c>
      <c r="E18" s="251"/>
      <c r="F18" s="36"/>
      <c r="G18" s="36"/>
      <c r="H18" s="36"/>
      <c r="I18" s="204"/>
      <c r="J18" s="248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1:20" ht="72.75" customHeight="1" x14ac:dyDescent="0.3">
      <c r="A19" s="2035"/>
      <c r="B19" s="966" t="s">
        <v>85</v>
      </c>
      <c r="C19" s="966" t="s">
        <v>273</v>
      </c>
      <c r="D19" s="967" t="s">
        <v>77</v>
      </c>
      <c r="E19" s="251"/>
      <c r="F19" s="36"/>
      <c r="G19" s="36"/>
      <c r="H19" s="36"/>
      <c r="I19" s="204"/>
      <c r="J19" s="248"/>
      <c r="K19" s="36"/>
      <c r="L19" s="36"/>
      <c r="M19" s="36"/>
      <c r="N19" s="36"/>
      <c r="O19" s="36"/>
      <c r="P19" s="36"/>
      <c r="Q19" s="36"/>
      <c r="R19" s="36"/>
      <c r="S19" s="36"/>
      <c r="T19" s="36"/>
    </row>
    <row r="20" spans="1:20" ht="68.25" customHeight="1" x14ac:dyDescent="0.3">
      <c r="A20" s="2035"/>
      <c r="B20" s="968" t="s">
        <v>516</v>
      </c>
      <c r="C20" s="968" t="s">
        <v>660</v>
      </c>
      <c r="D20" s="969" t="s">
        <v>464</v>
      </c>
      <c r="E20" s="251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spans="1:20" ht="28.15" customHeight="1" x14ac:dyDescent="0.3"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</row>
    <row r="22" spans="1:20" ht="37.15" customHeight="1" x14ac:dyDescent="0.3">
      <c r="A22" s="2036" t="s">
        <v>86</v>
      </c>
      <c r="B22" s="191" t="s">
        <v>275</v>
      </c>
      <c r="C22" s="17" t="s">
        <v>87</v>
      </c>
      <c r="D22" s="18" t="s">
        <v>88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</row>
    <row r="23" spans="1:20" ht="39.6" customHeight="1" x14ac:dyDescent="0.3">
      <c r="A23" s="2036"/>
      <c r="B23" s="19" t="s">
        <v>89</v>
      </c>
      <c r="C23" s="20" t="s">
        <v>276</v>
      </c>
      <c r="D23" s="21" t="s">
        <v>90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</row>
    <row r="24" spans="1:20" ht="37.5" x14ac:dyDescent="0.3">
      <c r="A24" s="2036"/>
      <c r="B24" s="259" t="s">
        <v>91</v>
      </c>
      <c r="C24" s="260" t="s">
        <v>277</v>
      </c>
      <c r="D24" s="261" t="s">
        <v>90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</row>
    <row r="25" spans="1:20" ht="37.15" customHeight="1" x14ac:dyDescent="0.3">
      <c r="A25" s="2036"/>
      <c r="B25" s="262" t="s">
        <v>92</v>
      </c>
      <c r="C25" s="263" t="s">
        <v>350</v>
      </c>
      <c r="D25" s="264" t="s">
        <v>90</v>
      </c>
      <c r="E25" s="248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</row>
    <row r="30" spans="1:20" x14ac:dyDescent="0.3">
      <c r="A30" s="22"/>
    </row>
    <row r="31" spans="1:20" x14ac:dyDescent="0.3">
      <c r="A31" s="1"/>
    </row>
    <row r="32" spans="1:20" x14ac:dyDescent="0.3">
      <c r="A32" s="1"/>
      <c r="C32" s="23"/>
    </row>
    <row r="33" spans="1:5" x14ac:dyDescent="0.3">
      <c r="A33" s="1"/>
      <c r="C33" s="23"/>
    </row>
    <row r="34" spans="1:5" x14ac:dyDescent="0.3">
      <c r="A34" s="1"/>
    </row>
    <row r="35" spans="1:5" x14ac:dyDescent="0.3">
      <c r="A35" s="1"/>
    </row>
    <row r="37" spans="1:5" x14ac:dyDescent="0.3">
      <c r="A37" s="22"/>
    </row>
    <row r="38" spans="1:5" x14ac:dyDescent="0.3">
      <c r="A38" s="24"/>
    </row>
    <row r="39" spans="1:5" x14ac:dyDescent="0.3">
      <c r="A39" s="24"/>
      <c r="D39" s="1"/>
      <c r="E39" s="73"/>
    </row>
    <row r="40" spans="1:5" x14ac:dyDescent="0.3">
      <c r="A40" s="24"/>
      <c r="D40" s="1"/>
      <c r="E40" s="73"/>
    </row>
    <row r="41" spans="1:5" x14ac:dyDescent="0.3">
      <c r="A41" s="24"/>
      <c r="D41" s="1"/>
      <c r="E41" s="73"/>
    </row>
    <row r="42" spans="1:5" x14ac:dyDescent="0.3">
      <c r="A42" s="24"/>
      <c r="D42" s="1"/>
      <c r="E42" s="73"/>
    </row>
  </sheetData>
  <mergeCells count="4">
    <mergeCell ref="A18:A20"/>
    <mergeCell ref="A22:A25"/>
    <mergeCell ref="A14:A16"/>
    <mergeCell ref="A10:A13"/>
  </mergeCells>
  <hyperlinks>
    <hyperlink ref="A7" r:id="rId1" display="http://www.st.nmfs.noaa.gov/Assets/stock/documents/PrioritizingFishStockAssessments_FinalWeb.pdf" xr:uid="{00000000-0004-0000-0000-000000000000}"/>
  </hyperlinks>
  <pageMargins left="0.7" right="0.7" top="0.75" bottom="0.75" header="0.3" footer="0.3"/>
  <pageSetup scale="80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>
    <tabColor theme="0"/>
  </sheetPr>
  <dimension ref="A1:O74"/>
  <sheetViews>
    <sheetView zoomScaleNormal="100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B17" sqref="B17"/>
    </sheetView>
  </sheetViews>
  <sheetFormatPr defaultColWidth="8.85546875" defaultRowHeight="18.75" x14ac:dyDescent="0.3"/>
  <cols>
    <col min="1" max="1" width="30.42578125" style="2" customWidth="1"/>
    <col min="2" max="2" width="17.42578125" style="4" customWidth="1"/>
    <col min="3" max="3" width="16.28515625" style="4" bestFit="1" customWidth="1"/>
    <col min="4" max="4" width="15.28515625" style="4" customWidth="1"/>
    <col min="5" max="5" width="14.28515625" style="4" bestFit="1" customWidth="1"/>
    <col min="6" max="6" width="15.7109375" style="4" bestFit="1" customWidth="1"/>
    <col min="7" max="7" width="9.28515625" style="2" customWidth="1"/>
    <col min="8" max="8" width="8.85546875" style="1"/>
    <col min="9" max="9" width="71.140625" style="1" customWidth="1"/>
    <col min="10" max="16384" width="8.85546875" style="1"/>
  </cols>
  <sheetData>
    <row r="1" spans="1:15" ht="21" x14ac:dyDescent="0.35">
      <c r="A1" s="148" t="s">
        <v>264</v>
      </c>
      <c r="B1" s="39"/>
      <c r="C1" s="35"/>
      <c r="D1" s="35"/>
      <c r="E1" s="35"/>
      <c r="F1" s="35"/>
      <c r="G1" s="501"/>
      <c r="H1" s="36"/>
      <c r="I1" s="36"/>
      <c r="J1" s="36"/>
      <c r="K1" s="36"/>
      <c r="L1" s="36"/>
      <c r="M1" s="36"/>
      <c r="N1" s="36"/>
      <c r="O1" s="36"/>
    </row>
    <row r="2" spans="1:15" ht="21" x14ac:dyDescent="0.35">
      <c r="A2" s="148"/>
      <c r="B2" s="39"/>
      <c r="C2" s="35"/>
      <c r="D2" s="39"/>
      <c r="E2" s="280" t="s">
        <v>159</v>
      </c>
      <c r="F2" s="39"/>
      <c r="G2" s="501"/>
      <c r="H2" s="651"/>
      <c r="I2" s="651"/>
      <c r="J2" s="36"/>
      <c r="K2" s="36"/>
      <c r="L2" s="36"/>
      <c r="M2" s="36"/>
      <c r="N2" s="36"/>
      <c r="O2" s="36"/>
    </row>
    <row r="3" spans="1:15" ht="21" x14ac:dyDescent="0.35">
      <c r="A3" s="148"/>
      <c r="B3" s="615"/>
      <c r="C3" s="280" t="s">
        <v>676</v>
      </c>
      <c r="D3" s="280" t="s">
        <v>98</v>
      </c>
      <c r="E3" s="280" t="s">
        <v>260</v>
      </c>
      <c r="F3" s="84" t="s">
        <v>160</v>
      </c>
      <c r="G3" s="501"/>
      <c r="H3" s="36"/>
      <c r="I3" s="36"/>
      <c r="J3" s="36"/>
      <c r="K3" s="36"/>
      <c r="L3" s="36"/>
      <c r="M3" s="36"/>
      <c r="N3" s="36"/>
      <c r="O3" s="36"/>
    </row>
    <row r="4" spans="1:15" x14ac:dyDescent="0.3">
      <c r="A4" s="115"/>
      <c r="B4" s="615" t="s">
        <v>675</v>
      </c>
      <c r="C4" s="280" t="s">
        <v>677</v>
      </c>
      <c r="D4" s="280" t="s">
        <v>258</v>
      </c>
      <c r="E4" s="280" t="s">
        <v>261</v>
      </c>
      <c r="F4" s="84" t="s">
        <v>256</v>
      </c>
      <c r="G4" s="115"/>
      <c r="H4" s="36"/>
      <c r="I4" s="36"/>
      <c r="J4" s="36"/>
      <c r="K4" s="36"/>
      <c r="L4" s="36"/>
      <c r="M4" s="36"/>
      <c r="N4" s="36"/>
      <c r="O4" s="36"/>
    </row>
    <row r="5" spans="1:15" x14ac:dyDescent="0.3">
      <c r="A5" s="115"/>
      <c r="B5" s="1533" t="s">
        <v>674</v>
      </c>
      <c r="C5" s="280" t="s">
        <v>236</v>
      </c>
      <c r="D5" s="280" t="s">
        <v>259</v>
      </c>
      <c r="E5" s="280" t="s">
        <v>262</v>
      </c>
      <c r="F5" s="84" t="s">
        <v>257</v>
      </c>
      <c r="G5" s="615" t="s">
        <v>102</v>
      </c>
      <c r="H5" s="36"/>
      <c r="I5" s="36"/>
      <c r="J5" s="36"/>
      <c r="K5" s="36"/>
      <c r="L5" s="36"/>
      <c r="M5" s="36"/>
      <c r="N5" s="36"/>
      <c r="O5" s="36"/>
    </row>
    <row r="6" spans="1:15" ht="19.5" thickBot="1" x14ac:dyDescent="0.35">
      <c r="A6" s="652" t="s">
        <v>4</v>
      </c>
      <c r="B6" s="41" t="s">
        <v>106</v>
      </c>
      <c r="C6" s="42" t="s">
        <v>160</v>
      </c>
      <c r="D6" s="42" t="s">
        <v>260</v>
      </c>
      <c r="E6" s="42" t="s">
        <v>263</v>
      </c>
      <c r="F6" s="646" t="s">
        <v>161</v>
      </c>
      <c r="G6" s="41" t="s">
        <v>2</v>
      </c>
      <c r="H6" s="916" t="s">
        <v>3</v>
      </c>
      <c r="I6" s="41" t="s">
        <v>504</v>
      </c>
      <c r="J6" s="36"/>
      <c r="K6" s="36"/>
      <c r="L6" s="36"/>
      <c r="M6" s="36"/>
      <c r="N6" s="36"/>
      <c r="O6" s="36"/>
    </row>
    <row r="7" spans="1:15" x14ac:dyDescent="0.3">
      <c r="A7" s="1529" t="s">
        <v>300</v>
      </c>
      <c r="B7" s="184">
        <v>2009</v>
      </c>
      <c r="C7" s="185">
        <v>5</v>
      </c>
      <c r="D7" s="185">
        <v>1</v>
      </c>
      <c r="E7" s="185">
        <v>2</v>
      </c>
      <c r="F7" s="476"/>
      <c r="G7" s="584">
        <f t="shared" ref="G7:G28" si="0">SUM(C7:F7)</f>
        <v>8</v>
      </c>
      <c r="H7" s="333">
        <f t="shared" ref="H7:H37" si="1">RANK(G7,G$7:G$63,0)</f>
        <v>1</v>
      </c>
      <c r="I7" s="185" t="s">
        <v>693</v>
      </c>
      <c r="J7" s="36"/>
      <c r="K7" s="36"/>
      <c r="L7" s="36"/>
      <c r="M7" s="36"/>
      <c r="N7" s="36"/>
      <c r="O7" s="36"/>
    </row>
    <row r="8" spans="1:15" x14ac:dyDescent="0.3">
      <c r="A8" s="267" t="s">
        <v>192</v>
      </c>
      <c r="B8" s="184">
        <v>2009</v>
      </c>
      <c r="C8" s="187">
        <v>5</v>
      </c>
      <c r="D8" s="187">
        <v>1</v>
      </c>
      <c r="E8" s="187">
        <v>1</v>
      </c>
      <c r="F8" s="480"/>
      <c r="G8" s="584">
        <f t="shared" si="0"/>
        <v>7</v>
      </c>
      <c r="H8" s="331">
        <f t="shared" si="1"/>
        <v>2</v>
      </c>
      <c r="I8" s="187" t="s">
        <v>683</v>
      </c>
      <c r="J8" s="36"/>
      <c r="K8" s="36"/>
      <c r="L8" s="36"/>
      <c r="M8" s="36"/>
      <c r="N8" s="36"/>
      <c r="O8" s="36"/>
    </row>
    <row r="9" spans="1:15" x14ac:dyDescent="0.3">
      <c r="A9" s="267" t="s">
        <v>673</v>
      </c>
      <c r="B9" s="186"/>
      <c r="C9" s="494">
        <v>3</v>
      </c>
      <c r="D9" s="187">
        <v>1</v>
      </c>
      <c r="E9" s="187">
        <v>2</v>
      </c>
      <c r="F9" s="480"/>
      <c r="G9" s="584">
        <f t="shared" si="0"/>
        <v>6</v>
      </c>
      <c r="H9" s="331">
        <f t="shared" si="1"/>
        <v>3</v>
      </c>
      <c r="I9" s="187"/>
      <c r="J9" s="36"/>
      <c r="K9" s="36"/>
      <c r="L9" s="36"/>
      <c r="M9" s="36"/>
      <c r="N9" s="36"/>
      <c r="O9" s="36"/>
    </row>
    <row r="10" spans="1:15" x14ac:dyDescent="0.3">
      <c r="A10" s="267" t="s">
        <v>193</v>
      </c>
      <c r="B10" s="186"/>
      <c r="C10" s="494">
        <v>3</v>
      </c>
      <c r="D10" s="187"/>
      <c r="E10" s="187">
        <v>2</v>
      </c>
      <c r="F10" s="480"/>
      <c r="G10" s="1535">
        <f t="shared" si="0"/>
        <v>5</v>
      </c>
      <c r="H10" s="331">
        <f t="shared" si="1"/>
        <v>4</v>
      </c>
      <c r="I10" s="187" t="s">
        <v>692</v>
      </c>
      <c r="J10" s="36"/>
      <c r="K10" s="36"/>
      <c r="L10" s="36"/>
      <c r="M10" s="36"/>
      <c r="N10" s="36"/>
      <c r="O10" s="36"/>
    </row>
    <row r="11" spans="1:15" x14ac:dyDescent="0.3">
      <c r="A11" s="267" t="s">
        <v>195</v>
      </c>
      <c r="B11" s="184"/>
      <c r="C11" s="494">
        <v>3</v>
      </c>
      <c r="D11" s="187">
        <v>1</v>
      </c>
      <c r="E11" s="187">
        <v>1</v>
      </c>
      <c r="F11" s="480"/>
      <c r="G11" s="1535">
        <f t="shared" si="0"/>
        <v>5</v>
      </c>
      <c r="H11" s="331">
        <f t="shared" si="1"/>
        <v>4</v>
      </c>
      <c r="I11" s="187" t="s">
        <v>686</v>
      </c>
      <c r="J11" s="36"/>
      <c r="K11" s="36"/>
      <c r="L11" s="36"/>
      <c r="M11" s="36"/>
      <c r="N11" s="36"/>
      <c r="O11" s="36"/>
    </row>
    <row r="12" spans="1:15" x14ac:dyDescent="0.3">
      <c r="A12" s="112" t="s">
        <v>42</v>
      </c>
      <c r="B12" s="186">
        <v>2005</v>
      </c>
      <c r="C12" s="187"/>
      <c r="D12" s="187">
        <v>2</v>
      </c>
      <c r="E12" s="187">
        <v>3</v>
      </c>
      <c r="F12" s="480"/>
      <c r="G12" s="1535">
        <f t="shared" si="0"/>
        <v>5</v>
      </c>
      <c r="H12" s="331">
        <f t="shared" si="1"/>
        <v>4</v>
      </c>
      <c r="I12" s="187" t="s">
        <v>679</v>
      </c>
      <c r="J12" s="36"/>
      <c r="K12" s="36"/>
      <c r="L12" s="36"/>
      <c r="M12" s="36"/>
      <c r="N12" s="36"/>
      <c r="O12" s="36"/>
    </row>
    <row r="13" spans="1:15" x14ac:dyDescent="0.3">
      <c r="A13" s="267" t="s">
        <v>202</v>
      </c>
      <c r="B13" s="186"/>
      <c r="C13" s="494">
        <v>3</v>
      </c>
      <c r="D13" s="187"/>
      <c r="E13" s="187">
        <v>2</v>
      </c>
      <c r="F13" s="480"/>
      <c r="G13" s="1534">
        <f t="shared" si="0"/>
        <v>5</v>
      </c>
      <c r="H13" s="331">
        <f t="shared" si="1"/>
        <v>4</v>
      </c>
      <c r="I13" s="187"/>
      <c r="J13" s="36"/>
      <c r="K13" s="36"/>
      <c r="L13" s="36"/>
      <c r="M13" s="36"/>
      <c r="N13" s="36"/>
      <c r="O13" s="36"/>
    </row>
    <row r="14" spans="1:15" x14ac:dyDescent="0.3">
      <c r="A14" s="267" t="s">
        <v>203</v>
      </c>
      <c r="B14" s="184"/>
      <c r="C14" s="494">
        <v>3</v>
      </c>
      <c r="D14" s="187">
        <v>1</v>
      </c>
      <c r="E14" s="187">
        <v>1</v>
      </c>
      <c r="F14" s="480"/>
      <c r="G14" s="1534">
        <f t="shared" si="0"/>
        <v>5</v>
      </c>
      <c r="H14" s="331">
        <f t="shared" si="1"/>
        <v>4</v>
      </c>
      <c r="I14" s="187" t="s">
        <v>690</v>
      </c>
      <c r="J14" s="36"/>
      <c r="K14" s="36"/>
      <c r="L14" s="36"/>
      <c r="M14" s="36"/>
      <c r="N14" s="36"/>
      <c r="O14" s="36"/>
    </row>
    <row r="15" spans="1:15" x14ac:dyDescent="0.3">
      <c r="A15" s="267" t="s">
        <v>197</v>
      </c>
      <c r="B15" s="186"/>
      <c r="C15" s="494">
        <v>3</v>
      </c>
      <c r="D15" s="187"/>
      <c r="E15" s="187">
        <v>1</v>
      </c>
      <c r="F15" s="480"/>
      <c r="G15" s="1534">
        <f t="shared" si="0"/>
        <v>4</v>
      </c>
      <c r="H15" s="331">
        <f t="shared" si="1"/>
        <v>9</v>
      </c>
      <c r="I15" s="187"/>
      <c r="J15" s="36"/>
      <c r="K15" s="36"/>
      <c r="L15" s="36"/>
      <c r="M15" s="36"/>
      <c r="N15" s="36"/>
      <c r="O15" s="36"/>
    </row>
    <row r="16" spans="1:15" x14ac:dyDescent="0.3">
      <c r="A16" s="267" t="s">
        <v>198</v>
      </c>
      <c r="B16" s="184"/>
      <c r="C16" s="494">
        <v>3</v>
      </c>
      <c r="D16" s="187"/>
      <c r="E16" s="187">
        <v>1</v>
      </c>
      <c r="F16" s="480"/>
      <c r="G16" s="1534">
        <f t="shared" si="0"/>
        <v>4</v>
      </c>
      <c r="H16" s="331">
        <f t="shared" si="1"/>
        <v>9</v>
      </c>
      <c r="I16" s="187"/>
      <c r="J16" s="36"/>
      <c r="K16" s="36"/>
      <c r="L16" s="36"/>
      <c r="M16" s="36"/>
      <c r="N16" s="36"/>
      <c r="O16" s="36"/>
    </row>
    <row r="17" spans="1:15" x14ac:dyDescent="0.3">
      <c r="A17" s="267" t="s">
        <v>199</v>
      </c>
      <c r="B17" s="186"/>
      <c r="C17" s="494">
        <v>3</v>
      </c>
      <c r="D17" s="187"/>
      <c r="E17" s="187">
        <v>1</v>
      </c>
      <c r="F17" s="480"/>
      <c r="G17" s="1534">
        <f t="shared" si="0"/>
        <v>4</v>
      </c>
      <c r="H17" s="331">
        <f t="shared" si="1"/>
        <v>9</v>
      </c>
      <c r="I17" s="187"/>
      <c r="J17" s="36"/>
      <c r="K17" s="36"/>
      <c r="L17" s="36"/>
      <c r="M17" s="36"/>
      <c r="N17" s="36"/>
      <c r="O17" s="36"/>
    </row>
    <row r="18" spans="1:15" x14ac:dyDescent="0.3">
      <c r="A18" s="267" t="s">
        <v>535</v>
      </c>
      <c r="B18" s="186"/>
      <c r="C18" s="494">
        <v>3</v>
      </c>
      <c r="D18" s="187"/>
      <c r="E18" s="187">
        <v>1</v>
      </c>
      <c r="F18" s="480"/>
      <c r="G18" s="1534">
        <f t="shared" si="0"/>
        <v>4</v>
      </c>
      <c r="H18" s="331">
        <f t="shared" si="1"/>
        <v>9</v>
      </c>
      <c r="I18" s="187"/>
      <c r="J18" s="36"/>
      <c r="K18" s="36"/>
      <c r="L18" s="36"/>
      <c r="M18" s="36"/>
      <c r="N18" s="36"/>
      <c r="O18" s="36"/>
    </row>
    <row r="19" spans="1:15" x14ac:dyDescent="0.3">
      <c r="A19" s="112" t="s">
        <v>173</v>
      </c>
      <c r="B19" s="184">
        <v>2017</v>
      </c>
      <c r="C19" s="187"/>
      <c r="D19" s="187"/>
      <c r="E19" s="187">
        <v>3</v>
      </c>
      <c r="F19" s="480">
        <v>1</v>
      </c>
      <c r="G19" s="1535">
        <f t="shared" si="0"/>
        <v>4</v>
      </c>
      <c r="H19" s="331">
        <f t="shared" si="1"/>
        <v>9</v>
      </c>
      <c r="I19" s="187" t="s">
        <v>691</v>
      </c>
      <c r="J19" s="36"/>
      <c r="K19" s="36"/>
      <c r="L19" s="36"/>
      <c r="M19" s="36"/>
      <c r="N19" s="36"/>
      <c r="O19" s="36"/>
    </row>
    <row r="20" spans="1:15" x14ac:dyDescent="0.3">
      <c r="A20" s="267" t="s">
        <v>205</v>
      </c>
      <c r="B20" s="184"/>
      <c r="C20" s="494">
        <v>2</v>
      </c>
      <c r="D20" s="187"/>
      <c r="E20" s="187">
        <v>2</v>
      </c>
      <c r="F20" s="480"/>
      <c r="G20" s="1534">
        <f t="shared" si="0"/>
        <v>4</v>
      </c>
      <c r="H20" s="331">
        <f t="shared" si="1"/>
        <v>9</v>
      </c>
      <c r="I20" s="187"/>
      <c r="J20" s="36"/>
      <c r="K20" s="36"/>
      <c r="L20" s="36"/>
      <c r="M20" s="36"/>
      <c r="N20" s="36"/>
      <c r="O20" s="36"/>
    </row>
    <row r="21" spans="1:15" x14ac:dyDescent="0.3">
      <c r="A21" s="267" t="s">
        <v>208</v>
      </c>
      <c r="B21" s="186"/>
      <c r="C21" s="494">
        <v>3</v>
      </c>
      <c r="D21" s="187"/>
      <c r="E21" s="187">
        <v>1</v>
      </c>
      <c r="F21" s="480"/>
      <c r="G21" s="1534">
        <f t="shared" si="0"/>
        <v>4</v>
      </c>
      <c r="H21" s="331">
        <f t="shared" si="1"/>
        <v>9</v>
      </c>
      <c r="I21" s="187"/>
      <c r="J21" s="36"/>
      <c r="K21" s="36"/>
      <c r="L21" s="36"/>
      <c r="M21" s="36"/>
      <c r="N21" s="36"/>
      <c r="O21" s="36"/>
    </row>
    <row r="22" spans="1:15" x14ac:dyDescent="0.3">
      <c r="A22" s="267" t="s">
        <v>536</v>
      </c>
      <c r="B22" s="186"/>
      <c r="C22" s="494">
        <v>3</v>
      </c>
      <c r="D22" s="187"/>
      <c r="E22" s="187">
        <v>1</v>
      </c>
      <c r="F22" s="480"/>
      <c r="G22" s="1534">
        <f t="shared" si="0"/>
        <v>4</v>
      </c>
      <c r="H22" s="331">
        <f t="shared" si="1"/>
        <v>9</v>
      </c>
      <c r="I22" s="187"/>
      <c r="J22" s="36"/>
      <c r="K22" s="36"/>
      <c r="L22" s="36"/>
      <c r="M22" s="36"/>
      <c r="N22" s="36"/>
      <c r="O22" s="36"/>
    </row>
    <row r="23" spans="1:15" x14ac:dyDescent="0.3">
      <c r="A23" s="267" t="s">
        <v>196</v>
      </c>
      <c r="B23" s="186"/>
      <c r="C23" s="494">
        <v>3</v>
      </c>
      <c r="D23" s="187"/>
      <c r="E23" s="187"/>
      <c r="F23" s="480"/>
      <c r="G23" s="1535">
        <f t="shared" si="0"/>
        <v>3</v>
      </c>
      <c r="H23" s="331">
        <f t="shared" si="1"/>
        <v>17</v>
      </c>
      <c r="I23" s="187" t="s">
        <v>687</v>
      </c>
      <c r="J23" s="36"/>
      <c r="K23" s="36"/>
      <c r="L23" s="36"/>
      <c r="M23" s="36"/>
      <c r="N23" s="36"/>
      <c r="O23" s="36"/>
    </row>
    <row r="24" spans="1:15" x14ac:dyDescent="0.3">
      <c r="A24" s="112" t="s">
        <v>8</v>
      </c>
      <c r="B24" s="184">
        <v>2011</v>
      </c>
      <c r="C24" s="187"/>
      <c r="D24" s="187"/>
      <c r="E24" s="187">
        <v>3</v>
      </c>
      <c r="F24" s="480"/>
      <c r="G24" s="1535">
        <f t="shared" si="0"/>
        <v>3</v>
      </c>
      <c r="H24" s="331">
        <f t="shared" si="1"/>
        <v>17</v>
      </c>
      <c r="I24" s="187" t="s">
        <v>678</v>
      </c>
      <c r="J24" s="36"/>
      <c r="K24" s="36"/>
      <c r="L24" s="36"/>
      <c r="M24" s="36"/>
      <c r="N24" s="36"/>
      <c r="O24" s="36"/>
    </row>
    <row r="25" spans="1:15" x14ac:dyDescent="0.3">
      <c r="A25" s="267" t="s">
        <v>200</v>
      </c>
      <c r="B25" s="186"/>
      <c r="C25" s="494">
        <v>3</v>
      </c>
      <c r="D25" s="187"/>
      <c r="E25" s="187"/>
      <c r="F25" s="480"/>
      <c r="G25" s="1534">
        <f t="shared" si="0"/>
        <v>3</v>
      </c>
      <c r="H25" s="331">
        <f t="shared" si="1"/>
        <v>17</v>
      </c>
      <c r="I25" s="187"/>
      <c r="J25" s="36"/>
      <c r="K25" s="36"/>
      <c r="L25" s="36"/>
      <c r="M25" s="36"/>
      <c r="N25" s="36"/>
      <c r="O25" s="36"/>
    </row>
    <row r="26" spans="1:15" x14ac:dyDescent="0.3">
      <c r="A26" s="112" t="s">
        <v>178</v>
      </c>
      <c r="B26" s="186"/>
      <c r="C26" s="494"/>
      <c r="D26" s="187">
        <v>1</v>
      </c>
      <c r="E26" s="187">
        <v>2</v>
      </c>
      <c r="F26" s="480"/>
      <c r="G26" s="1534">
        <f t="shared" si="0"/>
        <v>3</v>
      </c>
      <c r="H26" s="331">
        <f t="shared" si="1"/>
        <v>17</v>
      </c>
      <c r="I26" s="187"/>
      <c r="J26" s="36"/>
      <c r="K26" s="36"/>
      <c r="L26" s="36"/>
      <c r="M26" s="36"/>
      <c r="N26" s="36"/>
      <c r="O26" s="36"/>
    </row>
    <row r="27" spans="1:15" x14ac:dyDescent="0.3">
      <c r="A27" s="112" t="s">
        <v>9</v>
      </c>
      <c r="B27" s="188">
        <v>2019</v>
      </c>
      <c r="C27" s="187"/>
      <c r="D27" s="187"/>
      <c r="E27" s="187">
        <v>3</v>
      </c>
      <c r="F27" s="480"/>
      <c r="G27" s="1534">
        <f t="shared" si="0"/>
        <v>3</v>
      </c>
      <c r="H27" s="331">
        <f t="shared" si="1"/>
        <v>17</v>
      </c>
      <c r="I27" s="187" t="s">
        <v>684</v>
      </c>
      <c r="J27" s="36"/>
      <c r="K27" s="36"/>
      <c r="L27" s="36"/>
      <c r="M27" s="36"/>
      <c r="N27" s="36"/>
      <c r="O27" s="36"/>
    </row>
    <row r="28" spans="1:15" x14ac:dyDescent="0.3">
      <c r="A28" s="267" t="s">
        <v>23</v>
      </c>
      <c r="B28" s="186"/>
      <c r="C28" s="187"/>
      <c r="D28" s="187">
        <v>2</v>
      </c>
      <c r="E28" s="187">
        <v>1</v>
      </c>
      <c r="F28" s="480"/>
      <c r="G28" s="1534">
        <f t="shared" si="0"/>
        <v>3</v>
      </c>
      <c r="H28" s="331">
        <f t="shared" si="1"/>
        <v>17</v>
      </c>
      <c r="I28" s="187" t="s">
        <v>685</v>
      </c>
      <c r="J28" s="36"/>
      <c r="K28" s="36"/>
      <c r="L28" s="36"/>
      <c r="M28" s="36"/>
      <c r="N28" s="36"/>
      <c r="O28" s="36"/>
    </row>
    <row r="29" spans="1:15" x14ac:dyDescent="0.3">
      <c r="A29" s="267" t="s">
        <v>206</v>
      </c>
      <c r="B29" s="186"/>
      <c r="C29" s="494">
        <v>3</v>
      </c>
      <c r="D29" s="187"/>
      <c r="E29" s="187"/>
      <c r="F29" s="480"/>
      <c r="G29" s="1534">
        <v>3</v>
      </c>
      <c r="H29" s="331">
        <f t="shared" si="1"/>
        <v>17</v>
      </c>
      <c r="I29" s="187"/>
      <c r="J29" s="36"/>
      <c r="K29" s="36"/>
      <c r="L29" s="36"/>
      <c r="M29" s="36"/>
      <c r="N29" s="36"/>
      <c r="O29" s="36"/>
    </row>
    <row r="30" spans="1:15" x14ac:dyDescent="0.3">
      <c r="A30" s="267" t="s">
        <v>207</v>
      </c>
      <c r="B30" s="184"/>
      <c r="C30" s="494">
        <v>3</v>
      </c>
      <c r="D30" s="187"/>
      <c r="E30" s="187"/>
      <c r="F30" s="480"/>
      <c r="G30" s="1534">
        <f t="shared" ref="G30:G63" si="2">SUM(C30:F30)</f>
        <v>3</v>
      </c>
      <c r="H30" s="331">
        <f t="shared" si="1"/>
        <v>17</v>
      </c>
      <c r="I30" s="187"/>
      <c r="J30" s="36"/>
      <c r="K30" s="36"/>
      <c r="L30" s="36"/>
      <c r="M30" s="36"/>
      <c r="N30" s="36"/>
      <c r="O30" s="36"/>
    </row>
    <row r="31" spans="1:15" x14ac:dyDescent="0.3">
      <c r="A31" s="267" t="s">
        <v>62</v>
      </c>
      <c r="B31" s="186"/>
      <c r="C31" s="187"/>
      <c r="D31" s="187">
        <v>1</v>
      </c>
      <c r="E31" s="187">
        <v>1</v>
      </c>
      <c r="F31" s="480"/>
      <c r="G31" s="1534">
        <f t="shared" si="2"/>
        <v>2</v>
      </c>
      <c r="H31" s="331">
        <f t="shared" si="1"/>
        <v>25</v>
      </c>
      <c r="I31" s="187"/>
      <c r="J31" s="36"/>
      <c r="K31" s="36"/>
      <c r="L31" s="36"/>
      <c r="M31" s="36"/>
      <c r="N31" s="36"/>
      <c r="O31" s="36"/>
    </row>
    <row r="32" spans="1:15" x14ac:dyDescent="0.3">
      <c r="A32" s="112" t="s">
        <v>170</v>
      </c>
      <c r="B32" s="186">
        <v>2013</v>
      </c>
      <c r="C32" s="187"/>
      <c r="D32" s="187"/>
      <c r="E32" s="187">
        <v>2</v>
      </c>
      <c r="F32" s="480"/>
      <c r="G32" s="1535">
        <f t="shared" si="2"/>
        <v>2</v>
      </c>
      <c r="H32" s="331">
        <f t="shared" si="1"/>
        <v>25</v>
      </c>
      <c r="I32" s="187" t="s">
        <v>682</v>
      </c>
      <c r="J32" s="36"/>
      <c r="K32" s="36"/>
      <c r="L32" s="36"/>
      <c r="M32" s="36"/>
      <c r="N32" s="36"/>
      <c r="O32" s="36"/>
    </row>
    <row r="33" spans="1:15" x14ac:dyDescent="0.3">
      <c r="A33" s="267" t="s">
        <v>572</v>
      </c>
      <c r="B33" s="186">
        <v>2011</v>
      </c>
      <c r="C33" s="187"/>
      <c r="D33" s="187"/>
      <c r="E33" s="187">
        <v>2</v>
      </c>
      <c r="F33" s="480"/>
      <c r="G33" s="1534">
        <f t="shared" si="2"/>
        <v>2</v>
      </c>
      <c r="H33" s="331">
        <f t="shared" si="1"/>
        <v>25</v>
      </c>
      <c r="I33" s="187" t="s">
        <v>680</v>
      </c>
      <c r="J33" s="36"/>
      <c r="K33" s="36"/>
      <c r="L33" s="36"/>
      <c r="M33" s="36"/>
      <c r="N33" s="36"/>
      <c r="O33" s="36"/>
    </row>
    <row r="34" spans="1:15" x14ac:dyDescent="0.3">
      <c r="A34" s="267" t="s">
        <v>298</v>
      </c>
      <c r="B34" s="186"/>
      <c r="C34" s="187"/>
      <c r="D34" s="187">
        <v>1</v>
      </c>
      <c r="E34" s="187">
        <v>1</v>
      </c>
      <c r="F34" s="480"/>
      <c r="G34" s="1534">
        <f t="shared" si="2"/>
        <v>2</v>
      </c>
      <c r="H34" s="331">
        <f t="shared" si="1"/>
        <v>25</v>
      </c>
      <c r="I34" s="187" t="s">
        <v>688</v>
      </c>
      <c r="J34" s="36"/>
      <c r="K34" s="36"/>
      <c r="L34" s="36"/>
      <c r="M34" s="36"/>
      <c r="N34" s="36"/>
      <c r="O34" s="36"/>
    </row>
    <row r="35" spans="1:15" x14ac:dyDescent="0.3">
      <c r="A35" s="112" t="s">
        <v>171</v>
      </c>
      <c r="B35" s="186">
        <v>2013</v>
      </c>
      <c r="C35" s="187"/>
      <c r="D35" s="187"/>
      <c r="E35" s="187">
        <v>2</v>
      </c>
      <c r="F35" s="480"/>
      <c r="G35" s="1534">
        <f t="shared" si="2"/>
        <v>2</v>
      </c>
      <c r="H35" s="331">
        <f t="shared" si="1"/>
        <v>25</v>
      </c>
      <c r="I35" s="187" t="s">
        <v>681</v>
      </c>
      <c r="J35" s="36"/>
      <c r="K35" s="36"/>
      <c r="L35" s="36"/>
      <c r="M35" s="36"/>
      <c r="N35" s="36"/>
      <c r="O35" s="36"/>
    </row>
    <row r="36" spans="1:15" x14ac:dyDescent="0.3">
      <c r="A36" s="267" t="s">
        <v>41</v>
      </c>
      <c r="B36" s="186"/>
      <c r="C36" s="187"/>
      <c r="D36" s="187"/>
      <c r="E36" s="187">
        <v>1</v>
      </c>
      <c r="F36" s="480"/>
      <c r="G36" s="1534">
        <f t="shared" si="2"/>
        <v>1</v>
      </c>
      <c r="H36" s="331">
        <f t="shared" si="1"/>
        <v>30</v>
      </c>
      <c r="I36" s="187"/>
      <c r="J36" s="36"/>
      <c r="K36" s="36"/>
      <c r="L36" s="36"/>
      <c r="M36" s="36"/>
      <c r="N36" s="36"/>
      <c r="O36" s="36"/>
    </row>
    <row r="37" spans="1:15" x14ac:dyDescent="0.3">
      <c r="A37" s="112" t="s">
        <v>49</v>
      </c>
      <c r="B37" s="186"/>
      <c r="C37" s="187"/>
      <c r="D37" s="187"/>
      <c r="E37" s="187">
        <v>1</v>
      </c>
      <c r="F37" s="480"/>
      <c r="G37" s="1534">
        <f t="shared" si="2"/>
        <v>1</v>
      </c>
      <c r="H37" s="331">
        <f t="shared" si="1"/>
        <v>30</v>
      </c>
      <c r="I37" s="187"/>
      <c r="J37" s="36"/>
      <c r="K37" s="36"/>
      <c r="L37" s="36"/>
      <c r="M37" s="36"/>
      <c r="N37" s="36"/>
      <c r="O37" s="36"/>
    </row>
    <row r="38" spans="1:15" x14ac:dyDescent="0.3">
      <c r="A38" s="112" t="s">
        <v>18</v>
      </c>
      <c r="B38" s="186">
        <v>2017</v>
      </c>
      <c r="C38" s="187"/>
      <c r="D38" s="187"/>
      <c r="E38" s="187"/>
      <c r="F38" s="480"/>
      <c r="G38" s="1536">
        <f t="shared" si="2"/>
        <v>0</v>
      </c>
      <c r="H38" s="331"/>
      <c r="I38" s="187"/>
      <c r="J38" s="36"/>
      <c r="K38" s="36"/>
      <c r="L38" s="36"/>
      <c r="M38" s="36"/>
      <c r="N38" s="36"/>
      <c r="O38" s="36"/>
    </row>
    <row r="39" spans="1:15" x14ac:dyDescent="0.3">
      <c r="A39" s="267" t="s">
        <v>295</v>
      </c>
      <c r="B39" s="186">
        <v>2013</v>
      </c>
      <c r="C39" s="187"/>
      <c r="D39" s="187"/>
      <c r="E39" s="187"/>
      <c r="F39" s="480"/>
      <c r="G39" s="1536">
        <f t="shared" si="2"/>
        <v>0</v>
      </c>
      <c r="H39" s="331"/>
      <c r="I39" s="187"/>
      <c r="J39" s="36"/>
      <c r="K39" s="36"/>
      <c r="L39" s="36"/>
      <c r="M39" s="36"/>
      <c r="N39" s="36"/>
      <c r="O39" s="36"/>
    </row>
    <row r="40" spans="1:15" x14ac:dyDescent="0.3">
      <c r="A40" s="267" t="s">
        <v>194</v>
      </c>
      <c r="B40" s="186">
        <v>2019</v>
      </c>
      <c r="C40" s="494"/>
      <c r="D40" s="187"/>
      <c r="E40" s="187"/>
      <c r="F40" s="480"/>
      <c r="G40" s="1536">
        <f t="shared" si="2"/>
        <v>0</v>
      </c>
      <c r="H40" s="331"/>
      <c r="I40" s="187"/>
      <c r="J40" s="36"/>
      <c r="K40" s="36"/>
      <c r="L40" s="36"/>
      <c r="M40" s="36"/>
      <c r="N40" s="36"/>
      <c r="O40" s="36"/>
    </row>
    <row r="41" spans="1:15" x14ac:dyDescent="0.3">
      <c r="A41" s="112" t="s">
        <v>7</v>
      </c>
      <c r="B41" s="186">
        <v>2015</v>
      </c>
      <c r="C41" s="187"/>
      <c r="D41" s="187"/>
      <c r="E41" s="187"/>
      <c r="F41" s="480"/>
      <c r="G41" s="1536">
        <f t="shared" si="2"/>
        <v>0</v>
      </c>
      <c r="H41" s="331"/>
      <c r="I41" s="187"/>
      <c r="J41" s="36"/>
      <c r="K41" s="36"/>
      <c r="L41" s="36"/>
      <c r="M41" s="36"/>
      <c r="N41" s="36"/>
      <c r="O41" s="36"/>
    </row>
    <row r="42" spans="1:15" x14ac:dyDescent="0.3">
      <c r="A42" s="267" t="s">
        <v>296</v>
      </c>
      <c r="B42" s="186">
        <v>2017</v>
      </c>
      <c r="C42" s="187"/>
      <c r="D42" s="187"/>
      <c r="E42" s="187"/>
      <c r="F42" s="480"/>
      <c r="G42" s="1536">
        <f t="shared" si="2"/>
        <v>0</v>
      </c>
      <c r="H42" s="331"/>
      <c r="I42" s="187"/>
      <c r="J42" s="36"/>
      <c r="K42" s="36"/>
      <c r="L42" s="36"/>
      <c r="M42" s="36"/>
      <c r="N42" s="36"/>
      <c r="O42" s="36"/>
    </row>
    <row r="43" spans="1:15" x14ac:dyDescent="0.3">
      <c r="A43" s="267" t="s">
        <v>539</v>
      </c>
      <c r="B43" s="186">
        <v>2017</v>
      </c>
      <c r="C43" s="187"/>
      <c r="D43" s="187"/>
      <c r="E43" s="187"/>
      <c r="F43" s="480"/>
      <c r="G43" s="1536">
        <f t="shared" si="2"/>
        <v>0</v>
      </c>
      <c r="H43" s="331"/>
      <c r="I43" s="187"/>
      <c r="J43" s="36"/>
      <c r="K43" s="36"/>
      <c r="L43" s="36"/>
      <c r="M43" s="36"/>
      <c r="N43" s="36"/>
      <c r="O43" s="36"/>
    </row>
    <row r="44" spans="1:15" x14ac:dyDescent="0.3">
      <c r="A44" s="112" t="s">
        <v>179</v>
      </c>
      <c r="B44" s="186">
        <v>2017</v>
      </c>
      <c r="C44" s="187"/>
      <c r="D44" s="187"/>
      <c r="E44" s="187"/>
      <c r="F44" s="480"/>
      <c r="G44" s="1536">
        <f t="shared" si="2"/>
        <v>0</v>
      </c>
      <c r="H44" s="331"/>
      <c r="I44" s="187"/>
      <c r="J44" s="36"/>
      <c r="K44" s="36"/>
      <c r="L44" s="36"/>
      <c r="M44" s="36"/>
      <c r="N44" s="36"/>
      <c r="O44" s="36"/>
    </row>
    <row r="45" spans="1:15" x14ac:dyDescent="0.3">
      <c r="A45" s="267" t="s">
        <v>17</v>
      </c>
      <c r="B45" s="186">
        <v>2019</v>
      </c>
      <c r="C45" s="187"/>
      <c r="D45" s="187"/>
      <c r="E45" s="187"/>
      <c r="F45" s="480"/>
      <c r="G45" s="1536">
        <f t="shared" si="2"/>
        <v>0</v>
      </c>
      <c r="H45" s="331"/>
      <c r="I45" s="187"/>
      <c r="J45" s="36"/>
      <c r="K45" s="36"/>
      <c r="L45" s="36"/>
      <c r="M45" s="36"/>
      <c r="N45" s="36"/>
      <c r="O45" s="36"/>
    </row>
    <row r="46" spans="1:15" x14ac:dyDescent="0.3">
      <c r="A46" s="112" t="s">
        <v>174</v>
      </c>
      <c r="B46" s="186">
        <v>2017</v>
      </c>
      <c r="C46" s="187"/>
      <c r="D46" s="187"/>
      <c r="E46" s="187"/>
      <c r="F46" s="480"/>
      <c r="G46" s="1536">
        <f t="shared" si="2"/>
        <v>0</v>
      </c>
      <c r="H46" s="331"/>
      <c r="I46" s="187"/>
      <c r="J46" s="36"/>
      <c r="K46" s="36"/>
      <c r="L46" s="36"/>
      <c r="M46" s="36"/>
      <c r="N46" s="36"/>
      <c r="O46" s="36"/>
    </row>
    <row r="47" spans="1:15" x14ac:dyDescent="0.3">
      <c r="A47" s="112" t="s">
        <v>40</v>
      </c>
      <c r="B47" s="188">
        <v>2015</v>
      </c>
      <c r="C47" s="187"/>
      <c r="D47" s="187"/>
      <c r="E47" s="187"/>
      <c r="F47" s="480"/>
      <c r="G47" s="1536">
        <f t="shared" si="2"/>
        <v>0</v>
      </c>
      <c r="H47" s="331"/>
      <c r="I47" s="187"/>
      <c r="J47" s="36"/>
      <c r="K47" s="36"/>
      <c r="L47" s="36"/>
      <c r="M47" s="36"/>
      <c r="N47" s="36"/>
      <c r="O47" s="36"/>
    </row>
    <row r="48" spans="1:15" x14ac:dyDescent="0.3">
      <c r="A48" s="112" t="s">
        <v>186</v>
      </c>
      <c r="B48" s="188">
        <v>2015</v>
      </c>
      <c r="C48" s="187"/>
      <c r="D48" s="187"/>
      <c r="E48" s="187"/>
      <c r="F48" s="480"/>
      <c r="G48" s="1536">
        <f t="shared" si="2"/>
        <v>0</v>
      </c>
      <c r="H48" s="331"/>
      <c r="I48" s="187"/>
      <c r="J48" s="36"/>
      <c r="K48" s="36"/>
      <c r="L48" s="36"/>
      <c r="M48" s="36"/>
      <c r="N48" s="36"/>
      <c r="O48" s="36"/>
    </row>
    <row r="49" spans="1:15" x14ac:dyDescent="0.3">
      <c r="A49" s="267" t="s">
        <v>190</v>
      </c>
      <c r="B49" s="1532">
        <v>2015</v>
      </c>
      <c r="C49" s="187"/>
      <c r="D49" s="187"/>
      <c r="E49" s="187"/>
      <c r="F49" s="480"/>
      <c r="G49" s="1536">
        <f t="shared" si="2"/>
        <v>0</v>
      </c>
      <c r="H49" s="331"/>
      <c r="I49" s="187"/>
      <c r="J49" s="36"/>
      <c r="K49" s="36"/>
      <c r="L49" s="36"/>
      <c r="M49" s="36"/>
      <c r="N49" s="36"/>
      <c r="O49" s="36"/>
    </row>
    <row r="50" spans="1:15" x14ac:dyDescent="0.3">
      <c r="A50" s="112" t="s">
        <v>177</v>
      </c>
      <c r="B50" s="186">
        <v>2019</v>
      </c>
      <c r="C50" s="187"/>
      <c r="D50" s="187"/>
      <c r="E50" s="187"/>
      <c r="F50" s="480"/>
      <c r="G50" s="1536">
        <f t="shared" si="2"/>
        <v>0</v>
      </c>
      <c r="H50" s="331"/>
      <c r="I50" s="187"/>
      <c r="J50" s="36"/>
      <c r="K50" s="36"/>
      <c r="L50" s="36"/>
      <c r="M50" s="36"/>
      <c r="N50" s="36"/>
      <c r="O50" s="36"/>
    </row>
    <row r="51" spans="1:15" x14ac:dyDescent="0.3">
      <c r="A51" s="112" t="s">
        <v>36</v>
      </c>
      <c r="B51" s="186">
        <v>2017</v>
      </c>
      <c r="C51" s="187"/>
      <c r="D51" s="187"/>
      <c r="E51" s="187"/>
      <c r="F51" s="480"/>
      <c r="G51" s="1536">
        <f t="shared" si="2"/>
        <v>0</v>
      </c>
      <c r="H51" s="331"/>
      <c r="I51" s="187"/>
      <c r="J51" s="36"/>
      <c r="K51" s="36"/>
      <c r="L51" s="36"/>
      <c r="M51" s="36"/>
      <c r="N51" s="36"/>
      <c r="O51" s="36"/>
    </row>
    <row r="52" spans="1:15" x14ac:dyDescent="0.3">
      <c r="A52" s="267" t="s">
        <v>534</v>
      </c>
      <c r="B52" s="186">
        <v>2019</v>
      </c>
      <c r="C52" s="187"/>
      <c r="D52" s="187"/>
      <c r="E52" s="187"/>
      <c r="F52" s="480"/>
      <c r="G52" s="1536">
        <f t="shared" si="2"/>
        <v>0</v>
      </c>
      <c r="H52" s="331"/>
      <c r="I52" s="187"/>
      <c r="J52" s="36"/>
      <c r="K52" s="36"/>
      <c r="L52" s="36"/>
      <c r="M52" s="36"/>
      <c r="N52" s="36"/>
      <c r="O52" s="36"/>
    </row>
    <row r="53" spans="1:15" x14ac:dyDescent="0.3">
      <c r="A53" s="267" t="s">
        <v>191</v>
      </c>
      <c r="B53" s="186">
        <v>2011</v>
      </c>
      <c r="C53" s="187"/>
      <c r="D53" s="187"/>
      <c r="E53" s="187"/>
      <c r="F53" s="480"/>
      <c r="G53" s="1536">
        <f t="shared" si="2"/>
        <v>0</v>
      </c>
      <c r="H53" s="331"/>
      <c r="I53" s="187"/>
      <c r="J53" s="36"/>
      <c r="K53" s="36"/>
      <c r="L53" s="36"/>
      <c r="M53" s="36"/>
      <c r="N53" s="36"/>
      <c r="O53" s="36"/>
    </row>
    <row r="54" spans="1:15" x14ac:dyDescent="0.3">
      <c r="A54" s="267" t="s">
        <v>612</v>
      </c>
      <c r="B54" s="188">
        <v>2015</v>
      </c>
      <c r="C54" s="187"/>
      <c r="D54" s="187"/>
      <c r="E54" s="187"/>
      <c r="F54" s="480"/>
      <c r="G54" s="1536">
        <f t="shared" si="2"/>
        <v>0</v>
      </c>
      <c r="H54" s="331"/>
      <c r="I54" s="187"/>
      <c r="J54" s="36"/>
      <c r="K54" s="36"/>
      <c r="L54" s="36"/>
      <c r="M54" s="36"/>
      <c r="N54" s="36"/>
      <c r="O54" s="36"/>
    </row>
    <row r="55" spans="1:15" x14ac:dyDescent="0.3">
      <c r="A55" s="113" t="s">
        <v>188</v>
      </c>
      <c r="B55" s="186">
        <v>2019</v>
      </c>
      <c r="C55" s="187"/>
      <c r="D55" s="187"/>
      <c r="E55" s="187"/>
      <c r="F55" s="480"/>
      <c r="G55" s="1536">
        <f t="shared" si="2"/>
        <v>0</v>
      </c>
      <c r="H55" s="331"/>
      <c r="I55" s="187"/>
      <c r="J55" s="36"/>
      <c r="K55" s="36"/>
      <c r="L55" s="36"/>
      <c r="M55" s="36"/>
      <c r="N55" s="36"/>
      <c r="O55" s="36"/>
    </row>
    <row r="56" spans="1:15" x14ac:dyDescent="0.3">
      <c r="A56" s="112" t="s">
        <v>613</v>
      </c>
      <c r="B56" s="186">
        <v>2017</v>
      </c>
      <c r="C56" s="187"/>
      <c r="D56" s="187"/>
      <c r="E56" s="187"/>
      <c r="F56" s="480"/>
      <c r="G56" s="1536">
        <f t="shared" si="2"/>
        <v>0</v>
      </c>
      <c r="H56" s="331"/>
      <c r="I56" s="187"/>
      <c r="J56" s="36"/>
      <c r="K56" s="36"/>
      <c r="L56" s="36"/>
      <c r="M56" s="36"/>
      <c r="N56" s="36"/>
      <c r="O56" s="36"/>
    </row>
    <row r="57" spans="1:15" x14ac:dyDescent="0.3">
      <c r="A57" s="267" t="s">
        <v>201</v>
      </c>
      <c r="B57" s="186"/>
      <c r="C57" s="187"/>
      <c r="D57" s="187"/>
      <c r="E57" s="187"/>
      <c r="F57" s="480"/>
      <c r="G57" s="1536">
        <f t="shared" si="2"/>
        <v>0</v>
      </c>
      <c r="H57" s="331"/>
      <c r="I57" s="187"/>
      <c r="J57" s="36"/>
      <c r="K57" s="36"/>
      <c r="L57" s="36"/>
      <c r="M57" s="36"/>
      <c r="N57" s="36"/>
      <c r="O57" s="36"/>
    </row>
    <row r="58" spans="1:15" x14ac:dyDescent="0.3">
      <c r="A58" s="267" t="s">
        <v>52</v>
      </c>
      <c r="B58" s="186"/>
      <c r="C58" s="187"/>
      <c r="D58" s="187"/>
      <c r="E58" s="187"/>
      <c r="F58" s="480"/>
      <c r="G58" s="1536">
        <f t="shared" si="2"/>
        <v>0</v>
      </c>
      <c r="H58" s="331"/>
      <c r="I58" s="187"/>
      <c r="J58" s="36"/>
      <c r="K58" s="36"/>
      <c r="L58" s="36"/>
      <c r="M58" s="36"/>
      <c r="N58" s="36"/>
      <c r="O58" s="36"/>
    </row>
    <row r="59" spans="1:15" x14ac:dyDescent="0.3">
      <c r="A59" s="267" t="s">
        <v>611</v>
      </c>
      <c r="B59" s="186">
        <v>2013</v>
      </c>
      <c r="C59" s="187"/>
      <c r="D59" s="187"/>
      <c r="E59" s="187"/>
      <c r="F59" s="480"/>
      <c r="G59" s="1536">
        <f t="shared" si="2"/>
        <v>0</v>
      </c>
      <c r="H59" s="331"/>
      <c r="I59" s="187"/>
      <c r="J59" s="36"/>
      <c r="K59" s="36"/>
      <c r="L59" s="36"/>
      <c r="M59" s="36"/>
      <c r="N59" s="36"/>
      <c r="O59" s="36"/>
    </row>
    <row r="60" spans="1:15" x14ac:dyDescent="0.3">
      <c r="A60" s="113" t="s">
        <v>175</v>
      </c>
      <c r="B60" s="188">
        <v>2019</v>
      </c>
      <c r="C60" s="187"/>
      <c r="D60" s="187"/>
      <c r="E60" s="187"/>
      <c r="F60" s="480"/>
      <c r="G60" s="1536">
        <f t="shared" si="2"/>
        <v>0</v>
      </c>
      <c r="H60" s="331"/>
      <c r="I60" s="187"/>
      <c r="J60" s="36"/>
      <c r="K60" s="36"/>
      <c r="L60" s="36"/>
      <c r="M60" s="36"/>
      <c r="N60" s="36"/>
      <c r="O60" s="36"/>
    </row>
    <row r="61" spans="1:15" x14ac:dyDescent="0.3">
      <c r="A61" s="112" t="s">
        <v>189</v>
      </c>
      <c r="B61" s="188">
        <v>2019</v>
      </c>
      <c r="C61" s="187"/>
      <c r="D61" s="187"/>
      <c r="E61" s="187"/>
      <c r="F61" s="480"/>
      <c r="G61" s="1536">
        <f t="shared" si="2"/>
        <v>0</v>
      </c>
      <c r="H61" s="331"/>
      <c r="I61" s="187"/>
      <c r="J61" s="36"/>
      <c r="K61" s="36"/>
      <c r="L61" s="36"/>
      <c r="M61" s="36"/>
      <c r="N61" s="36"/>
      <c r="O61" s="36"/>
    </row>
    <row r="62" spans="1:15" x14ac:dyDescent="0.3">
      <c r="A62" s="112" t="s">
        <v>301</v>
      </c>
      <c r="B62" s="186">
        <v>2017</v>
      </c>
      <c r="C62" s="187"/>
      <c r="D62" s="187"/>
      <c r="E62" s="187"/>
      <c r="F62" s="480"/>
      <c r="G62" s="1536">
        <f t="shared" si="2"/>
        <v>0</v>
      </c>
      <c r="H62" s="331"/>
      <c r="I62" s="187"/>
      <c r="J62" s="36"/>
      <c r="K62" s="36"/>
      <c r="L62" s="36"/>
      <c r="M62" s="36"/>
      <c r="N62" s="36"/>
      <c r="O62" s="36"/>
    </row>
    <row r="63" spans="1:15" ht="19.5" thickBot="1" x14ac:dyDescent="0.35">
      <c r="A63" s="216" t="s">
        <v>302</v>
      </c>
      <c r="B63" s="189">
        <v>2017</v>
      </c>
      <c r="C63" s="190"/>
      <c r="D63" s="190"/>
      <c r="E63" s="190"/>
      <c r="F63" s="489"/>
      <c r="G63" s="1537">
        <f t="shared" si="2"/>
        <v>0</v>
      </c>
      <c r="H63" s="47"/>
      <c r="I63" s="190"/>
      <c r="J63" s="36"/>
      <c r="K63" s="36"/>
      <c r="L63" s="36"/>
      <c r="M63" s="36"/>
      <c r="N63" s="36"/>
      <c r="O63" s="36"/>
    </row>
    <row r="64" spans="1:15" x14ac:dyDescent="0.3">
      <c r="A64" s="501"/>
      <c r="B64" s="35"/>
      <c r="C64" s="35"/>
      <c r="D64" s="35"/>
      <c r="E64" s="35"/>
      <c r="F64" s="35"/>
      <c r="G64" s="501"/>
      <c r="H64" s="36"/>
      <c r="I64" s="36"/>
      <c r="J64" s="36"/>
      <c r="K64" s="36"/>
      <c r="L64" s="36"/>
      <c r="M64" s="36"/>
      <c r="N64" s="36"/>
      <c r="O64" s="36"/>
    </row>
    <row r="65" spans="1:15" x14ac:dyDescent="0.3">
      <c r="A65" s="501"/>
      <c r="B65" s="35"/>
      <c r="C65" s="35"/>
      <c r="D65" s="35"/>
      <c r="E65" s="35"/>
      <c r="F65" s="35"/>
      <c r="G65" s="501"/>
      <c r="H65" s="36"/>
      <c r="I65" s="36"/>
      <c r="J65" s="36"/>
      <c r="K65" s="36"/>
      <c r="L65" s="36"/>
      <c r="M65" s="36"/>
      <c r="N65" s="36"/>
      <c r="O65" s="36"/>
    </row>
    <row r="66" spans="1:15" x14ac:dyDescent="0.3">
      <c r="A66" s="501"/>
      <c r="B66" s="35"/>
      <c r="C66" s="35"/>
      <c r="D66" s="35"/>
      <c r="E66" s="35"/>
      <c r="F66" s="35"/>
      <c r="G66" s="501"/>
      <c r="H66" s="36"/>
      <c r="I66" s="36"/>
      <c r="J66" s="36"/>
      <c r="K66" s="36"/>
      <c r="L66" s="36"/>
      <c r="M66" s="36"/>
      <c r="N66" s="36"/>
      <c r="O66" s="36"/>
    </row>
    <row r="67" spans="1:15" x14ac:dyDescent="0.3">
      <c r="A67" s="501"/>
      <c r="B67" s="35"/>
      <c r="C67" s="35"/>
      <c r="D67" s="35"/>
      <c r="E67" s="35"/>
      <c r="F67" s="35"/>
      <c r="G67" s="501"/>
      <c r="H67" s="36"/>
      <c r="I67" s="36"/>
      <c r="J67" s="36"/>
      <c r="K67" s="36"/>
      <c r="L67" s="36"/>
      <c r="M67" s="36"/>
      <c r="N67" s="36"/>
      <c r="O67" s="36"/>
    </row>
    <row r="68" spans="1:15" x14ac:dyDescent="0.3">
      <c r="A68" s="501"/>
      <c r="B68" s="35"/>
      <c r="C68" s="35"/>
      <c r="D68" s="35"/>
      <c r="E68" s="35"/>
      <c r="F68" s="35"/>
      <c r="G68" s="501"/>
      <c r="H68" s="36"/>
      <c r="I68" s="36"/>
      <c r="J68" s="36"/>
      <c r="K68" s="36"/>
      <c r="L68" s="36"/>
      <c r="M68" s="36"/>
      <c r="N68" s="36"/>
      <c r="O68" s="36"/>
    </row>
    <row r="69" spans="1:15" x14ac:dyDescent="0.3">
      <c r="A69" s="501"/>
      <c r="B69" s="35"/>
      <c r="C69" s="35"/>
      <c r="D69" s="35"/>
      <c r="E69" s="35"/>
      <c r="F69" s="35"/>
      <c r="G69" s="501"/>
      <c r="H69" s="36"/>
      <c r="I69" s="36"/>
      <c r="J69" s="36"/>
      <c r="K69" s="36"/>
      <c r="L69" s="36"/>
      <c r="M69" s="36"/>
      <c r="N69" s="36"/>
      <c r="O69" s="36"/>
    </row>
    <row r="70" spans="1:15" x14ac:dyDescent="0.3">
      <c r="A70" s="501"/>
      <c r="B70" s="35"/>
      <c r="C70" s="35"/>
      <c r="D70" s="35"/>
      <c r="E70" s="35"/>
      <c r="F70" s="35"/>
      <c r="G70" s="501"/>
      <c r="H70" s="36"/>
      <c r="I70" s="36"/>
      <c r="J70" s="36"/>
      <c r="K70" s="36"/>
      <c r="L70" s="36"/>
      <c r="M70" s="36"/>
      <c r="N70" s="36"/>
      <c r="O70" s="36"/>
    </row>
    <row r="71" spans="1:15" x14ac:dyDescent="0.3">
      <c r="A71" s="501"/>
      <c r="B71" s="35"/>
      <c r="C71" s="35"/>
      <c r="D71" s="35"/>
      <c r="E71" s="35"/>
      <c r="F71" s="35"/>
      <c r="G71" s="501"/>
      <c r="H71" s="36"/>
      <c r="I71" s="36"/>
      <c r="J71" s="36"/>
      <c r="K71" s="36"/>
      <c r="L71" s="36"/>
      <c r="M71" s="36"/>
      <c r="N71" s="36"/>
      <c r="O71" s="36"/>
    </row>
    <row r="72" spans="1:15" x14ac:dyDescent="0.3">
      <c r="A72" s="501"/>
      <c r="B72" s="35"/>
      <c r="C72" s="35"/>
      <c r="D72" s="35"/>
      <c r="E72" s="35"/>
      <c r="F72" s="35"/>
      <c r="G72" s="501"/>
      <c r="H72" s="36"/>
      <c r="I72" s="36"/>
      <c r="J72" s="36"/>
      <c r="K72" s="36"/>
      <c r="L72" s="36"/>
      <c r="M72" s="36"/>
      <c r="N72" s="36"/>
      <c r="O72" s="36"/>
    </row>
    <row r="73" spans="1:15" x14ac:dyDescent="0.3">
      <c r="A73" s="501"/>
      <c r="B73" s="35"/>
      <c r="C73" s="35"/>
      <c r="D73" s="35"/>
      <c r="E73" s="35"/>
      <c r="F73" s="35"/>
      <c r="G73" s="501"/>
      <c r="H73" s="36"/>
      <c r="I73" s="36"/>
      <c r="J73" s="36"/>
      <c r="K73" s="36"/>
      <c r="L73" s="36"/>
      <c r="M73" s="36"/>
      <c r="N73" s="36"/>
      <c r="O73" s="36"/>
    </row>
    <row r="74" spans="1:15" x14ac:dyDescent="0.3">
      <c r="A74" s="501"/>
      <c r="B74" s="35"/>
      <c r="C74" s="35"/>
      <c r="D74" s="35"/>
      <c r="E74" s="35"/>
      <c r="F74" s="35"/>
      <c r="G74" s="501"/>
      <c r="H74" s="36"/>
      <c r="I74" s="36"/>
      <c r="J74" s="36"/>
      <c r="K74" s="36"/>
      <c r="L74" s="36"/>
      <c r="M74" s="36"/>
      <c r="N74" s="36"/>
      <c r="O74" s="36"/>
    </row>
  </sheetData>
  <sortState xmlns:xlrd2="http://schemas.microsoft.com/office/spreadsheetml/2017/richdata2" ref="A7:O63">
    <sortCondition descending="1" ref="G7:G63"/>
  </sortState>
  <conditionalFormatting sqref="H7:H36 H43:H52 H54:H63 H38:H41">
    <cfRule type="colorScale" priority="1793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H42">
    <cfRule type="colorScale" priority="4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H53">
    <cfRule type="colorScale" priority="3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H37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B7:B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tabColor theme="0"/>
  </sheetPr>
  <dimension ref="A1:BM72"/>
  <sheetViews>
    <sheetView zoomScale="70" zoomScaleNormal="70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J15" sqref="J15"/>
    </sheetView>
  </sheetViews>
  <sheetFormatPr defaultColWidth="8.85546875" defaultRowHeight="18.75" x14ac:dyDescent="0.3"/>
  <cols>
    <col min="1" max="1" width="31.42578125" style="2" customWidth="1"/>
    <col min="2" max="2" width="10" style="1" customWidth="1"/>
    <col min="3" max="3" width="9.42578125" style="4" bestFit="1" customWidth="1"/>
    <col min="4" max="4" width="10.85546875" customWidth="1"/>
    <col min="5" max="5" width="11.28515625" style="111" customWidth="1"/>
    <col min="6" max="6" width="14.5703125" style="77" customWidth="1"/>
    <col min="7" max="7" width="9.5703125" style="4" bestFit="1" customWidth="1"/>
    <col min="8" max="8" width="9.28515625" style="4" customWidth="1"/>
    <col min="9" max="9" width="10.5703125" style="1" customWidth="1"/>
    <col min="10" max="10" width="9.7109375" style="1" customWidth="1"/>
    <col min="11" max="11" width="13.7109375" style="2" customWidth="1"/>
    <col min="12" max="12" width="10.85546875" style="4" customWidth="1"/>
    <col min="13" max="13" width="8.140625" style="16" customWidth="1"/>
    <col min="14" max="14" width="9.7109375" style="1" customWidth="1"/>
    <col min="15" max="15" width="8.85546875" style="1"/>
    <col min="16" max="16" width="10" style="1" customWidth="1"/>
    <col min="17" max="17" width="10.42578125" style="1" customWidth="1"/>
    <col min="18" max="20" width="9.7109375" style="1" customWidth="1"/>
    <col min="21" max="23" width="9.140625" customWidth="1"/>
    <col min="24" max="24" width="5" customWidth="1"/>
    <col min="25" max="25" width="37.5703125" style="1" customWidth="1"/>
    <col min="26" max="26" width="11.42578125" style="1" customWidth="1"/>
    <col min="27" max="27" width="8.85546875" style="1"/>
    <col min="28" max="28" width="20.42578125" style="1" customWidth="1"/>
    <col min="29" max="29" width="10.7109375" style="1" customWidth="1"/>
    <col min="30" max="30" width="13.140625" style="1" bestFit="1" customWidth="1"/>
    <col min="31" max="16384" width="8.85546875" style="1"/>
  </cols>
  <sheetData>
    <row r="1" spans="1:65" ht="19.5" thickBot="1" x14ac:dyDescent="0.35">
      <c r="A1" s="507" t="s">
        <v>397</v>
      </c>
      <c r="B1" s="36"/>
      <c r="C1" s="35"/>
      <c r="D1" s="248"/>
      <c r="E1" s="503"/>
      <c r="F1" s="498"/>
      <c r="G1" s="35"/>
      <c r="H1" s="35"/>
      <c r="I1" s="36"/>
      <c r="J1" s="36"/>
      <c r="K1" s="501"/>
      <c r="L1" s="35"/>
      <c r="M1" s="566"/>
      <c r="N1" s="36"/>
      <c r="O1" s="39">
        <v>-2</v>
      </c>
      <c r="P1" s="39"/>
      <c r="Q1" s="497" t="s">
        <v>662</v>
      </c>
      <c r="R1" s="36"/>
      <c r="S1" s="36"/>
      <c r="T1" s="36"/>
      <c r="U1" s="248"/>
      <c r="V1" s="248"/>
      <c r="W1" s="248"/>
      <c r="X1" s="248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</row>
    <row r="2" spans="1:65" x14ac:dyDescent="0.3">
      <c r="A2" s="501"/>
      <c r="B2" s="36"/>
      <c r="C2" s="35"/>
      <c r="D2" s="205"/>
      <c r="E2" s="508" t="s">
        <v>398</v>
      </c>
      <c r="F2" s="575"/>
      <c r="G2" s="35"/>
      <c r="H2" s="35"/>
      <c r="I2" s="36"/>
      <c r="J2" s="36"/>
      <c r="K2" s="501"/>
      <c r="L2" s="35"/>
      <c r="M2" s="566"/>
      <c r="N2" s="550" t="s">
        <v>395</v>
      </c>
      <c r="O2" s="548">
        <v>4</v>
      </c>
      <c r="P2" s="548"/>
      <c r="Q2" s="1457" t="s">
        <v>518</v>
      </c>
      <c r="R2" s="1457"/>
      <c r="S2" s="1457"/>
      <c r="T2" s="1457"/>
      <c r="U2" s="1458"/>
      <c r="V2" s="1457"/>
      <c r="W2" s="1457"/>
      <c r="X2" s="1458"/>
      <c r="Y2" s="1459"/>
      <c r="Z2" s="1459"/>
      <c r="AA2" s="253"/>
      <c r="AB2" s="82"/>
      <c r="AC2" s="36"/>
      <c r="AD2" s="36"/>
      <c r="AE2" s="36"/>
      <c r="AF2" s="36"/>
      <c r="AG2" s="36"/>
      <c r="AH2" s="36"/>
      <c r="AI2" s="36"/>
    </row>
    <row r="3" spans="1:65" x14ac:dyDescent="0.3">
      <c r="A3" s="36"/>
      <c r="B3" s="36"/>
      <c r="C3" s="35"/>
      <c r="D3" s="496"/>
      <c r="E3" s="505"/>
      <c r="F3" s="1581" t="s">
        <v>396</v>
      </c>
      <c r="H3" s="35"/>
      <c r="I3" s="82"/>
      <c r="J3" s="82"/>
      <c r="K3" s="115"/>
      <c r="L3" s="35"/>
      <c r="M3" s="566"/>
      <c r="N3" s="576" t="s">
        <v>394</v>
      </c>
      <c r="O3" s="582"/>
      <c r="P3" s="40" t="s">
        <v>694</v>
      </c>
      <c r="Q3" s="589"/>
      <c r="R3" s="1245" t="s">
        <v>631</v>
      </c>
      <c r="S3" s="1246"/>
      <c r="T3" s="1246"/>
      <c r="U3" s="1247"/>
      <c r="V3" s="1248"/>
      <c r="W3" s="1248"/>
      <c r="X3" s="1249"/>
      <c r="Y3" s="1249"/>
      <c r="Z3" s="253"/>
      <c r="AA3" s="253"/>
      <c r="AB3" s="82"/>
      <c r="AC3" s="82"/>
      <c r="AD3" s="36"/>
      <c r="AE3" s="36"/>
      <c r="AF3" s="36"/>
      <c r="AG3" s="36"/>
      <c r="AH3" s="36"/>
      <c r="AI3" s="36"/>
    </row>
    <row r="4" spans="1:65" ht="19.5" thickBot="1" x14ac:dyDescent="0.35">
      <c r="A4" s="501"/>
      <c r="B4" s="36"/>
      <c r="C4" s="35"/>
      <c r="D4" s="205"/>
      <c r="E4" s="505"/>
      <c r="F4" s="1581" t="s">
        <v>707</v>
      </c>
      <c r="G4" s="506"/>
      <c r="H4" s="121"/>
      <c r="I4" s="142"/>
      <c r="J4" s="502"/>
      <c r="K4" s="446" t="s">
        <v>377</v>
      </c>
      <c r="L4" s="1463"/>
      <c r="M4" s="566"/>
      <c r="N4" s="551">
        <v>2021</v>
      </c>
      <c r="O4" s="1466" t="s">
        <v>122</v>
      </c>
      <c r="P4" s="1546" t="s">
        <v>695</v>
      </c>
      <c r="Q4" s="576"/>
      <c r="R4" s="1250"/>
      <c r="S4" s="1230">
        <v>1</v>
      </c>
      <c r="T4" s="1235" t="s">
        <v>664</v>
      </c>
      <c r="U4" s="1236"/>
      <c r="V4" s="1237"/>
      <c r="W4" s="1236"/>
      <c r="X4" s="1238"/>
      <c r="Y4" s="1238"/>
      <c r="Z4" s="1238"/>
      <c r="AA4" s="1238"/>
      <c r="AB4" s="1239"/>
      <c r="AC4" s="82"/>
      <c r="AD4" s="36"/>
      <c r="AE4" s="36"/>
      <c r="AF4" s="36"/>
      <c r="AG4" s="36"/>
      <c r="AH4" s="36"/>
      <c r="AI4" s="36"/>
    </row>
    <row r="5" spans="1:65" x14ac:dyDescent="0.3">
      <c r="A5" s="115"/>
      <c r="B5" s="1112"/>
      <c r="C5" s="509" t="s">
        <v>392</v>
      </c>
      <c r="D5" s="510"/>
      <c r="E5" s="1582"/>
      <c r="F5" s="473">
        <v>20</v>
      </c>
      <c r="G5" s="574" t="s">
        <v>162</v>
      </c>
      <c r="H5" s="567"/>
      <c r="I5" s="568"/>
      <c r="J5" s="569"/>
      <c r="K5" s="493" t="s">
        <v>616</v>
      </c>
      <c r="L5" s="1464" t="s">
        <v>393</v>
      </c>
      <c r="M5" s="173"/>
      <c r="N5" s="549"/>
      <c r="O5" s="1468" t="s">
        <v>2</v>
      </c>
      <c r="P5" s="150" t="s">
        <v>696</v>
      </c>
      <c r="Q5" s="577"/>
      <c r="R5" s="1251"/>
      <c r="S5" s="1231" t="s">
        <v>629</v>
      </c>
      <c r="T5" s="1240"/>
      <c r="U5" s="838" t="s">
        <v>661</v>
      </c>
      <c r="V5" s="1469"/>
      <c r="W5" s="1469"/>
      <c r="X5" s="583"/>
      <c r="Y5" s="253"/>
      <c r="Z5" s="1470"/>
      <c r="AA5" s="970"/>
      <c r="AB5" s="970"/>
      <c r="AC5" s="36"/>
      <c r="AD5" s="36"/>
      <c r="AE5" s="36"/>
      <c r="AF5" s="36"/>
      <c r="AG5" s="36"/>
      <c r="AH5" s="36"/>
      <c r="AI5" s="36"/>
    </row>
    <row r="6" spans="1:65" ht="75.599999999999994" customHeight="1" thickBot="1" x14ac:dyDescent="0.35">
      <c r="A6" s="64" t="s">
        <v>4</v>
      </c>
      <c r="B6" s="504" t="s">
        <v>163</v>
      </c>
      <c r="C6" s="500" t="s">
        <v>165</v>
      </c>
      <c r="D6" s="915" t="s">
        <v>391</v>
      </c>
      <c r="E6" s="495" t="s">
        <v>164</v>
      </c>
      <c r="F6" s="474">
        <v>0.38</v>
      </c>
      <c r="G6" s="570" t="s">
        <v>163</v>
      </c>
      <c r="H6" s="571" t="s">
        <v>165</v>
      </c>
      <c r="I6" s="572" t="s">
        <v>391</v>
      </c>
      <c r="J6" s="573" t="s">
        <v>456</v>
      </c>
      <c r="K6" s="499" t="s">
        <v>237</v>
      </c>
      <c r="L6" s="552" t="s">
        <v>166</v>
      </c>
      <c r="M6" s="1461" t="s">
        <v>167</v>
      </c>
      <c r="N6" s="552" t="s">
        <v>168</v>
      </c>
      <c r="O6" s="1467" t="s">
        <v>663</v>
      </c>
      <c r="P6" s="1542" t="s">
        <v>697</v>
      </c>
      <c r="Q6" s="578" t="s">
        <v>628</v>
      </c>
      <c r="R6" s="1252"/>
      <c r="S6" s="1232" t="s">
        <v>630</v>
      </c>
      <c r="T6" s="1241"/>
      <c r="U6" s="1229" t="s">
        <v>315</v>
      </c>
      <c r="V6" s="916" t="s">
        <v>3</v>
      </c>
      <c r="W6" s="917" t="s">
        <v>461</v>
      </c>
      <c r="X6" s="918"/>
      <c r="Y6" s="918"/>
      <c r="Z6" s="919"/>
      <c r="AA6" s="918"/>
      <c r="AB6" s="918"/>
      <c r="AC6" s="918"/>
      <c r="AD6" s="36"/>
      <c r="AE6" s="36"/>
      <c r="AF6" s="36"/>
      <c r="AG6" s="36"/>
      <c r="AH6" s="36"/>
      <c r="AI6" s="36"/>
    </row>
    <row r="7" spans="1:65" x14ac:dyDescent="0.3">
      <c r="A7" s="1529" t="s">
        <v>196</v>
      </c>
      <c r="B7" s="439"/>
      <c r="C7" s="1871">
        <v>11</v>
      </c>
      <c r="D7" s="1872">
        <v>32</v>
      </c>
      <c r="E7" s="1873"/>
      <c r="F7" s="1876"/>
      <c r="G7" s="475"/>
      <c r="H7" s="185">
        <v>-1</v>
      </c>
      <c r="I7" s="476">
        <v>0</v>
      </c>
      <c r="J7" s="477">
        <f t="shared" ref="J7:J38" si="0">SUM(G7:I7)</f>
        <v>-1</v>
      </c>
      <c r="K7" s="1877"/>
      <c r="L7" s="1878"/>
      <c r="M7" s="1258"/>
      <c r="N7" s="553"/>
      <c r="O7" s="1879">
        <f>O$2</f>
        <v>4</v>
      </c>
      <c r="P7" s="1880">
        <f>-J7</f>
        <v>1</v>
      </c>
      <c r="Q7" s="1881"/>
      <c r="R7" s="1882"/>
      <c r="S7" s="475" t="str">
        <f t="shared" ref="S7:S38" si="1">IF(L7&gt;0,IF(L7&lt;=N7,1," ")," ")</f>
        <v xml:space="preserve"> </v>
      </c>
      <c r="T7" s="1242">
        <v>2</v>
      </c>
      <c r="U7" s="1257">
        <f t="shared" ref="U7:U38" si="2">SUM(O7:T7)</f>
        <v>7</v>
      </c>
      <c r="V7" s="304">
        <f t="shared" ref="V7:V38" si="3">RANK(U7,U$7:U$63,0)</f>
        <v>1</v>
      </c>
      <c r="W7" s="304"/>
      <c r="X7" s="564"/>
      <c r="Y7" s="171"/>
      <c r="Z7" s="171"/>
      <c r="AA7" s="171"/>
      <c r="AB7" s="171"/>
      <c r="AC7" s="171"/>
      <c r="AD7" s="36"/>
      <c r="AE7" s="36"/>
      <c r="AF7" s="36"/>
      <c r="AG7" s="36"/>
      <c r="AH7" s="171"/>
      <c r="AI7" s="171"/>
      <c r="AJ7" s="171"/>
      <c r="AK7" s="171"/>
      <c r="AL7" s="97"/>
      <c r="AM7" s="97"/>
      <c r="AN7" s="97"/>
      <c r="AO7" s="97"/>
      <c r="AP7" s="133"/>
      <c r="AQ7" s="133"/>
      <c r="AR7" s="133"/>
      <c r="AS7" s="133"/>
      <c r="AT7" s="133"/>
      <c r="AU7" s="133"/>
      <c r="AV7" s="133"/>
      <c r="AY7" s="133"/>
      <c r="AZ7" s="133"/>
      <c r="BA7" s="133"/>
      <c r="BB7" s="133"/>
      <c r="BC7" s="133"/>
      <c r="BD7" s="133"/>
    </row>
    <row r="8" spans="1:65" x14ac:dyDescent="0.3">
      <c r="A8" s="267" t="s">
        <v>195</v>
      </c>
      <c r="B8" s="54"/>
      <c r="C8" s="1225">
        <v>13</v>
      </c>
      <c r="D8" s="1209">
        <v>36</v>
      </c>
      <c r="E8" s="1113"/>
      <c r="F8" s="487"/>
      <c r="G8" s="479"/>
      <c r="H8" s="187">
        <v>-1</v>
      </c>
      <c r="I8" s="480">
        <v>0</v>
      </c>
      <c r="J8" s="481">
        <f t="shared" si="0"/>
        <v>-1</v>
      </c>
      <c r="K8" s="1114"/>
      <c r="L8" s="1465"/>
      <c r="M8" s="1259"/>
      <c r="N8" s="555"/>
      <c r="O8" s="1460">
        <f>O$2</f>
        <v>4</v>
      </c>
      <c r="P8" s="1543">
        <f>-J8</f>
        <v>1</v>
      </c>
      <c r="Q8" s="1115"/>
      <c r="R8" s="1254"/>
      <c r="S8" s="475" t="str">
        <f t="shared" si="1"/>
        <v xml:space="preserve"> </v>
      </c>
      <c r="T8" s="1243">
        <v>1</v>
      </c>
      <c r="U8" s="1257">
        <f t="shared" si="2"/>
        <v>6</v>
      </c>
      <c r="V8" s="45">
        <f t="shared" si="3"/>
        <v>2</v>
      </c>
      <c r="W8" s="45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W8" s="62"/>
      <c r="AX8" s="62"/>
    </row>
    <row r="9" spans="1:65" x14ac:dyDescent="0.3">
      <c r="A9" s="267" t="s">
        <v>300</v>
      </c>
      <c r="B9" s="491">
        <v>1</v>
      </c>
      <c r="C9" s="1223">
        <v>50</v>
      </c>
      <c r="D9" s="1208">
        <v>19</v>
      </c>
      <c r="E9" s="1116">
        <v>15.91</v>
      </c>
      <c r="F9" s="478">
        <f>(E9*F$5)^F$6</f>
        <v>8.9335910207891551</v>
      </c>
      <c r="G9" s="479">
        <f>IF(B9&gt;0.9,-1,IF(B9&lt;0.3,1,0))</f>
        <v>-1</v>
      </c>
      <c r="H9" s="187">
        <v>1</v>
      </c>
      <c r="I9" s="480">
        <v>-1</v>
      </c>
      <c r="J9" s="481">
        <f t="shared" si="0"/>
        <v>-1</v>
      </c>
      <c r="K9" s="1117">
        <f>MIN(SUM(F9,J9),10)</f>
        <v>7.9335910207891551</v>
      </c>
      <c r="L9" s="554">
        <f>MAX(MAX(2,ROUND(K9/2,0)*2),4)</f>
        <v>8</v>
      </c>
      <c r="M9" s="1259">
        <v>2009</v>
      </c>
      <c r="N9" s="554">
        <f>N$4-M9</f>
        <v>12</v>
      </c>
      <c r="O9" s="817">
        <f>IF(N9=2,-2,MAX(N9-L9,0))</f>
        <v>4</v>
      </c>
      <c r="P9" s="622"/>
      <c r="Q9" s="579">
        <f>IF(N9&gt;=10,1," ")</f>
        <v>1</v>
      </c>
      <c r="R9" s="1253"/>
      <c r="S9" s="475">
        <f t="shared" si="1"/>
        <v>1</v>
      </c>
      <c r="T9" s="1243"/>
      <c r="U9" s="584">
        <f t="shared" si="2"/>
        <v>6</v>
      </c>
      <c r="V9" s="45">
        <f t="shared" si="3"/>
        <v>2</v>
      </c>
      <c r="W9" s="45"/>
      <c r="X9" s="82"/>
      <c r="Y9" s="82"/>
      <c r="Z9" s="82"/>
      <c r="AA9" s="82"/>
      <c r="AB9" s="82"/>
      <c r="AC9" s="82"/>
      <c r="AD9" s="36"/>
      <c r="AE9" s="36"/>
      <c r="AF9" s="36"/>
      <c r="AG9" s="36"/>
      <c r="AH9" s="82"/>
      <c r="AI9" s="82"/>
      <c r="AJ9" s="82"/>
      <c r="AK9" s="8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Y9" s="62"/>
      <c r="AZ9" s="62"/>
      <c r="BA9" s="62"/>
      <c r="BB9" s="62"/>
      <c r="BC9" s="62"/>
      <c r="BD9" s="62"/>
    </row>
    <row r="10" spans="1:65" x14ac:dyDescent="0.3">
      <c r="A10" s="267" t="s">
        <v>673</v>
      </c>
      <c r="B10" s="54"/>
      <c r="C10" s="1225">
        <v>9</v>
      </c>
      <c r="D10" s="1207">
        <v>49</v>
      </c>
      <c r="E10" s="1113"/>
      <c r="F10" s="487"/>
      <c r="G10" s="479"/>
      <c r="H10" s="187">
        <v>-1</v>
      </c>
      <c r="I10" s="480">
        <v>1</v>
      </c>
      <c r="J10" s="481">
        <f t="shared" si="0"/>
        <v>0</v>
      </c>
      <c r="K10" s="1114"/>
      <c r="L10" s="1465"/>
      <c r="M10" s="1259"/>
      <c r="N10" s="555"/>
      <c r="O10" s="1460">
        <f>O$2</f>
        <v>4</v>
      </c>
      <c r="P10" s="1543">
        <f>-J10</f>
        <v>0</v>
      </c>
      <c r="Q10" s="1115" t="str">
        <f>IF(N10&gt;=10,1," ")</f>
        <v xml:space="preserve"> </v>
      </c>
      <c r="R10" s="1254"/>
      <c r="S10" s="475" t="str">
        <f t="shared" si="1"/>
        <v xml:space="preserve"> </v>
      </c>
      <c r="T10" s="1243">
        <v>2</v>
      </c>
      <c r="U10" s="1257">
        <f t="shared" si="2"/>
        <v>6</v>
      </c>
      <c r="V10" s="45">
        <f t="shared" si="3"/>
        <v>2</v>
      </c>
      <c r="W10" s="45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Y10" s="62"/>
      <c r="AZ10" s="62"/>
      <c r="BA10" s="62"/>
      <c r="BB10" s="62"/>
      <c r="BC10" s="62"/>
      <c r="BD10" s="62"/>
    </row>
    <row r="11" spans="1:65" x14ac:dyDescent="0.3">
      <c r="A11" s="112" t="s">
        <v>7</v>
      </c>
      <c r="B11" s="1124">
        <v>0.5</v>
      </c>
      <c r="C11" s="1225">
        <v>2</v>
      </c>
      <c r="D11" s="1208">
        <v>10</v>
      </c>
      <c r="E11" s="1116">
        <v>8.0101640407231454</v>
      </c>
      <c r="F11" s="478">
        <f>(E11*F$5)^F$6</f>
        <v>6.8829582331996058</v>
      </c>
      <c r="G11" s="479">
        <f>IF(B11&gt;0.9,-1,IF(B11&lt;0.3,1,0))</f>
        <v>0</v>
      </c>
      <c r="H11" s="187">
        <v>-1</v>
      </c>
      <c r="I11" s="480">
        <v>-1</v>
      </c>
      <c r="J11" s="481">
        <f t="shared" si="0"/>
        <v>-2</v>
      </c>
      <c r="K11" s="1120">
        <f>MIN(SUM(F11,J11),10)</f>
        <v>4.8829582331996058</v>
      </c>
      <c r="L11" s="554">
        <f>MAX(MAX(2,ROUND(K11/2,0)*2),4)</f>
        <v>4</v>
      </c>
      <c r="M11" s="1259">
        <v>2015</v>
      </c>
      <c r="N11" s="554">
        <f>N$4-M11</f>
        <v>6</v>
      </c>
      <c r="O11" s="817">
        <f>IF(N11=2,-2,MAX(N11-L11,0))</f>
        <v>2</v>
      </c>
      <c r="P11" s="622"/>
      <c r="Q11" s="579"/>
      <c r="R11" s="1253"/>
      <c r="S11" s="475">
        <f t="shared" si="1"/>
        <v>1</v>
      </c>
      <c r="T11" s="1243">
        <v>2</v>
      </c>
      <c r="U11" s="584">
        <f t="shared" si="2"/>
        <v>5</v>
      </c>
      <c r="V11" s="45">
        <f t="shared" si="3"/>
        <v>5</v>
      </c>
      <c r="W11" s="587"/>
      <c r="X11" s="36"/>
      <c r="Y11" s="838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</row>
    <row r="12" spans="1:65" x14ac:dyDescent="0.3">
      <c r="A12" s="112" t="s">
        <v>8</v>
      </c>
      <c r="B12" s="491">
        <v>0.35</v>
      </c>
      <c r="C12" s="1225">
        <v>7</v>
      </c>
      <c r="D12" s="1208">
        <v>8</v>
      </c>
      <c r="E12" s="1121">
        <v>13.71</v>
      </c>
      <c r="F12" s="478">
        <f>(E12*F$5)^F$6</f>
        <v>8.4423942856282324</v>
      </c>
      <c r="G12" s="479">
        <f>IF(B12&gt;0.9,-1,IF(B12&lt;0.3,1,0))</f>
        <v>0</v>
      </c>
      <c r="H12" s="187">
        <v>-1</v>
      </c>
      <c r="I12" s="480">
        <v>-1</v>
      </c>
      <c r="J12" s="481">
        <f t="shared" si="0"/>
        <v>-2</v>
      </c>
      <c r="K12" s="1117">
        <f>MIN(SUM(F12,J12),10)</f>
        <v>6.4423942856282324</v>
      </c>
      <c r="L12" s="554">
        <f>MAX(MAX(2,ROUND(K12/2,0)*2),4)</f>
        <v>6</v>
      </c>
      <c r="M12" s="1259">
        <v>2011</v>
      </c>
      <c r="N12" s="554">
        <f>N$4-M12</f>
        <v>10</v>
      </c>
      <c r="O12" s="817">
        <f>IF(N12=2,-2,MAX(N12-L12,0))</f>
        <v>4</v>
      </c>
      <c r="P12" s="622"/>
      <c r="Q12" s="579">
        <f t="shared" ref="Q12:Q18" si="4">IF(N12&gt;=10,1," ")</f>
        <v>1</v>
      </c>
      <c r="R12" s="1253"/>
      <c r="S12" s="475">
        <f t="shared" si="1"/>
        <v>1</v>
      </c>
      <c r="T12" s="1243">
        <v>-1</v>
      </c>
      <c r="U12" s="584">
        <f t="shared" si="2"/>
        <v>5</v>
      </c>
      <c r="V12" s="586">
        <f t="shared" si="3"/>
        <v>5</v>
      </c>
      <c r="W12" s="585"/>
      <c r="X12" s="248"/>
      <c r="Y12" s="36"/>
      <c r="Z12" s="36"/>
      <c r="AA12" s="36"/>
      <c r="AB12" s="36"/>
      <c r="AC12" s="36"/>
      <c r="AD12" s="36"/>
      <c r="AE12" s="36"/>
      <c r="AF12" s="82"/>
      <c r="AG12" s="36"/>
      <c r="AH12" s="36"/>
      <c r="AI12" s="36"/>
      <c r="AJ12" s="36"/>
      <c r="AK12" s="36"/>
      <c r="AP12" s="62"/>
      <c r="AQ12" s="62"/>
      <c r="AR12" s="62"/>
      <c r="AS12" s="62"/>
      <c r="AT12" s="62"/>
      <c r="AU12" s="62"/>
      <c r="AV12" s="62"/>
      <c r="AY12" s="62"/>
      <c r="AZ12" s="62"/>
      <c r="BA12" s="62"/>
      <c r="BB12" s="62"/>
      <c r="BC12" s="62"/>
      <c r="BD12" s="62"/>
    </row>
    <row r="13" spans="1:65" x14ac:dyDescent="0.3">
      <c r="A13" s="112" t="s">
        <v>178</v>
      </c>
      <c r="B13" s="54"/>
      <c r="C13" s="1225">
        <v>15</v>
      </c>
      <c r="D13" s="1208">
        <v>14</v>
      </c>
      <c r="E13" s="1122"/>
      <c r="F13" s="487"/>
      <c r="G13" s="479"/>
      <c r="H13" s="187">
        <v>-1</v>
      </c>
      <c r="I13" s="480">
        <v>-1</v>
      </c>
      <c r="J13" s="481">
        <f t="shared" si="0"/>
        <v>-2</v>
      </c>
      <c r="K13" s="1114"/>
      <c r="L13" s="1465"/>
      <c r="M13" s="1259"/>
      <c r="N13" s="555"/>
      <c r="O13" s="1460">
        <f>O$2</f>
        <v>4</v>
      </c>
      <c r="P13" s="1543">
        <f>-J13</f>
        <v>2</v>
      </c>
      <c r="Q13" s="1115" t="str">
        <f t="shared" si="4"/>
        <v xml:space="preserve"> </v>
      </c>
      <c r="R13" s="1254"/>
      <c r="S13" s="475" t="str">
        <f t="shared" si="1"/>
        <v xml:space="preserve"> </v>
      </c>
      <c r="T13" s="1243">
        <v>-1</v>
      </c>
      <c r="U13" s="1257">
        <f t="shared" si="2"/>
        <v>5</v>
      </c>
      <c r="V13" s="586">
        <f t="shared" si="3"/>
        <v>5</v>
      </c>
      <c r="W13" s="585"/>
      <c r="X13" s="82"/>
      <c r="Y13" s="82"/>
      <c r="Z13" s="82"/>
      <c r="AA13" s="82"/>
      <c r="AB13" s="82"/>
      <c r="AC13" s="82"/>
      <c r="AD13" s="36"/>
      <c r="AE13" s="36"/>
      <c r="AF13" s="36"/>
      <c r="AG13" s="36"/>
      <c r="AH13" s="82"/>
      <c r="AI13" s="82"/>
      <c r="AJ13" s="82"/>
      <c r="AK13" s="82"/>
      <c r="AL13" s="62"/>
      <c r="AM13" s="62"/>
      <c r="AN13" s="62"/>
      <c r="AO13" s="62"/>
    </row>
    <row r="14" spans="1:65" x14ac:dyDescent="0.3">
      <c r="A14" s="267" t="s">
        <v>201</v>
      </c>
      <c r="B14" s="54"/>
      <c r="C14" s="1225">
        <v>20</v>
      </c>
      <c r="D14" s="1209">
        <v>22</v>
      </c>
      <c r="E14" s="1122"/>
      <c r="F14" s="487"/>
      <c r="G14" s="488"/>
      <c r="H14" s="187">
        <v>-1</v>
      </c>
      <c r="I14" s="480">
        <v>0</v>
      </c>
      <c r="J14" s="481">
        <f t="shared" si="0"/>
        <v>-1</v>
      </c>
      <c r="K14" s="1123"/>
      <c r="L14" s="1465"/>
      <c r="M14" s="1259"/>
      <c r="N14" s="555"/>
      <c r="O14" s="1460">
        <f>O$2</f>
        <v>4</v>
      </c>
      <c r="P14" s="1543">
        <f>-J14</f>
        <v>1</v>
      </c>
      <c r="Q14" s="1115" t="str">
        <f t="shared" si="4"/>
        <v xml:space="preserve"> </v>
      </c>
      <c r="R14" s="1254"/>
      <c r="S14" s="475" t="str">
        <f t="shared" si="1"/>
        <v xml:space="preserve"> </v>
      </c>
      <c r="T14" s="1243">
        <v>-1</v>
      </c>
      <c r="U14" s="1257">
        <f t="shared" si="2"/>
        <v>4</v>
      </c>
      <c r="V14" s="586">
        <f t="shared" si="3"/>
        <v>8</v>
      </c>
      <c r="W14" s="585"/>
      <c r="X14" s="36"/>
      <c r="Y14" s="36"/>
      <c r="Z14" s="36"/>
      <c r="AA14" s="36"/>
      <c r="AB14" s="36"/>
      <c r="AC14" s="36"/>
      <c r="AD14" s="82"/>
      <c r="AE14" s="82"/>
      <c r="AF14" s="82"/>
      <c r="AG14" s="82"/>
      <c r="AH14" s="36"/>
      <c r="AI14" s="36"/>
      <c r="AJ14" s="36"/>
      <c r="AK14" s="36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</row>
    <row r="15" spans="1:65" x14ac:dyDescent="0.3">
      <c r="A15" s="267" t="s">
        <v>572</v>
      </c>
      <c r="B15" s="491">
        <v>0.2</v>
      </c>
      <c r="C15" s="1224">
        <v>38</v>
      </c>
      <c r="D15" s="1211">
        <v>1</v>
      </c>
      <c r="E15" s="1121">
        <v>24.39</v>
      </c>
      <c r="F15" s="482">
        <f>(E15*F$5)^F$6</f>
        <v>10.508285955717879</v>
      </c>
      <c r="G15" s="186">
        <f>IF(B15&gt;0.9,-1,IF(B15&lt;0.3,1,0))</f>
        <v>1</v>
      </c>
      <c r="H15" s="187">
        <v>0</v>
      </c>
      <c r="I15" s="484">
        <v>-1</v>
      </c>
      <c r="J15" s="485">
        <f t="shared" si="0"/>
        <v>0</v>
      </c>
      <c r="K15" s="1126">
        <f>MIN(SUM(F15,J15),10)</f>
        <v>10</v>
      </c>
      <c r="L15" s="556">
        <f>MAX(MAX(2,ROUND(K15/2,0)*2),4)</f>
        <v>10</v>
      </c>
      <c r="M15" s="1259">
        <v>2011</v>
      </c>
      <c r="N15" s="556">
        <f>N$4-M15</f>
        <v>10</v>
      </c>
      <c r="O15" s="1233">
        <f>IF(N15=2,-2,MAX(N15-L15,0))</f>
        <v>0</v>
      </c>
      <c r="P15" s="1544"/>
      <c r="Q15" s="580">
        <f t="shared" si="4"/>
        <v>1</v>
      </c>
      <c r="R15" s="1255"/>
      <c r="S15" s="475">
        <f t="shared" si="1"/>
        <v>1</v>
      </c>
      <c r="T15" s="1244">
        <v>2</v>
      </c>
      <c r="U15" s="584">
        <f t="shared" si="2"/>
        <v>4</v>
      </c>
      <c r="V15" s="586">
        <f t="shared" si="3"/>
        <v>8</v>
      </c>
      <c r="W15" s="585"/>
      <c r="X15" s="36"/>
      <c r="Y15" s="36"/>
      <c r="Z15" s="36"/>
      <c r="AA15" s="36"/>
      <c r="AB15" s="36"/>
      <c r="AC15" s="36"/>
      <c r="AD15" s="82"/>
      <c r="AE15" s="82"/>
      <c r="AF15" s="82"/>
      <c r="AG15" s="82"/>
      <c r="AH15" s="36"/>
      <c r="AI15" s="36"/>
      <c r="AJ15" s="36"/>
      <c r="AK15" s="36"/>
      <c r="BE15" s="62"/>
      <c r="BF15" s="62"/>
      <c r="BG15" s="62"/>
      <c r="BH15" s="62"/>
      <c r="BI15" s="62"/>
      <c r="BJ15" s="62"/>
      <c r="BK15" s="62"/>
      <c r="BL15" s="62"/>
      <c r="BM15" s="62"/>
    </row>
    <row r="16" spans="1:65" x14ac:dyDescent="0.3">
      <c r="A16" s="267" t="s">
        <v>202</v>
      </c>
      <c r="B16" s="54"/>
      <c r="C16" s="1224">
        <v>26</v>
      </c>
      <c r="D16" s="1207">
        <v>54</v>
      </c>
      <c r="E16" s="1122"/>
      <c r="F16" s="487"/>
      <c r="G16" s="488"/>
      <c r="H16" s="187">
        <v>0</v>
      </c>
      <c r="I16" s="480">
        <v>1</v>
      </c>
      <c r="J16" s="481">
        <f t="shared" si="0"/>
        <v>1</v>
      </c>
      <c r="K16" s="1114"/>
      <c r="L16" s="1465"/>
      <c r="M16" s="1259"/>
      <c r="N16" s="555"/>
      <c r="O16" s="1460">
        <f t="shared" ref="O16:O21" si="5">O$2</f>
        <v>4</v>
      </c>
      <c r="P16" s="1543">
        <f t="shared" ref="P16:P21" si="6">-J16</f>
        <v>-1</v>
      </c>
      <c r="Q16" s="1115" t="str">
        <f t="shared" si="4"/>
        <v xml:space="preserve"> </v>
      </c>
      <c r="R16" s="1254"/>
      <c r="S16" s="475" t="str">
        <f t="shared" si="1"/>
        <v xml:space="preserve"> </v>
      </c>
      <c r="T16" s="1243">
        <v>1</v>
      </c>
      <c r="U16" s="1257">
        <f t="shared" si="2"/>
        <v>4</v>
      </c>
      <c r="V16" s="586">
        <f t="shared" si="3"/>
        <v>8</v>
      </c>
      <c r="W16" s="585"/>
      <c r="X16" s="36"/>
      <c r="Y16" s="36"/>
      <c r="Z16" s="36"/>
      <c r="AA16" s="36"/>
      <c r="AB16" s="36"/>
      <c r="AC16" s="36"/>
      <c r="AD16" s="82"/>
      <c r="AE16" s="82"/>
      <c r="AF16" s="82"/>
      <c r="AG16" s="82"/>
      <c r="AH16" s="36"/>
      <c r="AI16" s="36"/>
      <c r="AJ16" s="36"/>
      <c r="AK16" s="36"/>
      <c r="AW16" s="62"/>
      <c r="AX16" s="62"/>
      <c r="BE16" s="62"/>
      <c r="BF16" s="62"/>
      <c r="BG16" s="62"/>
      <c r="BH16" s="62"/>
      <c r="BI16" s="62"/>
      <c r="BJ16" s="62"/>
      <c r="BK16" s="62"/>
      <c r="BL16" s="62"/>
      <c r="BM16" s="62"/>
    </row>
    <row r="17" spans="1:65" x14ac:dyDescent="0.3">
      <c r="A17" s="267" t="s">
        <v>208</v>
      </c>
      <c r="B17" s="54"/>
      <c r="C17" s="1223">
        <v>46</v>
      </c>
      <c r="D17" s="1209">
        <v>30</v>
      </c>
      <c r="E17" s="1122"/>
      <c r="F17" s="487"/>
      <c r="G17" s="488"/>
      <c r="H17" s="187">
        <v>1</v>
      </c>
      <c r="I17" s="480">
        <v>0</v>
      </c>
      <c r="J17" s="481">
        <f t="shared" si="0"/>
        <v>1</v>
      </c>
      <c r="K17" s="1114"/>
      <c r="L17" s="1465"/>
      <c r="M17" s="1259"/>
      <c r="N17" s="555"/>
      <c r="O17" s="1460">
        <f t="shared" si="5"/>
        <v>4</v>
      </c>
      <c r="P17" s="1543">
        <f t="shared" si="6"/>
        <v>-1</v>
      </c>
      <c r="Q17" s="1115" t="str">
        <f t="shared" si="4"/>
        <v xml:space="preserve"> </v>
      </c>
      <c r="R17" s="1254"/>
      <c r="S17" s="475" t="str">
        <f t="shared" si="1"/>
        <v xml:space="preserve"> </v>
      </c>
      <c r="T17" s="1243">
        <v>1</v>
      </c>
      <c r="U17" s="1257">
        <f t="shared" si="2"/>
        <v>4</v>
      </c>
      <c r="V17" s="586">
        <f t="shared" si="3"/>
        <v>8</v>
      </c>
      <c r="W17" s="585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62"/>
      <c r="AM17" s="62"/>
      <c r="AN17" s="62"/>
      <c r="AO17" s="62"/>
    </row>
    <row r="18" spans="1:65" x14ac:dyDescent="0.3">
      <c r="A18" s="267" t="s">
        <v>536</v>
      </c>
      <c r="B18" s="54"/>
      <c r="C18" s="1224">
        <v>31</v>
      </c>
      <c r="D18" s="1207">
        <v>53</v>
      </c>
      <c r="E18" s="1122"/>
      <c r="F18" s="487"/>
      <c r="G18" s="488"/>
      <c r="H18" s="187">
        <v>0</v>
      </c>
      <c r="I18" s="480">
        <v>1</v>
      </c>
      <c r="J18" s="481">
        <f t="shared" si="0"/>
        <v>1</v>
      </c>
      <c r="K18" s="1114"/>
      <c r="L18" s="1465"/>
      <c r="M18" s="1259"/>
      <c r="N18" s="555"/>
      <c r="O18" s="1460">
        <f t="shared" si="5"/>
        <v>4</v>
      </c>
      <c r="P18" s="1543">
        <f t="shared" si="6"/>
        <v>-1</v>
      </c>
      <c r="Q18" s="1115" t="str">
        <f t="shared" si="4"/>
        <v xml:space="preserve"> </v>
      </c>
      <c r="R18" s="1254"/>
      <c r="S18" s="475" t="str">
        <f t="shared" si="1"/>
        <v xml:space="preserve"> </v>
      </c>
      <c r="T18" s="1243">
        <v>1</v>
      </c>
      <c r="U18" s="1257">
        <f t="shared" si="2"/>
        <v>4</v>
      </c>
      <c r="V18" s="586">
        <f t="shared" si="3"/>
        <v>8</v>
      </c>
      <c r="W18" s="585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62"/>
      <c r="AM18" s="62"/>
      <c r="AN18" s="62"/>
      <c r="AO18" s="62"/>
    </row>
    <row r="19" spans="1:65" x14ac:dyDescent="0.3">
      <c r="A19" s="267" t="s">
        <v>193</v>
      </c>
      <c r="B19" s="54"/>
      <c r="C19" s="1224">
        <v>37</v>
      </c>
      <c r="D19" s="1207">
        <v>49</v>
      </c>
      <c r="E19" s="1122"/>
      <c r="F19" s="487"/>
      <c r="G19" s="488"/>
      <c r="H19" s="187">
        <v>0</v>
      </c>
      <c r="I19" s="480">
        <v>0</v>
      </c>
      <c r="J19" s="481">
        <f t="shared" si="0"/>
        <v>0</v>
      </c>
      <c r="K19" s="1114"/>
      <c r="L19" s="1465"/>
      <c r="M19" s="1259"/>
      <c r="N19" s="554"/>
      <c r="O19" s="1460">
        <f t="shared" si="5"/>
        <v>4</v>
      </c>
      <c r="P19" s="1543">
        <f t="shared" si="6"/>
        <v>0</v>
      </c>
      <c r="Q19" s="1115"/>
      <c r="R19" s="1254"/>
      <c r="S19" s="475" t="str">
        <f t="shared" si="1"/>
        <v xml:space="preserve"> </v>
      </c>
      <c r="T19" s="1243">
        <v>-1</v>
      </c>
      <c r="U19" s="1257">
        <f t="shared" si="2"/>
        <v>3</v>
      </c>
      <c r="V19" s="586">
        <f t="shared" si="3"/>
        <v>13</v>
      </c>
      <c r="W19" s="585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</row>
    <row r="20" spans="1:65" x14ac:dyDescent="0.3">
      <c r="A20" s="267" t="s">
        <v>62</v>
      </c>
      <c r="B20" s="54"/>
      <c r="C20" s="1223">
        <v>56</v>
      </c>
      <c r="D20" s="1207">
        <v>57</v>
      </c>
      <c r="E20" s="1122"/>
      <c r="F20" s="487"/>
      <c r="G20" s="488"/>
      <c r="H20" s="187">
        <v>1</v>
      </c>
      <c r="I20" s="480">
        <v>1</v>
      </c>
      <c r="J20" s="481">
        <f t="shared" si="0"/>
        <v>2</v>
      </c>
      <c r="K20" s="1114"/>
      <c r="L20" s="1465"/>
      <c r="M20" s="1259"/>
      <c r="N20" s="555"/>
      <c r="O20" s="1460">
        <f t="shared" si="5"/>
        <v>4</v>
      </c>
      <c r="P20" s="1543">
        <f t="shared" si="6"/>
        <v>-2</v>
      </c>
      <c r="Q20" s="1115" t="str">
        <f t="shared" ref="Q20:Q38" si="7">IF(N20&gt;=10,1," ")</f>
        <v xml:space="preserve"> </v>
      </c>
      <c r="R20" s="1254"/>
      <c r="S20" s="475" t="str">
        <f t="shared" si="1"/>
        <v xml:space="preserve"> </v>
      </c>
      <c r="T20" s="1243">
        <v>1</v>
      </c>
      <c r="U20" s="1257">
        <f t="shared" si="2"/>
        <v>3</v>
      </c>
      <c r="V20" s="586">
        <f t="shared" si="3"/>
        <v>13</v>
      </c>
      <c r="W20" s="585"/>
      <c r="X20" s="82"/>
      <c r="Y20" s="82"/>
      <c r="Z20" s="82"/>
      <c r="AA20" s="82"/>
      <c r="AB20" s="82"/>
      <c r="AC20" s="82"/>
      <c r="AD20" s="36"/>
      <c r="AE20" s="36"/>
      <c r="AF20" s="82"/>
      <c r="AG20" s="36"/>
      <c r="AH20" s="82"/>
      <c r="AI20" s="82"/>
      <c r="AJ20" s="82"/>
      <c r="AK20" s="82"/>
      <c r="AL20" s="62"/>
      <c r="AM20" s="62"/>
      <c r="AN20" s="62"/>
      <c r="AO20" s="62"/>
      <c r="AW20" s="97"/>
      <c r="AX20" s="97"/>
    </row>
    <row r="21" spans="1:65" x14ac:dyDescent="0.3">
      <c r="A21" s="267" t="s">
        <v>198</v>
      </c>
      <c r="B21" s="54"/>
      <c r="C21" s="1224">
        <v>25</v>
      </c>
      <c r="D21" s="1207">
        <v>45</v>
      </c>
      <c r="E21" s="1122"/>
      <c r="F21" s="487"/>
      <c r="G21" s="488"/>
      <c r="H21" s="187">
        <v>0</v>
      </c>
      <c r="I21" s="480">
        <v>1</v>
      </c>
      <c r="J21" s="481">
        <f t="shared" si="0"/>
        <v>1</v>
      </c>
      <c r="K21" s="1114"/>
      <c r="L21" s="1465"/>
      <c r="M21" s="1259"/>
      <c r="N21" s="555"/>
      <c r="O21" s="1460">
        <f t="shared" si="5"/>
        <v>4</v>
      </c>
      <c r="P21" s="1543">
        <f t="shared" si="6"/>
        <v>-1</v>
      </c>
      <c r="Q21" s="1115" t="str">
        <f t="shared" si="7"/>
        <v xml:space="preserve"> </v>
      </c>
      <c r="R21" s="1254"/>
      <c r="S21" s="475" t="str">
        <f t="shared" si="1"/>
        <v xml:space="preserve"> </v>
      </c>
      <c r="T21" s="1243"/>
      <c r="U21" s="1257">
        <f t="shared" si="2"/>
        <v>3</v>
      </c>
      <c r="V21" s="586">
        <f t="shared" si="3"/>
        <v>13</v>
      </c>
      <c r="W21" s="585"/>
      <c r="X21" s="82"/>
      <c r="Y21" s="82"/>
      <c r="Z21" s="82"/>
      <c r="AA21" s="82"/>
      <c r="AB21" s="82"/>
      <c r="AC21" s="82"/>
      <c r="AD21" s="36"/>
      <c r="AE21" s="36"/>
      <c r="AF21" s="82"/>
      <c r="AG21" s="36"/>
      <c r="AH21" s="82"/>
      <c r="AI21" s="82"/>
      <c r="AJ21" s="82"/>
      <c r="AK21" s="8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Y21" s="62"/>
      <c r="AZ21" s="62"/>
      <c r="BA21" s="62"/>
      <c r="BB21" s="62"/>
      <c r="BC21" s="62"/>
      <c r="BD21" s="62"/>
    </row>
    <row r="22" spans="1:65" x14ac:dyDescent="0.3">
      <c r="A22" s="267" t="s">
        <v>192</v>
      </c>
      <c r="B22" s="491">
        <v>0.84</v>
      </c>
      <c r="C22" s="1223">
        <v>49</v>
      </c>
      <c r="D22" s="1209">
        <v>25</v>
      </c>
      <c r="E22" s="1121">
        <v>16.8</v>
      </c>
      <c r="F22" s="478">
        <f>(E22*F$5)^F$6</f>
        <v>9.1202958274997812</v>
      </c>
      <c r="G22" s="479">
        <f>IF(B22&gt;0.9,-1,IF(B22&lt;0.3,1,0))</f>
        <v>0</v>
      </c>
      <c r="H22" s="187">
        <v>1</v>
      </c>
      <c r="I22" s="480">
        <v>0</v>
      </c>
      <c r="J22" s="481">
        <f t="shared" si="0"/>
        <v>1</v>
      </c>
      <c r="K22" s="1117">
        <f>MIN(SUM(F22,J22),10)</f>
        <v>10</v>
      </c>
      <c r="L22" s="554">
        <f>MAX(MAX(2,ROUND(K22/2,0)*2),4)</f>
        <v>10</v>
      </c>
      <c r="M22" s="1259">
        <v>2009</v>
      </c>
      <c r="N22" s="554">
        <f>N$4-M22</f>
        <v>12</v>
      </c>
      <c r="O22" s="817">
        <f>IF(N22=2,-2,MAX(N22-L22,0))</f>
        <v>2</v>
      </c>
      <c r="P22" s="622"/>
      <c r="Q22" s="579">
        <f t="shared" si="7"/>
        <v>1</v>
      </c>
      <c r="R22" s="1253"/>
      <c r="S22" s="475">
        <f t="shared" si="1"/>
        <v>1</v>
      </c>
      <c r="T22" s="1243">
        <v>-1</v>
      </c>
      <c r="U22" s="584">
        <f t="shared" si="2"/>
        <v>3</v>
      </c>
      <c r="V22" s="586">
        <f t="shared" si="3"/>
        <v>13</v>
      </c>
      <c r="W22" s="585"/>
      <c r="X22" s="82"/>
      <c r="Y22" s="82"/>
      <c r="Z22" s="82"/>
      <c r="AA22" s="82"/>
      <c r="AB22" s="82"/>
      <c r="AC22" s="82"/>
      <c r="AD22" s="36"/>
      <c r="AE22" s="36"/>
      <c r="AF22" s="82"/>
      <c r="AG22" s="36"/>
      <c r="AH22" s="82"/>
      <c r="AI22" s="82"/>
      <c r="AJ22" s="82"/>
      <c r="AK22" s="82"/>
      <c r="AL22" s="62"/>
      <c r="AM22" s="62"/>
      <c r="AN22" s="62"/>
      <c r="AO22" s="62"/>
    </row>
    <row r="23" spans="1:65" x14ac:dyDescent="0.3">
      <c r="A23" s="267" t="s">
        <v>200</v>
      </c>
      <c r="B23" s="54"/>
      <c r="C23" s="1223">
        <v>48</v>
      </c>
      <c r="D23" s="1209">
        <v>34</v>
      </c>
      <c r="E23" s="1122"/>
      <c r="F23" s="487"/>
      <c r="G23" s="488"/>
      <c r="H23" s="187">
        <v>1</v>
      </c>
      <c r="I23" s="480">
        <v>0</v>
      </c>
      <c r="J23" s="481">
        <f t="shared" si="0"/>
        <v>1</v>
      </c>
      <c r="K23" s="1114"/>
      <c r="L23" s="1465"/>
      <c r="M23" s="1259"/>
      <c r="N23" s="555"/>
      <c r="O23" s="1460">
        <f>O$2</f>
        <v>4</v>
      </c>
      <c r="P23" s="1543">
        <f>-J23</f>
        <v>-1</v>
      </c>
      <c r="Q23" s="1115" t="str">
        <f t="shared" si="7"/>
        <v xml:space="preserve"> </v>
      </c>
      <c r="R23" s="1254"/>
      <c r="S23" s="475" t="str">
        <f t="shared" si="1"/>
        <v xml:space="preserve"> </v>
      </c>
      <c r="T23" s="1243"/>
      <c r="U23" s="1257">
        <f t="shared" si="2"/>
        <v>3</v>
      </c>
      <c r="V23" s="586">
        <f t="shared" si="3"/>
        <v>13</v>
      </c>
      <c r="W23" s="585"/>
      <c r="X23" s="82"/>
      <c r="Y23" s="82"/>
      <c r="Z23" s="82"/>
      <c r="AA23" s="82"/>
      <c r="AB23" s="82"/>
      <c r="AC23" s="82"/>
      <c r="AD23" s="36"/>
      <c r="AE23" s="36"/>
      <c r="AF23" s="36"/>
      <c r="AG23" s="36"/>
      <c r="AH23" s="82"/>
      <c r="AI23" s="82"/>
      <c r="AJ23" s="82"/>
      <c r="AK23" s="82"/>
      <c r="AL23" s="62"/>
      <c r="AM23" s="62"/>
      <c r="AN23" s="62"/>
      <c r="AO23" s="62"/>
      <c r="AW23" s="133"/>
      <c r="AX23" s="133"/>
    </row>
    <row r="24" spans="1:65" x14ac:dyDescent="0.3">
      <c r="A24" s="267" t="s">
        <v>203</v>
      </c>
      <c r="B24" s="54"/>
      <c r="C24" s="1223">
        <v>47</v>
      </c>
      <c r="D24" s="1207">
        <v>52</v>
      </c>
      <c r="E24" s="1122"/>
      <c r="F24" s="487"/>
      <c r="G24" s="488"/>
      <c r="H24" s="187">
        <v>1</v>
      </c>
      <c r="I24" s="480">
        <v>1</v>
      </c>
      <c r="J24" s="481">
        <f t="shared" si="0"/>
        <v>2</v>
      </c>
      <c r="K24" s="1114"/>
      <c r="L24" s="1465"/>
      <c r="M24" s="1259"/>
      <c r="N24" s="555"/>
      <c r="O24" s="1460">
        <f>O$2</f>
        <v>4</v>
      </c>
      <c r="P24" s="1543">
        <f>-J24</f>
        <v>-2</v>
      </c>
      <c r="Q24" s="1115" t="str">
        <f t="shared" si="7"/>
        <v xml:space="preserve"> </v>
      </c>
      <c r="R24" s="1254"/>
      <c r="S24" s="475" t="str">
        <f t="shared" si="1"/>
        <v xml:space="preserve"> </v>
      </c>
      <c r="T24" s="1243">
        <v>1</v>
      </c>
      <c r="U24" s="1257">
        <f t="shared" si="2"/>
        <v>3</v>
      </c>
      <c r="V24" s="586">
        <f t="shared" si="3"/>
        <v>13</v>
      </c>
      <c r="W24" s="585"/>
      <c r="X24" s="36"/>
      <c r="Y24" s="36"/>
      <c r="Z24" s="36"/>
      <c r="AA24" s="36"/>
      <c r="AB24" s="35"/>
      <c r="AC24" s="35"/>
      <c r="AD24" s="82"/>
      <c r="AE24" s="82"/>
      <c r="AF24" s="82"/>
      <c r="AG24" s="82"/>
      <c r="AH24" s="36"/>
      <c r="AI24" s="36"/>
      <c r="AJ24" s="36"/>
      <c r="AK24" s="36"/>
      <c r="AP24" s="62"/>
      <c r="AQ24" s="62"/>
      <c r="AR24" s="62"/>
      <c r="AS24" s="62"/>
      <c r="AT24" s="62"/>
      <c r="AU24" s="62"/>
      <c r="AV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</row>
    <row r="25" spans="1:65" x14ac:dyDescent="0.3">
      <c r="A25" s="267" t="s">
        <v>23</v>
      </c>
      <c r="B25" s="491">
        <v>0.8</v>
      </c>
      <c r="C25" s="1224">
        <v>22</v>
      </c>
      <c r="D25" s="1209">
        <v>23</v>
      </c>
      <c r="E25" s="1121">
        <v>7.63</v>
      </c>
      <c r="F25" s="478">
        <f>(E25*F$5)^F$6</f>
        <v>6.7569502726705437</v>
      </c>
      <c r="G25" s="479">
        <f>IF(B25&gt;0.9,-1,IF(B25&lt;0.3,1,0))</f>
        <v>0</v>
      </c>
      <c r="H25" s="187">
        <v>0</v>
      </c>
      <c r="I25" s="480">
        <v>0</v>
      </c>
      <c r="J25" s="481">
        <f t="shared" si="0"/>
        <v>0</v>
      </c>
      <c r="K25" s="1120">
        <f>MIN(SUM(F25,J25),10)</f>
        <v>6.7569502726705437</v>
      </c>
      <c r="L25" s="554">
        <f>MAX(MAX(2,ROUND(K25/2,0)*2),4)</f>
        <v>6</v>
      </c>
      <c r="M25" s="1259">
        <v>2013</v>
      </c>
      <c r="N25" s="554">
        <f>N$4-M25</f>
        <v>8</v>
      </c>
      <c r="O25" s="817">
        <f>IF(N25=2,-2,MAX(N25-L25,0))</f>
        <v>2</v>
      </c>
      <c r="P25" s="622"/>
      <c r="Q25" s="579" t="str">
        <f t="shared" si="7"/>
        <v xml:space="preserve"> </v>
      </c>
      <c r="R25" s="1253"/>
      <c r="S25" s="475">
        <f t="shared" si="1"/>
        <v>1</v>
      </c>
      <c r="T25" s="1243"/>
      <c r="U25" s="584">
        <f t="shared" si="2"/>
        <v>3</v>
      </c>
      <c r="V25" s="586">
        <f t="shared" si="3"/>
        <v>13</v>
      </c>
      <c r="W25" s="585"/>
      <c r="X25" s="36"/>
      <c r="Y25" s="36"/>
      <c r="Z25" s="36"/>
      <c r="AA25" s="36"/>
      <c r="AB25" s="36"/>
      <c r="AC25" s="36"/>
      <c r="AD25" s="82"/>
      <c r="AE25" s="82"/>
      <c r="AF25" s="82"/>
      <c r="AG25" s="82"/>
      <c r="AH25" s="36"/>
      <c r="AI25" s="36"/>
      <c r="AJ25" s="36"/>
      <c r="AK25" s="36"/>
      <c r="AP25" s="62"/>
      <c r="AQ25" s="62"/>
      <c r="AR25" s="62"/>
      <c r="AS25" s="62"/>
      <c r="AT25" s="62"/>
      <c r="AU25" s="62"/>
      <c r="AV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</row>
    <row r="26" spans="1:65" x14ac:dyDescent="0.3">
      <c r="A26" s="267" t="s">
        <v>205</v>
      </c>
      <c r="B26" s="54"/>
      <c r="C26" s="1223">
        <v>52</v>
      </c>
      <c r="D26" s="1207">
        <v>56</v>
      </c>
      <c r="E26" s="1122"/>
      <c r="F26" s="487"/>
      <c r="G26" s="488"/>
      <c r="H26" s="187">
        <v>1</v>
      </c>
      <c r="I26" s="480">
        <v>1</v>
      </c>
      <c r="J26" s="481">
        <f t="shared" si="0"/>
        <v>2</v>
      </c>
      <c r="K26" s="1114"/>
      <c r="L26" s="1465"/>
      <c r="M26" s="1259"/>
      <c r="N26" s="555"/>
      <c r="O26" s="1460">
        <f>O$2</f>
        <v>4</v>
      </c>
      <c r="P26" s="1543">
        <f>-J26</f>
        <v>-2</v>
      </c>
      <c r="Q26" s="1115" t="str">
        <f t="shared" si="7"/>
        <v xml:space="preserve"> </v>
      </c>
      <c r="R26" s="1254"/>
      <c r="S26" s="475" t="str">
        <f t="shared" si="1"/>
        <v xml:space="preserve"> </v>
      </c>
      <c r="T26" s="1243">
        <v>1</v>
      </c>
      <c r="U26" s="1257">
        <f t="shared" si="2"/>
        <v>3</v>
      </c>
      <c r="V26" s="586">
        <f t="shared" si="3"/>
        <v>13</v>
      </c>
      <c r="W26" s="585"/>
      <c r="X26" s="36"/>
      <c r="Y26" s="36"/>
      <c r="Z26" s="36"/>
      <c r="AA26" s="36"/>
      <c r="AB26" s="36"/>
      <c r="AC26" s="36"/>
      <c r="AD26" s="82"/>
      <c r="AE26" s="82"/>
      <c r="AF26" s="82"/>
      <c r="AG26" s="82"/>
      <c r="AH26" s="36"/>
      <c r="AI26" s="36"/>
      <c r="AJ26" s="36"/>
      <c r="AK26" s="36"/>
      <c r="AW26" s="62"/>
      <c r="AX26" s="62"/>
    </row>
    <row r="27" spans="1:65" x14ac:dyDescent="0.3">
      <c r="A27" s="267" t="s">
        <v>206</v>
      </c>
      <c r="B27" s="54"/>
      <c r="C27" s="1223">
        <v>41</v>
      </c>
      <c r="D27" s="1209">
        <v>37</v>
      </c>
      <c r="E27" s="1122"/>
      <c r="F27" s="487"/>
      <c r="G27" s="488"/>
      <c r="H27" s="187">
        <v>1</v>
      </c>
      <c r="I27" s="480">
        <v>0</v>
      </c>
      <c r="J27" s="481">
        <f t="shared" si="0"/>
        <v>1</v>
      </c>
      <c r="K27" s="1114"/>
      <c r="L27" s="1465"/>
      <c r="M27" s="1259"/>
      <c r="N27" s="555"/>
      <c r="O27" s="1460">
        <f>O$2</f>
        <v>4</v>
      </c>
      <c r="P27" s="1543">
        <f>-J27</f>
        <v>-1</v>
      </c>
      <c r="Q27" s="1115" t="str">
        <f t="shared" si="7"/>
        <v xml:space="preserve"> </v>
      </c>
      <c r="R27" s="1254"/>
      <c r="S27" s="475" t="str">
        <f t="shared" si="1"/>
        <v xml:space="preserve"> </v>
      </c>
      <c r="T27" s="1243"/>
      <c r="U27" s="1257">
        <f t="shared" si="2"/>
        <v>3</v>
      </c>
      <c r="V27" s="586">
        <f t="shared" si="3"/>
        <v>13</v>
      </c>
      <c r="W27" s="585"/>
      <c r="X27" s="82"/>
      <c r="Y27" s="82"/>
      <c r="Z27" s="82"/>
      <c r="AA27" s="82"/>
      <c r="AB27" s="82"/>
      <c r="AC27" s="82"/>
      <c r="AD27" s="36"/>
      <c r="AE27" s="36"/>
      <c r="AF27" s="36"/>
      <c r="AG27" s="36"/>
      <c r="AH27" s="82"/>
      <c r="AI27" s="82"/>
      <c r="AJ27" s="82"/>
      <c r="AK27" s="8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Y27" s="62"/>
      <c r="AZ27" s="62"/>
      <c r="BA27" s="62"/>
      <c r="BB27" s="62"/>
      <c r="BC27" s="62"/>
      <c r="BD27" s="62"/>
    </row>
    <row r="28" spans="1:65" x14ac:dyDescent="0.3">
      <c r="A28" s="267" t="s">
        <v>207</v>
      </c>
      <c r="B28" s="54"/>
      <c r="C28" s="1223">
        <v>54</v>
      </c>
      <c r="D28" s="1207">
        <v>47</v>
      </c>
      <c r="E28" s="1122"/>
      <c r="F28" s="487"/>
      <c r="G28" s="488"/>
      <c r="H28" s="187">
        <v>1</v>
      </c>
      <c r="I28" s="480">
        <v>1</v>
      </c>
      <c r="J28" s="481">
        <f t="shared" si="0"/>
        <v>2</v>
      </c>
      <c r="K28" s="1114"/>
      <c r="L28" s="1465"/>
      <c r="M28" s="1259"/>
      <c r="N28" s="555"/>
      <c r="O28" s="1460">
        <f>O$2</f>
        <v>4</v>
      </c>
      <c r="P28" s="1543">
        <f>-J28</f>
        <v>-2</v>
      </c>
      <c r="Q28" s="1115" t="str">
        <f t="shared" si="7"/>
        <v xml:space="preserve"> </v>
      </c>
      <c r="R28" s="1254"/>
      <c r="S28" s="475" t="str">
        <f t="shared" si="1"/>
        <v xml:space="preserve"> </v>
      </c>
      <c r="T28" s="1243">
        <v>1</v>
      </c>
      <c r="U28" s="1257">
        <f t="shared" si="2"/>
        <v>3</v>
      </c>
      <c r="V28" s="586">
        <f t="shared" si="3"/>
        <v>13</v>
      </c>
      <c r="W28" s="585"/>
      <c r="X28" s="82"/>
      <c r="Y28" s="82"/>
      <c r="Z28" s="82"/>
      <c r="AA28" s="82"/>
      <c r="AB28" s="82"/>
      <c r="AC28" s="82"/>
      <c r="AD28" s="36"/>
      <c r="AE28" s="36"/>
      <c r="AF28" s="36"/>
      <c r="AG28" s="36"/>
      <c r="AH28" s="82"/>
      <c r="AI28" s="82"/>
      <c r="AJ28" s="82"/>
      <c r="AK28" s="82"/>
      <c r="AL28" s="62"/>
      <c r="AM28" s="62"/>
      <c r="AN28" s="62"/>
      <c r="AO28" s="62"/>
      <c r="AW28" s="62"/>
      <c r="AX28" s="62"/>
    </row>
    <row r="29" spans="1:65" x14ac:dyDescent="0.3">
      <c r="A29" s="112" t="s">
        <v>42</v>
      </c>
      <c r="B29" s="491">
        <v>0.8</v>
      </c>
      <c r="C29" s="1224">
        <v>29</v>
      </c>
      <c r="D29" s="1208">
        <v>18</v>
      </c>
      <c r="E29" s="1121">
        <v>7.14</v>
      </c>
      <c r="F29" s="478">
        <f>(E29*F$5)^F$6</f>
        <v>6.5886542646874489</v>
      </c>
      <c r="G29" s="479">
        <f>IF(B29&gt;0.9,-1,IF(B29&lt;0.3,1,0))</f>
        <v>0</v>
      </c>
      <c r="H29" s="187">
        <v>0</v>
      </c>
      <c r="I29" s="480">
        <v>-1</v>
      </c>
      <c r="J29" s="481">
        <f t="shared" si="0"/>
        <v>-1</v>
      </c>
      <c r="K29" s="1120">
        <f>MIN(SUM(F29,J29),10)</f>
        <v>5.5886542646874489</v>
      </c>
      <c r="L29" s="554">
        <f>MAX(MAX(2,ROUND(K29/2,0)*2),4)</f>
        <v>6</v>
      </c>
      <c r="M29" s="1259">
        <v>2013</v>
      </c>
      <c r="N29" s="554">
        <f>N$4-M29</f>
        <v>8</v>
      </c>
      <c r="O29" s="817">
        <f>IF(N29=2,-2,MAX(N29-L29,0))</f>
        <v>2</v>
      </c>
      <c r="P29" s="622"/>
      <c r="Q29" s="579" t="str">
        <f t="shared" si="7"/>
        <v xml:space="preserve"> </v>
      </c>
      <c r="R29" s="1253"/>
      <c r="S29" s="475">
        <f t="shared" si="1"/>
        <v>1</v>
      </c>
      <c r="T29" s="1243">
        <v>-1</v>
      </c>
      <c r="U29" s="584">
        <f t="shared" si="2"/>
        <v>2</v>
      </c>
      <c r="V29" s="586">
        <f t="shared" si="3"/>
        <v>23</v>
      </c>
      <c r="W29" s="585"/>
      <c r="X29" s="248"/>
      <c r="Y29" s="36"/>
      <c r="Z29" s="36"/>
      <c r="AA29" s="36"/>
      <c r="AB29" s="36"/>
      <c r="AC29" s="36"/>
      <c r="AD29" s="36"/>
      <c r="AE29" s="36"/>
      <c r="AF29" s="82"/>
      <c r="AG29" s="36"/>
      <c r="AH29" s="36"/>
      <c r="AI29" s="36"/>
      <c r="AJ29" s="36"/>
      <c r="AK29" s="36"/>
      <c r="AP29" s="62"/>
      <c r="AQ29" s="62"/>
      <c r="AR29" s="62"/>
      <c r="AS29" s="62"/>
      <c r="AT29" s="62"/>
      <c r="AU29" s="62"/>
      <c r="AV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</row>
    <row r="30" spans="1:65" x14ac:dyDescent="0.3">
      <c r="A30" s="267" t="s">
        <v>197</v>
      </c>
      <c r="B30" s="54"/>
      <c r="C30" s="1223">
        <v>51</v>
      </c>
      <c r="D30" s="1207">
        <v>41</v>
      </c>
      <c r="E30" s="1122"/>
      <c r="F30" s="487"/>
      <c r="G30" s="488"/>
      <c r="H30" s="187">
        <v>1</v>
      </c>
      <c r="I30" s="480">
        <v>1</v>
      </c>
      <c r="J30" s="481">
        <f t="shared" si="0"/>
        <v>2</v>
      </c>
      <c r="K30" s="1114"/>
      <c r="L30" s="1465"/>
      <c r="M30" s="1259"/>
      <c r="N30" s="555"/>
      <c r="O30" s="1460">
        <f>O$2</f>
        <v>4</v>
      </c>
      <c r="P30" s="1543">
        <f>-J30</f>
        <v>-2</v>
      </c>
      <c r="Q30" s="1115" t="str">
        <f t="shared" si="7"/>
        <v xml:space="preserve"> </v>
      </c>
      <c r="R30" s="1254"/>
      <c r="S30" s="475" t="str">
        <f t="shared" si="1"/>
        <v xml:space="preserve"> </v>
      </c>
      <c r="T30" s="1243"/>
      <c r="U30" s="1257">
        <f t="shared" si="2"/>
        <v>2</v>
      </c>
      <c r="V30" s="586">
        <f t="shared" si="3"/>
        <v>23</v>
      </c>
      <c r="W30" s="585"/>
      <c r="X30" s="248"/>
      <c r="Y30" s="36"/>
      <c r="Z30" s="36"/>
      <c r="AA30" s="36"/>
      <c r="AB30" s="36"/>
      <c r="AC30" s="36"/>
      <c r="AD30" s="36"/>
      <c r="AE30" s="36"/>
      <c r="AF30" s="82"/>
      <c r="AG30" s="36"/>
      <c r="AH30" s="36"/>
      <c r="AI30" s="36"/>
      <c r="AJ30" s="36"/>
      <c r="AK30" s="36"/>
      <c r="BE30" s="62"/>
      <c r="BF30" s="62"/>
      <c r="BG30" s="62"/>
      <c r="BH30" s="62"/>
      <c r="BI30" s="62"/>
      <c r="BJ30" s="62"/>
      <c r="BK30" s="62"/>
      <c r="BL30" s="62"/>
      <c r="BM30" s="62"/>
    </row>
    <row r="31" spans="1:65" s="97" customFormat="1" x14ac:dyDescent="0.3">
      <c r="A31" s="267" t="s">
        <v>191</v>
      </c>
      <c r="B31" s="491">
        <v>0.7</v>
      </c>
      <c r="C31" s="1223">
        <v>45</v>
      </c>
      <c r="D31" s="1207">
        <v>42</v>
      </c>
      <c r="E31" s="1121">
        <v>19.216000000000001</v>
      </c>
      <c r="F31" s="478">
        <f>(E31*F$5)^F$6</f>
        <v>9.5980572171383685</v>
      </c>
      <c r="G31" s="479">
        <f>IF(B31&gt;0.9,-1,IF(B31&lt;0.3,1,0))</f>
        <v>0</v>
      </c>
      <c r="H31" s="187">
        <v>1</v>
      </c>
      <c r="I31" s="480">
        <v>1</v>
      </c>
      <c r="J31" s="481">
        <f t="shared" si="0"/>
        <v>2</v>
      </c>
      <c r="K31" s="1120">
        <f>MIN(SUM(F31,J31),10)</f>
        <v>10</v>
      </c>
      <c r="L31" s="554">
        <f>MAX(MAX(2,ROUND(K31/2,0)*2),4)</f>
        <v>10</v>
      </c>
      <c r="M31" s="1259">
        <v>2011</v>
      </c>
      <c r="N31" s="554">
        <f>N$4-M31</f>
        <v>10</v>
      </c>
      <c r="O31" s="817">
        <f>IF(N31=2,-2,MAX(N31-L31,0))</f>
        <v>0</v>
      </c>
      <c r="P31" s="622"/>
      <c r="Q31" s="579">
        <f t="shared" si="7"/>
        <v>1</v>
      </c>
      <c r="R31" s="1253"/>
      <c r="S31" s="475">
        <f t="shared" si="1"/>
        <v>1</v>
      </c>
      <c r="T31" s="1243"/>
      <c r="U31" s="584">
        <f t="shared" si="2"/>
        <v>2</v>
      </c>
      <c r="V31" s="586">
        <f t="shared" si="3"/>
        <v>23</v>
      </c>
      <c r="W31" s="585"/>
      <c r="X31" s="82"/>
      <c r="Y31" s="82"/>
      <c r="Z31" s="82"/>
      <c r="AA31" s="82"/>
      <c r="AB31" s="82"/>
      <c r="AC31" s="82"/>
      <c r="AD31" s="82"/>
      <c r="AE31" s="36"/>
      <c r="AF31" s="82"/>
      <c r="AG31" s="36"/>
      <c r="AH31" s="82"/>
      <c r="AI31" s="82"/>
      <c r="AJ31" s="82"/>
      <c r="AK31" s="82"/>
      <c r="AL31" s="62"/>
      <c r="AM31" s="62"/>
      <c r="AN31" s="62"/>
      <c r="AO31" s="62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s="97" customFormat="1" x14ac:dyDescent="0.3">
      <c r="A32" s="267" t="s">
        <v>199</v>
      </c>
      <c r="B32" s="54"/>
      <c r="C32" s="1223">
        <v>57</v>
      </c>
      <c r="D32" s="1207">
        <v>48</v>
      </c>
      <c r="E32" s="1122"/>
      <c r="F32" s="487"/>
      <c r="G32" s="488"/>
      <c r="H32" s="187">
        <v>1</v>
      </c>
      <c r="I32" s="480">
        <v>1</v>
      </c>
      <c r="J32" s="481">
        <f t="shared" si="0"/>
        <v>2</v>
      </c>
      <c r="K32" s="1114"/>
      <c r="L32" s="1465"/>
      <c r="M32" s="1259"/>
      <c r="N32" s="555"/>
      <c r="O32" s="1460">
        <f>O$2</f>
        <v>4</v>
      </c>
      <c r="P32" s="1543">
        <f>-J32</f>
        <v>-2</v>
      </c>
      <c r="Q32" s="1115" t="str">
        <f t="shared" si="7"/>
        <v xml:space="preserve"> </v>
      </c>
      <c r="R32" s="1254"/>
      <c r="S32" s="475" t="str">
        <f t="shared" si="1"/>
        <v xml:space="preserve"> </v>
      </c>
      <c r="T32" s="1243"/>
      <c r="U32" s="1257">
        <f t="shared" si="2"/>
        <v>2</v>
      </c>
      <c r="V32" s="586">
        <f t="shared" si="3"/>
        <v>23</v>
      </c>
      <c r="W32" s="585"/>
      <c r="X32" s="82"/>
      <c r="Y32" s="82"/>
      <c r="Z32" s="82"/>
      <c r="AA32" s="82"/>
      <c r="AB32" s="82"/>
      <c r="AC32" s="82"/>
      <c r="AD32" s="82"/>
      <c r="AE32" s="36"/>
      <c r="AF32" s="82"/>
      <c r="AG32" s="36"/>
      <c r="AH32" s="82"/>
      <c r="AI32" s="82"/>
      <c r="AJ32" s="82"/>
      <c r="AK32" s="8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1"/>
      <c r="AX32" s="1"/>
      <c r="AY32" s="62"/>
      <c r="AZ32" s="62"/>
      <c r="BA32" s="62"/>
      <c r="BB32" s="62"/>
      <c r="BC32" s="62"/>
      <c r="BD32" s="62"/>
    </row>
    <row r="33" spans="1:65" x14ac:dyDescent="0.3">
      <c r="A33" s="267" t="s">
        <v>612</v>
      </c>
      <c r="B33" s="491">
        <v>0.65</v>
      </c>
      <c r="C33" s="1225">
        <v>19</v>
      </c>
      <c r="D33" s="1209">
        <v>39</v>
      </c>
      <c r="E33" s="1121">
        <v>4.25</v>
      </c>
      <c r="F33" s="478">
        <f>(E33*F$5)^F$6</f>
        <v>5.4097748654134667</v>
      </c>
      <c r="G33" s="479">
        <f>IF(B33&gt;0.9,-1,IF(B33&lt;0.3,1,0))</f>
        <v>0</v>
      </c>
      <c r="H33" s="187">
        <v>-1</v>
      </c>
      <c r="I33" s="480">
        <v>0</v>
      </c>
      <c r="J33" s="481">
        <f t="shared" si="0"/>
        <v>-1</v>
      </c>
      <c r="K33" s="1120">
        <f>MIN(SUM(F33,J33),10)</f>
        <v>4.4097748654134667</v>
      </c>
      <c r="L33" s="554">
        <f>MAX(MAX(2,ROUND(K33/2,0)*2),4)</f>
        <v>4</v>
      </c>
      <c r="M33" s="1259">
        <v>2015</v>
      </c>
      <c r="N33" s="554">
        <f>N$4-M33</f>
        <v>6</v>
      </c>
      <c r="O33" s="817">
        <f>IF(N33=2,-2,MAX(N33-L33,0))</f>
        <v>2</v>
      </c>
      <c r="P33" s="622"/>
      <c r="Q33" s="579" t="str">
        <f t="shared" si="7"/>
        <v xml:space="preserve"> </v>
      </c>
      <c r="R33" s="1253"/>
      <c r="S33" s="475">
        <f t="shared" si="1"/>
        <v>1</v>
      </c>
      <c r="T33" s="1243">
        <v>-1</v>
      </c>
      <c r="U33" s="584">
        <f t="shared" si="2"/>
        <v>2</v>
      </c>
      <c r="V33" s="586">
        <f t="shared" si="3"/>
        <v>23</v>
      </c>
      <c r="W33" s="588" t="s">
        <v>428</v>
      </c>
      <c r="X33" s="82"/>
      <c r="Y33" s="82"/>
      <c r="Z33" s="82"/>
      <c r="AA33" s="82"/>
      <c r="AB33" s="82"/>
      <c r="AC33" s="82"/>
      <c r="AD33" s="36"/>
      <c r="AE33" s="36"/>
      <c r="AF33" s="82"/>
      <c r="AG33" s="36"/>
      <c r="AH33" s="82"/>
      <c r="AI33" s="82"/>
      <c r="AJ33" s="82"/>
      <c r="AK33" s="8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</row>
    <row r="34" spans="1:65" x14ac:dyDescent="0.3">
      <c r="A34" s="267" t="s">
        <v>535</v>
      </c>
      <c r="B34" s="54"/>
      <c r="C34" s="1223">
        <v>42</v>
      </c>
      <c r="D34" s="1207">
        <v>58</v>
      </c>
      <c r="E34" s="1122"/>
      <c r="F34" s="487"/>
      <c r="G34" s="488"/>
      <c r="H34" s="187">
        <v>1</v>
      </c>
      <c r="I34" s="480">
        <v>1</v>
      </c>
      <c r="J34" s="481">
        <f t="shared" si="0"/>
        <v>2</v>
      </c>
      <c r="K34" s="1114"/>
      <c r="L34" s="1465"/>
      <c r="M34" s="1259"/>
      <c r="N34" s="555"/>
      <c r="O34" s="1460">
        <f>O$2</f>
        <v>4</v>
      </c>
      <c r="P34" s="1543">
        <f>-J34</f>
        <v>-2</v>
      </c>
      <c r="Q34" s="1115" t="str">
        <f t="shared" si="7"/>
        <v xml:space="preserve"> </v>
      </c>
      <c r="R34" s="1254"/>
      <c r="S34" s="475" t="str">
        <f t="shared" si="1"/>
        <v xml:space="preserve"> </v>
      </c>
      <c r="T34" s="1243"/>
      <c r="U34" s="1257">
        <f t="shared" si="2"/>
        <v>2</v>
      </c>
      <c r="V34" s="586">
        <f t="shared" si="3"/>
        <v>23</v>
      </c>
      <c r="W34" s="585"/>
      <c r="X34" s="82"/>
      <c r="Y34" s="82"/>
      <c r="Z34" s="82"/>
      <c r="AA34" s="82"/>
      <c r="AB34" s="82"/>
      <c r="AC34" s="82"/>
      <c r="AD34" s="36"/>
      <c r="AE34" s="36"/>
      <c r="AF34" s="82"/>
      <c r="AG34" s="36"/>
      <c r="AH34" s="82"/>
      <c r="AI34" s="82"/>
      <c r="AJ34" s="82"/>
      <c r="AK34" s="82"/>
      <c r="AL34" s="62"/>
      <c r="AM34" s="62"/>
      <c r="AN34" s="62"/>
      <c r="AO34" s="62"/>
      <c r="AW34" s="62"/>
      <c r="AX34" s="62"/>
      <c r="BE34" s="97"/>
      <c r="BF34" s="97"/>
      <c r="BG34" s="97"/>
      <c r="BH34" s="97"/>
      <c r="BI34" s="97"/>
      <c r="BJ34" s="97"/>
      <c r="BK34" s="97"/>
      <c r="BL34" s="97"/>
      <c r="BM34" s="97"/>
    </row>
    <row r="35" spans="1:65" x14ac:dyDescent="0.3">
      <c r="A35" s="267" t="s">
        <v>52</v>
      </c>
      <c r="B35" s="54"/>
      <c r="C35" s="1223">
        <v>44</v>
      </c>
      <c r="D35" s="1207">
        <v>55</v>
      </c>
      <c r="E35" s="1122"/>
      <c r="F35" s="487"/>
      <c r="G35" s="488"/>
      <c r="H35" s="187">
        <v>1</v>
      </c>
      <c r="I35" s="480">
        <v>1</v>
      </c>
      <c r="J35" s="481">
        <f t="shared" si="0"/>
        <v>2</v>
      </c>
      <c r="K35" s="1114"/>
      <c r="L35" s="1465"/>
      <c r="M35" s="1259"/>
      <c r="N35" s="555"/>
      <c r="O35" s="1460">
        <f>O$2</f>
        <v>4</v>
      </c>
      <c r="P35" s="1543">
        <f>-J35</f>
        <v>-2</v>
      </c>
      <c r="Q35" s="1115" t="str">
        <f t="shared" si="7"/>
        <v xml:space="preserve"> </v>
      </c>
      <c r="R35" s="1254"/>
      <c r="S35" s="475" t="str">
        <f t="shared" si="1"/>
        <v xml:space="preserve"> </v>
      </c>
      <c r="T35" s="1243"/>
      <c r="U35" s="1257">
        <f t="shared" si="2"/>
        <v>2</v>
      </c>
      <c r="V35" s="586">
        <f t="shared" si="3"/>
        <v>23</v>
      </c>
      <c r="W35" s="585"/>
      <c r="X35" s="82"/>
      <c r="Y35" s="82"/>
      <c r="Z35" s="36"/>
      <c r="AA35" s="36"/>
      <c r="AB35" s="36"/>
      <c r="AC35" s="36"/>
      <c r="AD35" s="82"/>
      <c r="AE35" s="82"/>
      <c r="AF35" s="82"/>
      <c r="AG35" s="82"/>
      <c r="AH35" s="36"/>
      <c r="AI35" s="36"/>
      <c r="AJ35" s="36"/>
      <c r="AK35" s="36"/>
      <c r="BE35" s="62"/>
      <c r="BF35" s="62"/>
      <c r="BG35" s="62"/>
      <c r="BH35" s="62"/>
      <c r="BI35" s="62"/>
      <c r="BJ35" s="62"/>
      <c r="BK35" s="62"/>
      <c r="BL35" s="62"/>
      <c r="BM35" s="62"/>
    </row>
    <row r="36" spans="1:65" x14ac:dyDescent="0.3">
      <c r="A36" s="267" t="s">
        <v>611</v>
      </c>
      <c r="B36" s="491">
        <v>0.4</v>
      </c>
      <c r="C36" s="1224">
        <v>27</v>
      </c>
      <c r="D36" s="1207">
        <v>43</v>
      </c>
      <c r="E36" s="1121">
        <v>32.51</v>
      </c>
      <c r="F36" s="478">
        <f>(E36*F$5)^F$6</f>
        <v>11.720815961227053</v>
      </c>
      <c r="G36" s="479">
        <f>IF(B36&gt;0.9,-1,IF(B36&lt;0.3,1,0))</f>
        <v>0</v>
      </c>
      <c r="H36" s="187">
        <v>0</v>
      </c>
      <c r="I36" s="480">
        <v>1</v>
      </c>
      <c r="J36" s="481">
        <f t="shared" si="0"/>
        <v>1</v>
      </c>
      <c r="K36" s="1120">
        <f>MIN(SUM(F36,J36),10)</f>
        <v>10</v>
      </c>
      <c r="L36" s="554">
        <f>MAX(MAX(2,ROUND(K36/2,0)*2),4)</f>
        <v>10</v>
      </c>
      <c r="M36" s="1259">
        <v>2013</v>
      </c>
      <c r="N36" s="554">
        <f>N$4-M36</f>
        <v>8</v>
      </c>
      <c r="O36" s="817">
        <f>IF(N36=2,-2,MAX(N36-L36,0))</f>
        <v>0</v>
      </c>
      <c r="P36" s="622"/>
      <c r="Q36" s="579" t="str">
        <f t="shared" si="7"/>
        <v xml:space="preserve"> </v>
      </c>
      <c r="R36" s="1253"/>
      <c r="S36" s="475" t="str">
        <f t="shared" si="1"/>
        <v xml:space="preserve"> </v>
      </c>
      <c r="T36" s="1243">
        <v>2</v>
      </c>
      <c r="U36" s="584">
        <f t="shared" si="2"/>
        <v>2</v>
      </c>
      <c r="V36" s="586">
        <f t="shared" si="3"/>
        <v>23</v>
      </c>
      <c r="W36" s="585"/>
      <c r="X36" s="36"/>
      <c r="Y36" s="36"/>
      <c r="Z36" s="36"/>
      <c r="AA36" s="36"/>
      <c r="AB36" s="35"/>
      <c r="AC36" s="35"/>
      <c r="AD36" s="82"/>
      <c r="AE36" s="82"/>
      <c r="AF36" s="82"/>
      <c r="AG36" s="82"/>
      <c r="AH36" s="36"/>
      <c r="AI36" s="36"/>
      <c r="AJ36" s="36"/>
      <c r="AK36" s="36"/>
      <c r="AP36" s="62"/>
      <c r="AQ36" s="62"/>
      <c r="AR36" s="62"/>
      <c r="AS36" s="62"/>
      <c r="AT36" s="62"/>
      <c r="AU36" s="62"/>
      <c r="AV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</row>
    <row r="37" spans="1:65" x14ac:dyDescent="0.3">
      <c r="A37" s="267" t="s">
        <v>41</v>
      </c>
      <c r="B37" s="54"/>
      <c r="C37" s="1224">
        <v>34</v>
      </c>
      <c r="D37" s="1207">
        <v>40</v>
      </c>
      <c r="E37" s="1122"/>
      <c r="F37" s="487"/>
      <c r="G37" s="488"/>
      <c r="H37" s="187">
        <v>0</v>
      </c>
      <c r="I37" s="480">
        <v>1</v>
      </c>
      <c r="J37" s="481">
        <f t="shared" si="0"/>
        <v>1</v>
      </c>
      <c r="K37" s="1114"/>
      <c r="L37" s="1465"/>
      <c r="M37" s="1259"/>
      <c r="N37" s="555"/>
      <c r="O37" s="1460">
        <f>O$2</f>
        <v>4</v>
      </c>
      <c r="P37" s="1543">
        <f>-J37</f>
        <v>-1</v>
      </c>
      <c r="Q37" s="1115" t="str">
        <f t="shared" si="7"/>
        <v xml:space="preserve"> </v>
      </c>
      <c r="R37" s="1254"/>
      <c r="S37" s="475" t="str">
        <f t="shared" si="1"/>
        <v xml:space="preserve"> </v>
      </c>
      <c r="T37" s="1243">
        <v>-1</v>
      </c>
      <c r="U37" s="1257">
        <f t="shared" si="2"/>
        <v>2</v>
      </c>
      <c r="V37" s="586">
        <f t="shared" si="3"/>
        <v>23</v>
      </c>
      <c r="W37" s="585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</row>
    <row r="38" spans="1:65" x14ac:dyDescent="0.3">
      <c r="A38" s="112" t="s">
        <v>49</v>
      </c>
      <c r="B38" s="491"/>
      <c r="C38" s="1223">
        <v>40</v>
      </c>
      <c r="D38" s="1209">
        <v>29</v>
      </c>
      <c r="E38" s="1121"/>
      <c r="F38" s="478"/>
      <c r="G38" s="479"/>
      <c r="H38" s="187">
        <v>1</v>
      </c>
      <c r="I38" s="480">
        <v>0</v>
      </c>
      <c r="J38" s="481">
        <f t="shared" si="0"/>
        <v>1</v>
      </c>
      <c r="K38" s="1117"/>
      <c r="L38" s="554"/>
      <c r="M38" s="1259"/>
      <c r="N38" s="554"/>
      <c r="O38" s="1460">
        <f>O$2</f>
        <v>4</v>
      </c>
      <c r="P38" s="1543">
        <f>-J38</f>
        <v>-1</v>
      </c>
      <c r="Q38" s="579" t="str">
        <f t="shared" si="7"/>
        <v xml:space="preserve"> </v>
      </c>
      <c r="R38" s="1253"/>
      <c r="S38" s="475" t="str">
        <f t="shared" si="1"/>
        <v xml:space="preserve"> </v>
      </c>
      <c r="T38" s="1243">
        <v>-1</v>
      </c>
      <c r="U38" s="1257">
        <f t="shared" si="2"/>
        <v>2</v>
      </c>
      <c r="V38" s="586">
        <f t="shared" si="3"/>
        <v>23</v>
      </c>
      <c r="W38" s="585"/>
      <c r="X38" s="82"/>
      <c r="Y38" s="82"/>
      <c r="Z38" s="82"/>
      <c r="AA38" s="82"/>
      <c r="AB38" s="82"/>
      <c r="AC38" s="82"/>
      <c r="AD38" s="36"/>
      <c r="AE38" s="36"/>
      <c r="AF38" s="36"/>
      <c r="AG38" s="36"/>
      <c r="AH38" s="82"/>
      <c r="AI38" s="82"/>
      <c r="AJ38" s="82"/>
      <c r="AK38" s="82"/>
      <c r="AL38" s="62"/>
      <c r="AM38" s="62"/>
      <c r="AN38" s="62"/>
      <c r="AO38" s="62"/>
      <c r="AW38" s="62"/>
      <c r="AX38" s="62"/>
    </row>
    <row r="39" spans="1:65" x14ac:dyDescent="0.3">
      <c r="A39" s="112" t="s">
        <v>40</v>
      </c>
      <c r="B39" s="491">
        <v>0.5</v>
      </c>
      <c r="C39" s="1225">
        <v>8</v>
      </c>
      <c r="D39" s="1209">
        <v>27</v>
      </c>
      <c r="E39" s="1121">
        <v>10.148</v>
      </c>
      <c r="F39" s="478">
        <f t="shared" ref="F39:F63" si="8">(E39*F$5)^F$6</f>
        <v>7.5303640541710823</v>
      </c>
      <c r="G39" s="479">
        <f t="shared" ref="G39:G55" si="9">IF(B39&gt;0.9,-1,IF(B39&lt;0.3,1,0))</f>
        <v>0</v>
      </c>
      <c r="H39" s="187">
        <v>-1</v>
      </c>
      <c r="I39" s="480">
        <v>0</v>
      </c>
      <c r="J39" s="481">
        <f t="shared" ref="J39:J63" si="10">SUM(G39:I39)</f>
        <v>-1</v>
      </c>
      <c r="K39" s="1120">
        <f t="shared" ref="K39:K63" si="11">MIN(SUM(F39,J39),10)</f>
        <v>6.5303640541710823</v>
      </c>
      <c r="L39" s="554">
        <f t="shared" ref="L39:L63" si="12">MAX(MAX(2,ROUND(K39/2,0)*2),4)</f>
        <v>6</v>
      </c>
      <c r="M39" s="1259">
        <v>2015</v>
      </c>
      <c r="N39" s="554">
        <f t="shared" ref="N39:N63" si="13">N$4-M39</f>
        <v>6</v>
      </c>
      <c r="O39" s="817">
        <f t="shared" ref="O39:O55" si="14">IF(N39=2,-2,MAX(N39-L39,0))</f>
        <v>0</v>
      </c>
      <c r="P39" s="622"/>
      <c r="Q39" s="579"/>
      <c r="R39" s="1253"/>
      <c r="S39" s="475">
        <f t="shared" ref="S39:S63" si="15">IF(L39&gt;0,IF(L39&lt;=N39,1," ")," ")</f>
        <v>1</v>
      </c>
      <c r="T39" s="1243"/>
      <c r="U39" s="584">
        <f t="shared" ref="U39:U63" si="16">SUM(O39:T39)</f>
        <v>1</v>
      </c>
      <c r="V39" s="586">
        <f t="shared" ref="V39:V63" si="17">RANK(U39,U$7:U$63,0)</f>
        <v>33</v>
      </c>
      <c r="W39" s="585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W39" s="62"/>
      <c r="AX39" s="62"/>
    </row>
    <row r="40" spans="1:65" s="62" customFormat="1" x14ac:dyDescent="0.3">
      <c r="A40" s="112" t="s">
        <v>170</v>
      </c>
      <c r="B40" s="491">
        <v>0.6</v>
      </c>
      <c r="C40" s="1224">
        <v>28</v>
      </c>
      <c r="D40" s="1208">
        <v>17</v>
      </c>
      <c r="E40" s="1121">
        <v>15.27</v>
      </c>
      <c r="F40" s="478">
        <f t="shared" si="8"/>
        <v>8.7952913925753915</v>
      </c>
      <c r="G40" s="479">
        <f t="shared" si="9"/>
        <v>0</v>
      </c>
      <c r="H40" s="187">
        <v>0</v>
      </c>
      <c r="I40" s="480">
        <v>-1</v>
      </c>
      <c r="J40" s="481">
        <f t="shared" si="10"/>
        <v>-1</v>
      </c>
      <c r="K40" s="1120">
        <f t="shared" si="11"/>
        <v>7.7952913925753915</v>
      </c>
      <c r="L40" s="554">
        <f t="shared" si="12"/>
        <v>8</v>
      </c>
      <c r="M40" s="1259">
        <v>2013</v>
      </c>
      <c r="N40" s="554">
        <f t="shared" si="13"/>
        <v>8</v>
      </c>
      <c r="O40" s="817">
        <f t="shared" si="14"/>
        <v>0</v>
      </c>
      <c r="P40" s="622"/>
      <c r="Q40" s="579" t="str">
        <f>IF(N40&gt;=10,1," ")</f>
        <v xml:space="preserve"> </v>
      </c>
      <c r="R40" s="1253"/>
      <c r="S40" s="475">
        <f t="shared" si="15"/>
        <v>1</v>
      </c>
      <c r="T40" s="1243"/>
      <c r="U40" s="584">
        <f t="shared" si="16"/>
        <v>1</v>
      </c>
      <c r="V40" s="586">
        <f t="shared" si="17"/>
        <v>33</v>
      </c>
      <c r="W40" s="585"/>
      <c r="X40" s="82"/>
      <c r="Y40" s="82"/>
      <c r="Z40" s="82"/>
      <c r="AA40" s="82"/>
      <c r="AB40" s="82"/>
      <c r="AC40" s="82"/>
      <c r="AD40" s="36"/>
      <c r="AE40" s="36"/>
      <c r="AF40" s="36"/>
      <c r="AG40" s="36"/>
      <c r="AH40" s="82"/>
      <c r="AI40" s="82"/>
      <c r="AJ40" s="82"/>
      <c r="AK40" s="82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s="62" customFormat="1" x14ac:dyDescent="0.3">
      <c r="A41" s="112" t="s">
        <v>171</v>
      </c>
      <c r="B41" s="491">
        <v>0.5</v>
      </c>
      <c r="C41" s="1225">
        <v>18</v>
      </c>
      <c r="D41" s="1208">
        <v>5</v>
      </c>
      <c r="E41" s="1121">
        <v>25.4</v>
      </c>
      <c r="F41" s="478">
        <f t="shared" si="8"/>
        <v>10.671567375563921</v>
      </c>
      <c r="G41" s="479">
        <f t="shared" si="9"/>
        <v>0</v>
      </c>
      <c r="H41" s="187">
        <v>-1</v>
      </c>
      <c r="I41" s="480">
        <v>-1</v>
      </c>
      <c r="J41" s="481">
        <f t="shared" si="10"/>
        <v>-2</v>
      </c>
      <c r="K41" s="1120">
        <f t="shared" si="11"/>
        <v>8.6715673755639209</v>
      </c>
      <c r="L41" s="554">
        <f t="shared" si="12"/>
        <v>8</v>
      </c>
      <c r="M41" s="1259">
        <v>2013</v>
      </c>
      <c r="N41" s="554">
        <f t="shared" si="13"/>
        <v>8</v>
      </c>
      <c r="O41" s="817">
        <f t="shared" si="14"/>
        <v>0</v>
      </c>
      <c r="P41" s="622"/>
      <c r="Q41" s="579" t="str">
        <f>IF(N41&gt;=10,1," ")</f>
        <v xml:space="preserve"> </v>
      </c>
      <c r="R41" s="1253"/>
      <c r="S41" s="475">
        <f t="shared" si="15"/>
        <v>1</v>
      </c>
      <c r="T41" s="1243"/>
      <c r="U41" s="584">
        <f t="shared" si="16"/>
        <v>1</v>
      </c>
      <c r="V41" s="586">
        <f t="shared" si="17"/>
        <v>33</v>
      </c>
      <c r="W41" s="585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s="62" customFormat="1" x14ac:dyDescent="0.3">
      <c r="A42" s="267" t="s">
        <v>295</v>
      </c>
      <c r="B42" s="491">
        <v>0.5</v>
      </c>
      <c r="C42" s="1223">
        <v>53</v>
      </c>
      <c r="D42" s="1207">
        <v>50</v>
      </c>
      <c r="E42" s="1121">
        <v>31.13</v>
      </c>
      <c r="F42" s="478">
        <f t="shared" si="8"/>
        <v>11.529207728995789</v>
      </c>
      <c r="G42" s="479">
        <f t="shared" si="9"/>
        <v>0</v>
      </c>
      <c r="H42" s="187">
        <v>1</v>
      </c>
      <c r="I42" s="480">
        <v>1</v>
      </c>
      <c r="J42" s="481">
        <f t="shared" si="10"/>
        <v>2</v>
      </c>
      <c r="K42" s="1120">
        <f t="shared" si="11"/>
        <v>10</v>
      </c>
      <c r="L42" s="554">
        <f t="shared" si="12"/>
        <v>10</v>
      </c>
      <c r="M42" s="1259">
        <v>2013</v>
      </c>
      <c r="N42" s="554">
        <f t="shared" si="13"/>
        <v>8</v>
      </c>
      <c r="O42" s="183">
        <f t="shared" si="14"/>
        <v>0</v>
      </c>
      <c r="P42" s="7"/>
      <c r="Q42" s="579"/>
      <c r="R42" s="1253"/>
      <c r="S42" s="475" t="str">
        <f t="shared" si="15"/>
        <v xml:space="preserve"> </v>
      </c>
      <c r="T42" s="1243"/>
      <c r="U42" s="584">
        <f t="shared" si="16"/>
        <v>0</v>
      </c>
      <c r="V42" s="586">
        <f t="shared" si="17"/>
        <v>36</v>
      </c>
      <c r="W42" s="585"/>
      <c r="X42" s="36"/>
      <c r="Y42" s="36"/>
      <c r="Z42" s="36"/>
      <c r="AA42" s="36"/>
      <c r="AB42" s="35"/>
      <c r="AC42" s="35"/>
      <c r="AD42" s="36"/>
      <c r="AE42" s="36"/>
      <c r="AF42" s="36"/>
      <c r="AG42" s="36"/>
      <c r="AH42" s="36"/>
      <c r="AI42" s="36"/>
      <c r="AJ42" s="36"/>
      <c r="AK42" s="36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Y42" s="1"/>
      <c r="AZ42" s="1"/>
      <c r="BA42" s="1"/>
      <c r="BB42" s="1"/>
      <c r="BC42" s="1"/>
      <c r="BD42" s="1"/>
    </row>
    <row r="43" spans="1:65" s="62" customFormat="1" x14ac:dyDescent="0.3">
      <c r="A43" s="112" t="s">
        <v>179</v>
      </c>
      <c r="B43" s="491">
        <v>1</v>
      </c>
      <c r="C43" s="1225">
        <v>14</v>
      </c>
      <c r="D43" s="1208">
        <v>11</v>
      </c>
      <c r="E43" s="1121">
        <v>2.97</v>
      </c>
      <c r="F43" s="487">
        <f t="shared" si="8"/>
        <v>4.7210527076906148</v>
      </c>
      <c r="G43" s="479">
        <f t="shared" si="9"/>
        <v>-1</v>
      </c>
      <c r="H43" s="187">
        <v>-1</v>
      </c>
      <c r="I43" s="480">
        <v>-1</v>
      </c>
      <c r="J43" s="481">
        <f t="shared" si="10"/>
        <v>-3</v>
      </c>
      <c r="K43" s="1120">
        <f t="shared" si="11"/>
        <v>1.7210527076906148</v>
      </c>
      <c r="L43" s="554">
        <f t="shared" si="12"/>
        <v>4</v>
      </c>
      <c r="M43" s="1259">
        <v>2017</v>
      </c>
      <c r="N43" s="554">
        <f t="shared" si="13"/>
        <v>4</v>
      </c>
      <c r="O43" s="817">
        <f t="shared" si="14"/>
        <v>0</v>
      </c>
      <c r="P43" s="622"/>
      <c r="Q43" s="579"/>
      <c r="R43" s="1253">
        <f>IF(N43&lt;6,-1,0)</f>
        <v>-1</v>
      </c>
      <c r="S43" s="475">
        <f t="shared" si="15"/>
        <v>1</v>
      </c>
      <c r="T43" s="1243"/>
      <c r="U43" s="584">
        <f t="shared" si="16"/>
        <v>0</v>
      </c>
      <c r="V43" s="586">
        <f t="shared" si="17"/>
        <v>36</v>
      </c>
      <c r="W43" s="588" t="s">
        <v>428</v>
      </c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s="62" customFormat="1" x14ac:dyDescent="0.3">
      <c r="A44" s="112" t="s">
        <v>186</v>
      </c>
      <c r="B44" s="491">
        <v>1</v>
      </c>
      <c r="C44" s="1224">
        <v>23</v>
      </c>
      <c r="D44" s="1208">
        <v>9</v>
      </c>
      <c r="E44" s="1121">
        <v>9.1489999999999991</v>
      </c>
      <c r="F44" s="478">
        <f t="shared" si="8"/>
        <v>7.23958008752893</v>
      </c>
      <c r="G44" s="479">
        <f t="shared" si="9"/>
        <v>-1</v>
      </c>
      <c r="H44" s="187">
        <v>0</v>
      </c>
      <c r="I44" s="480">
        <v>-1</v>
      </c>
      <c r="J44" s="481">
        <f t="shared" si="10"/>
        <v>-2</v>
      </c>
      <c r="K44" s="1120">
        <f t="shared" si="11"/>
        <v>5.23958008752893</v>
      </c>
      <c r="L44" s="554">
        <f t="shared" si="12"/>
        <v>6</v>
      </c>
      <c r="M44" s="1259">
        <v>2015</v>
      </c>
      <c r="N44" s="554">
        <f t="shared" si="13"/>
        <v>6</v>
      </c>
      <c r="O44" s="817">
        <f t="shared" si="14"/>
        <v>0</v>
      </c>
      <c r="P44" s="622"/>
      <c r="Q44" s="579"/>
      <c r="R44" s="1253"/>
      <c r="S44" s="475">
        <f t="shared" si="15"/>
        <v>1</v>
      </c>
      <c r="T44" s="1243">
        <v>-1</v>
      </c>
      <c r="U44" s="584">
        <f t="shared" si="16"/>
        <v>0</v>
      </c>
      <c r="V44" s="586">
        <f t="shared" si="17"/>
        <v>36</v>
      </c>
      <c r="W44" s="588" t="s">
        <v>428</v>
      </c>
      <c r="X44" s="248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</row>
    <row r="45" spans="1:65" s="62" customFormat="1" x14ac:dyDescent="0.3">
      <c r="A45" s="267" t="s">
        <v>190</v>
      </c>
      <c r="B45" s="491">
        <v>0.5</v>
      </c>
      <c r="C45" s="1224">
        <v>24</v>
      </c>
      <c r="D45" s="1209">
        <v>35</v>
      </c>
      <c r="E45" s="1125">
        <v>19.345702808070904</v>
      </c>
      <c r="F45" s="478">
        <f t="shared" si="8"/>
        <v>9.6226239242107461</v>
      </c>
      <c r="G45" s="479">
        <f t="shared" si="9"/>
        <v>0</v>
      </c>
      <c r="H45" s="187">
        <v>0</v>
      </c>
      <c r="I45" s="480">
        <v>0</v>
      </c>
      <c r="J45" s="481">
        <f t="shared" si="10"/>
        <v>0</v>
      </c>
      <c r="K45" s="1120">
        <f t="shared" si="11"/>
        <v>9.6226239242107461</v>
      </c>
      <c r="L45" s="554">
        <f t="shared" si="12"/>
        <v>10</v>
      </c>
      <c r="M45" s="1259">
        <v>2015</v>
      </c>
      <c r="N45" s="554">
        <f t="shared" si="13"/>
        <v>6</v>
      </c>
      <c r="O45" s="817">
        <f t="shared" si="14"/>
        <v>0</v>
      </c>
      <c r="P45" s="622"/>
      <c r="Q45" s="579"/>
      <c r="R45" s="1253"/>
      <c r="S45" s="475" t="str">
        <f t="shared" si="15"/>
        <v xml:space="preserve"> </v>
      </c>
      <c r="T45" s="1243"/>
      <c r="U45" s="584">
        <f t="shared" si="16"/>
        <v>0</v>
      </c>
      <c r="V45" s="586">
        <f t="shared" si="17"/>
        <v>36</v>
      </c>
      <c r="W45" s="585"/>
      <c r="X45" s="82"/>
      <c r="Y45" s="82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1"/>
      <c r="AM45" s="1"/>
      <c r="AN45" s="1"/>
      <c r="AO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s="62" customFormat="1" x14ac:dyDescent="0.3">
      <c r="A46" s="112" t="s">
        <v>173</v>
      </c>
      <c r="B46" s="491">
        <v>0.5</v>
      </c>
      <c r="C46" s="1225">
        <v>3</v>
      </c>
      <c r="D46" s="1208">
        <v>4</v>
      </c>
      <c r="E46" s="1121">
        <v>5</v>
      </c>
      <c r="F46" s="478">
        <f t="shared" si="8"/>
        <v>5.7543993733715713</v>
      </c>
      <c r="G46" s="479">
        <f t="shared" si="9"/>
        <v>0</v>
      </c>
      <c r="H46" s="187">
        <v>-1</v>
      </c>
      <c r="I46" s="183">
        <v>-1</v>
      </c>
      <c r="J46" s="481">
        <f t="shared" si="10"/>
        <v>-2</v>
      </c>
      <c r="K46" s="1120">
        <f t="shared" si="11"/>
        <v>3.7543993733715713</v>
      </c>
      <c r="L46" s="554">
        <f t="shared" si="12"/>
        <v>4</v>
      </c>
      <c r="M46" s="1259">
        <v>2017</v>
      </c>
      <c r="N46" s="554">
        <f t="shared" si="13"/>
        <v>4</v>
      </c>
      <c r="O46" s="817">
        <f t="shared" si="14"/>
        <v>0</v>
      </c>
      <c r="P46" s="622"/>
      <c r="Q46" s="579" t="str">
        <f>IF(N46&gt;=10,1," ")</f>
        <v xml:space="preserve"> </v>
      </c>
      <c r="R46" s="1253">
        <f>IF(N46&lt;6,-1,0)</f>
        <v>-1</v>
      </c>
      <c r="S46" s="475">
        <f t="shared" si="15"/>
        <v>1</v>
      </c>
      <c r="T46" s="1243"/>
      <c r="U46" s="584">
        <f t="shared" si="16"/>
        <v>0</v>
      </c>
      <c r="V46" s="586">
        <f t="shared" si="17"/>
        <v>36</v>
      </c>
      <c r="W46" s="588" t="s">
        <v>428</v>
      </c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P46" s="1"/>
      <c r="AQ46" s="1"/>
      <c r="AR46" s="1"/>
      <c r="AS46" s="1"/>
      <c r="AT46" s="1"/>
      <c r="AU46" s="1"/>
      <c r="AV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s="62" customFormat="1" x14ac:dyDescent="0.3">
      <c r="A47" s="112" t="s">
        <v>18</v>
      </c>
      <c r="B47" s="491">
        <v>0.8</v>
      </c>
      <c r="C47" s="1224">
        <v>39</v>
      </c>
      <c r="D47" s="1208">
        <v>3</v>
      </c>
      <c r="E47" s="1121">
        <v>8.0500000000000007</v>
      </c>
      <c r="F47" s="478">
        <f t="shared" si="8"/>
        <v>6.8959456965081376</v>
      </c>
      <c r="G47" s="479">
        <f t="shared" si="9"/>
        <v>0</v>
      </c>
      <c r="H47" s="187">
        <v>0</v>
      </c>
      <c r="I47" s="480">
        <v>-1</v>
      </c>
      <c r="J47" s="481">
        <f t="shared" si="10"/>
        <v>-1</v>
      </c>
      <c r="K47" s="1120">
        <f t="shared" si="11"/>
        <v>5.8959456965081376</v>
      </c>
      <c r="L47" s="554">
        <f t="shared" si="12"/>
        <v>6</v>
      </c>
      <c r="M47" s="1259">
        <v>2017</v>
      </c>
      <c r="N47" s="554">
        <f t="shared" si="13"/>
        <v>4</v>
      </c>
      <c r="O47" s="183">
        <f t="shared" si="14"/>
        <v>0</v>
      </c>
      <c r="P47" s="7"/>
      <c r="Q47" s="579"/>
      <c r="R47" s="1253"/>
      <c r="S47" s="475" t="str">
        <f t="shared" si="15"/>
        <v xml:space="preserve"> </v>
      </c>
      <c r="T47" s="1243">
        <v>-1</v>
      </c>
      <c r="U47" s="584">
        <f t="shared" si="16"/>
        <v>-1</v>
      </c>
      <c r="V47" s="586">
        <f t="shared" si="17"/>
        <v>41</v>
      </c>
      <c r="W47" s="585"/>
      <c r="X47" s="36"/>
      <c r="Y47" s="36"/>
      <c r="Z47" s="36"/>
      <c r="AA47" s="36"/>
      <c r="AB47" s="35"/>
      <c r="AC47" s="35"/>
      <c r="AD47" s="248"/>
      <c r="AE47" s="36"/>
      <c r="AF47" s="36"/>
      <c r="AG47" s="36"/>
      <c r="AH47" s="36"/>
      <c r="AI47" s="36"/>
      <c r="AJ47" s="36"/>
      <c r="AK47" s="36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65" s="62" customFormat="1" x14ac:dyDescent="0.3">
      <c r="A48" s="267" t="s">
        <v>296</v>
      </c>
      <c r="B48" s="491">
        <v>0.5</v>
      </c>
      <c r="C48" s="1223">
        <v>43</v>
      </c>
      <c r="D48" s="1207">
        <v>44</v>
      </c>
      <c r="E48" s="1121">
        <v>30.184000000000001</v>
      </c>
      <c r="F48" s="478">
        <f t="shared" si="8"/>
        <v>11.394796654215606</v>
      </c>
      <c r="G48" s="479">
        <f t="shared" si="9"/>
        <v>0</v>
      </c>
      <c r="H48" s="187">
        <v>1</v>
      </c>
      <c r="I48" s="480">
        <v>1</v>
      </c>
      <c r="J48" s="481">
        <f t="shared" si="10"/>
        <v>2</v>
      </c>
      <c r="K48" s="1120">
        <f t="shared" si="11"/>
        <v>10</v>
      </c>
      <c r="L48" s="554">
        <f t="shared" si="12"/>
        <v>10</v>
      </c>
      <c r="M48" s="1259">
        <v>2017</v>
      </c>
      <c r="N48" s="554">
        <f t="shared" si="13"/>
        <v>4</v>
      </c>
      <c r="O48" s="817">
        <f t="shared" si="14"/>
        <v>0</v>
      </c>
      <c r="P48" s="622"/>
      <c r="Q48" s="579"/>
      <c r="R48" s="1253">
        <f>IF(N48&lt;6,-1,0)</f>
        <v>-1</v>
      </c>
      <c r="S48" s="475" t="str">
        <f t="shared" si="15"/>
        <v xml:space="preserve"> </v>
      </c>
      <c r="T48" s="1243"/>
      <c r="U48" s="584">
        <f t="shared" si="16"/>
        <v>-1</v>
      </c>
      <c r="V48" s="586">
        <f t="shared" si="17"/>
        <v>41</v>
      </c>
      <c r="W48" s="588" t="s">
        <v>428</v>
      </c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1"/>
      <c r="AM48" s="1"/>
      <c r="AN48" s="1"/>
      <c r="AO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s="62" customFormat="1" x14ac:dyDescent="0.3">
      <c r="A49" s="267" t="s">
        <v>539</v>
      </c>
      <c r="B49" s="491">
        <v>0.5</v>
      </c>
      <c r="C49" s="1224">
        <v>21</v>
      </c>
      <c r="D49" s="1209">
        <v>28</v>
      </c>
      <c r="E49" s="1121">
        <v>10.57</v>
      </c>
      <c r="F49" s="478">
        <f t="shared" si="8"/>
        <v>7.6478593710668585</v>
      </c>
      <c r="G49" s="479">
        <f t="shared" si="9"/>
        <v>0</v>
      </c>
      <c r="H49" s="187">
        <v>0</v>
      </c>
      <c r="I49" s="480">
        <v>0</v>
      </c>
      <c r="J49" s="481">
        <f t="shared" si="10"/>
        <v>0</v>
      </c>
      <c r="K49" s="1120">
        <f t="shared" si="11"/>
        <v>7.6478593710668585</v>
      </c>
      <c r="L49" s="554">
        <f t="shared" si="12"/>
        <v>8</v>
      </c>
      <c r="M49" s="1259">
        <v>2017</v>
      </c>
      <c r="N49" s="554">
        <f t="shared" si="13"/>
        <v>4</v>
      </c>
      <c r="O49" s="817">
        <f t="shared" si="14"/>
        <v>0</v>
      </c>
      <c r="P49" s="622"/>
      <c r="Q49" s="579"/>
      <c r="R49" s="1253">
        <f>IF(N49&lt;6,-1,0)</f>
        <v>-1</v>
      </c>
      <c r="S49" s="475" t="str">
        <f t="shared" si="15"/>
        <v xml:space="preserve"> </v>
      </c>
      <c r="T49" s="1243"/>
      <c r="U49" s="584">
        <f t="shared" si="16"/>
        <v>-1</v>
      </c>
      <c r="V49" s="586">
        <f t="shared" si="17"/>
        <v>41</v>
      </c>
      <c r="W49" s="588" t="s">
        <v>428</v>
      </c>
      <c r="X49" s="82"/>
      <c r="Y49" s="82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x14ac:dyDescent="0.3">
      <c r="A50" s="112" t="s">
        <v>174</v>
      </c>
      <c r="B50" s="491">
        <v>0.6</v>
      </c>
      <c r="C50" s="1224">
        <v>30</v>
      </c>
      <c r="D50" s="1208">
        <v>14</v>
      </c>
      <c r="E50" s="1121">
        <v>8.2409999999999997</v>
      </c>
      <c r="F50" s="478">
        <f t="shared" si="8"/>
        <v>6.9576690270675234</v>
      </c>
      <c r="G50" s="479">
        <f t="shared" si="9"/>
        <v>0</v>
      </c>
      <c r="H50" s="187">
        <v>0</v>
      </c>
      <c r="I50" s="480">
        <v>-1</v>
      </c>
      <c r="J50" s="481">
        <f t="shared" si="10"/>
        <v>-1</v>
      </c>
      <c r="K50" s="1120">
        <f t="shared" si="11"/>
        <v>5.9576690270675234</v>
      </c>
      <c r="L50" s="554">
        <f t="shared" si="12"/>
        <v>6</v>
      </c>
      <c r="M50" s="1259">
        <v>2017</v>
      </c>
      <c r="N50" s="554">
        <f t="shared" si="13"/>
        <v>4</v>
      </c>
      <c r="O50" s="817">
        <f t="shared" si="14"/>
        <v>0</v>
      </c>
      <c r="P50" s="622"/>
      <c r="Q50" s="579"/>
      <c r="R50" s="1253">
        <f>IF(N50&lt;6,-1,0)</f>
        <v>-1</v>
      </c>
      <c r="S50" s="475" t="str">
        <f t="shared" si="15"/>
        <v xml:space="preserve"> </v>
      </c>
      <c r="T50" s="1243"/>
      <c r="U50" s="584">
        <f t="shared" si="16"/>
        <v>-1</v>
      </c>
      <c r="V50" s="586">
        <f t="shared" si="17"/>
        <v>41</v>
      </c>
      <c r="W50" s="588" t="s">
        <v>428</v>
      </c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BE50" s="62"/>
      <c r="BF50" s="62"/>
      <c r="BG50" s="62"/>
      <c r="BH50" s="62"/>
      <c r="BI50" s="62"/>
      <c r="BJ50" s="62"/>
      <c r="BK50" s="62"/>
      <c r="BL50" s="62"/>
      <c r="BM50" s="62"/>
    </row>
    <row r="51" spans="1:65" s="62" customFormat="1" x14ac:dyDescent="0.3">
      <c r="A51" s="112" t="s">
        <v>36</v>
      </c>
      <c r="B51" s="491">
        <v>0.75</v>
      </c>
      <c r="C51" s="1224">
        <v>32</v>
      </c>
      <c r="D51" s="1209">
        <v>31</v>
      </c>
      <c r="E51" s="1121">
        <v>9.3610000000000007</v>
      </c>
      <c r="F51" s="478">
        <f t="shared" si="8"/>
        <v>7.3028747387080593</v>
      </c>
      <c r="G51" s="479">
        <f t="shared" si="9"/>
        <v>0</v>
      </c>
      <c r="H51" s="187">
        <v>0</v>
      </c>
      <c r="I51" s="480">
        <v>0</v>
      </c>
      <c r="J51" s="481">
        <f t="shared" si="10"/>
        <v>0</v>
      </c>
      <c r="K51" s="1120">
        <f t="shared" si="11"/>
        <v>7.3028747387080593</v>
      </c>
      <c r="L51" s="554">
        <f t="shared" si="12"/>
        <v>8</v>
      </c>
      <c r="M51" s="1259">
        <v>2017</v>
      </c>
      <c r="N51" s="554">
        <f t="shared" si="13"/>
        <v>4</v>
      </c>
      <c r="O51" s="817">
        <f t="shared" si="14"/>
        <v>0</v>
      </c>
      <c r="P51" s="622"/>
      <c r="Q51" s="579" t="str">
        <f>IF(N51&gt;=10,1," ")</f>
        <v xml:space="preserve"> </v>
      </c>
      <c r="R51" s="1253">
        <f>IF(N51&lt;6,-1,0)</f>
        <v>-1</v>
      </c>
      <c r="S51" s="475" t="str">
        <f t="shared" si="15"/>
        <v xml:space="preserve"> </v>
      </c>
      <c r="T51" s="1243"/>
      <c r="U51" s="584">
        <f t="shared" si="16"/>
        <v>-1</v>
      </c>
      <c r="V51" s="586">
        <f t="shared" si="17"/>
        <v>41</v>
      </c>
      <c r="W51" s="588" t="s">
        <v>428</v>
      </c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1"/>
      <c r="AM51" s="1"/>
      <c r="AN51" s="1"/>
      <c r="AO51" s="1"/>
      <c r="AW51" s="1"/>
      <c r="AX51" s="1"/>
    </row>
    <row r="52" spans="1:65" s="62" customFormat="1" x14ac:dyDescent="0.3">
      <c r="A52" s="112" t="s">
        <v>613</v>
      </c>
      <c r="B52" s="491">
        <v>0.7</v>
      </c>
      <c r="C52" s="1224">
        <v>36</v>
      </c>
      <c r="D52" s="1210">
        <v>26</v>
      </c>
      <c r="E52" s="1121">
        <v>16.32</v>
      </c>
      <c r="F52" s="482">
        <f t="shared" si="8"/>
        <v>9.020384645351939</v>
      </c>
      <c r="G52" s="186">
        <f t="shared" si="9"/>
        <v>0</v>
      </c>
      <c r="H52" s="187">
        <v>0</v>
      </c>
      <c r="I52" s="484">
        <v>0</v>
      </c>
      <c r="J52" s="485">
        <f t="shared" si="10"/>
        <v>0</v>
      </c>
      <c r="K52" s="1126">
        <f t="shared" si="11"/>
        <v>9.020384645351939</v>
      </c>
      <c r="L52" s="556">
        <f t="shared" si="12"/>
        <v>10</v>
      </c>
      <c r="M52" s="1259">
        <v>2017</v>
      </c>
      <c r="N52" s="556">
        <f t="shared" si="13"/>
        <v>4</v>
      </c>
      <c r="O52" s="1233">
        <f t="shared" si="14"/>
        <v>0</v>
      </c>
      <c r="P52" s="1544"/>
      <c r="Q52" s="580" t="str">
        <f>IF(N52&gt;=10,1," ")</f>
        <v xml:space="preserve"> </v>
      </c>
      <c r="R52" s="1255"/>
      <c r="S52" s="475" t="str">
        <f t="shared" si="15"/>
        <v xml:space="preserve"> </v>
      </c>
      <c r="T52" s="1244">
        <v>-1</v>
      </c>
      <c r="U52" s="584">
        <f t="shared" si="16"/>
        <v>-1</v>
      </c>
      <c r="V52" s="586">
        <f t="shared" si="17"/>
        <v>41</v>
      </c>
      <c r="W52" s="585"/>
      <c r="X52" s="36"/>
      <c r="Y52" s="36"/>
      <c r="Z52" s="36"/>
      <c r="AA52" s="36"/>
      <c r="AB52" s="36"/>
      <c r="AC52" s="36"/>
      <c r="AD52" s="82"/>
      <c r="AE52" s="82"/>
      <c r="AF52" s="82"/>
      <c r="AG52" s="82"/>
      <c r="AH52" s="36"/>
      <c r="AI52" s="36"/>
      <c r="AJ52" s="36"/>
      <c r="AK52" s="36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65" x14ac:dyDescent="0.3">
      <c r="A53" s="267" t="s">
        <v>298</v>
      </c>
      <c r="B53" s="491">
        <v>0.8</v>
      </c>
      <c r="C53" s="1226">
        <v>55</v>
      </c>
      <c r="D53" s="1210">
        <v>38</v>
      </c>
      <c r="E53" s="1121">
        <v>13.32</v>
      </c>
      <c r="F53" s="482">
        <f t="shared" si="8"/>
        <v>8.3503177889310205</v>
      </c>
      <c r="G53" s="186">
        <f t="shared" si="9"/>
        <v>0</v>
      </c>
      <c r="H53" s="483">
        <v>1</v>
      </c>
      <c r="I53" s="484">
        <v>0</v>
      </c>
      <c r="J53" s="485">
        <f t="shared" si="10"/>
        <v>1</v>
      </c>
      <c r="K53" s="1126">
        <f t="shared" si="11"/>
        <v>9.3503177889310205</v>
      </c>
      <c r="L53" s="556">
        <f t="shared" si="12"/>
        <v>10</v>
      </c>
      <c r="M53" s="1259">
        <v>2013</v>
      </c>
      <c r="N53" s="556">
        <f t="shared" si="13"/>
        <v>8</v>
      </c>
      <c r="O53" s="1233">
        <f t="shared" si="14"/>
        <v>0</v>
      </c>
      <c r="P53" s="1544"/>
      <c r="Q53" s="580" t="str">
        <f>IF(N53&gt;=10,1," ")</f>
        <v xml:space="preserve"> </v>
      </c>
      <c r="R53" s="1255"/>
      <c r="S53" s="475" t="str">
        <f t="shared" si="15"/>
        <v xml:space="preserve"> </v>
      </c>
      <c r="T53" s="1244">
        <v>-1</v>
      </c>
      <c r="U53" s="584">
        <f t="shared" si="16"/>
        <v>-1</v>
      </c>
      <c r="V53" s="586">
        <f t="shared" si="17"/>
        <v>41</v>
      </c>
      <c r="W53" s="585"/>
      <c r="X53" s="36"/>
      <c r="Y53" s="36"/>
      <c r="Z53" s="36"/>
      <c r="AA53" s="36"/>
      <c r="AB53" s="36"/>
      <c r="AC53" s="36"/>
      <c r="AD53" s="82"/>
      <c r="AE53" s="82"/>
      <c r="AF53" s="82"/>
      <c r="AG53" s="82"/>
      <c r="AH53" s="36"/>
      <c r="AI53" s="36"/>
      <c r="AJ53" s="36"/>
      <c r="AK53" s="36"/>
      <c r="AP53" s="62"/>
      <c r="AQ53" s="62"/>
      <c r="AR53" s="62"/>
      <c r="AS53" s="62"/>
      <c r="AT53" s="62"/>
      <c r="AU53" s="62"/>
      <c r="AV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</row>
    <row r="54" spans="1:65" x14ac:dyDescent="0.3">
      <c r="A54" s="112" t="s">
        <v>301</v>
      </c>
      <c r="B54" s="491">
        <v>0.5</v>
      </c>
      <c r="C54" s="1227">
        <v>10</v>
      </c>
      <c r="D54" s="1210">
        <v>24</v>
      </c>
      <c r="E54" s="1121">
        <v>21.788933750000002</v>
      </c>
      <c r="F54" s="482">
        <f t="shared" si="8"/>
        <v>10.067486829874124</v>
      </c>
      <c r="G54" s="186">
        <f t="shared" si="9"/>
        <v>0</v>
      </c>
      <c r="H54" s="483">
        <v>-1</v>
      </c>
      <c r="I54" s="484">
        <v>0</v>
      </c>
      <c r="J54" s="485">
        <f t="shared" si="10"/>
        <v>-1</v>
      </c>
      <c r="K54" s="1126">
        <f t="shared" si="11"/>
        <v>9.0674868298741238</v>
      </c>
      <c r="L54" s="556">
        <f t="shared" si="12"/>
        <v>10</v>
      </c>
      <c r="M54" s="1259">
        <v>2017</v>
      </c>
      <c r="N54" s="556">
        <f t="shared" si="13"/>
        <v>4</v>
      </c>
      <c r="O54" s="486">
        <f t="shared" si="14"/>
        <v>0</v>
      </c>
      <c r="P54" s="1545"/>
      <c r="Q54" s="580" t="str">
        <f>IF(N54&gt;=10,1," ")</f>
        <v xml:space="preserve"> </v>
      </c>
      <c r="R54" s="1255">
        <f>IF(N54&lt;6,-1,0)</f>
        <v>-1</v>
      </c>
      <c r="S54" s="475" t="str">
        <f t="shared" si="15"/>
        <v xml:space="preserve"> </v>
      </c>
      <c r="T54" s="1244"/>
      <c r="U54" s="584">
        <f t="shared" si="16"/>
        <v>-1</v>
      </c>
      <c r="V54" s="586">
        <f t="shared" si="17"/>
        <v>41</v>
      </c>
      <c r="W54" s="588" t="s">
        <v>428</v>
      </c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62"/>
      <c r="AM54" s="62"/>
      <c r="AN54" s="62"/>
      <c r="AO54" s="62"/>
    </row>
    <row r="55" spans="1:65" s="62" customFormat="1" x14ac:dyDescent="0.3">
      <c r="A55" s="112" t="s">
        <v>302</v>
      </c>
      <c r="B55" s="1869">
        <v>0.3783224896363811</v>
      </c>
      <c r="C55" s="1225">
        <v>5</v>
      </c>
      <c r="D55" s="1208">
        <v>6</v>
      </c>
      <c r="E55" s="1874">
        <v>14.12</v>
      </c>
      <c r="F55" s="478">
        <f t="shared" si="8"/>
        <v>8.5374580574003947</v>
      </c>
      <c r="G55" s="479">
        <f t="shared" si="9"/>
        <v>0</v>
      </c>
      <c r="H55" s="187">
        <v>-1</v>
      </c>
      <c r="I55" s="480">
        <v>-1</v>
      </c>
      <c r="J55" s="481">
        <f t="shared" si="10"/>
        <v>-2</v>
      </c>
      <c r="K55" s="1120">
        <f t="shared" si="11"/>
        <v>6.5374580574003947</v>
      </c>
      <c r="L55" s="554">
        <f t="shared" si="12"/>
        <v>6</v>
      </c>
      <c r="M55" s="1259">
        <v>2017</v>
      </c>
      <c r="N55" s="554">
        <f t="shared" si="13"/>
        <v>4</v>
      </c>
      <c r="O55" s="183">
        <f t="shared" si="14"/>
        <v>0</v>
      </c>
      <c r="P55" s="7"/>
      <c r="Q55" s="579" t="str">
        <f>IF(N55&gt;=10,1," ")</f>
        <v xml:space="preserve"> </v>
      </c>
      <c r="R55" s="1253">
        <f>IF(N55&lt;6,-1,0)</f>
        <v>-1</v>
      </c>
      <c r="S55" s="475" t="str">
        <f t="shared" si="15"/>
        <v xml:space="preserve"> </v>
      </c>
      <c r="T55" s="1243"/>
      <c r="U55" s="584">
        <f t="shared" si="16"/>
        <v>-1</v>
      </c>
      <c r="V55" s="586">
        <f t="shared" si="17"/>
        <v>41</v>
      </c>
      <c r="W55" s="588" t="s">
        <v>428</v>
      </c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s="62" customFormat="1" x14ac:dyDescent="0.3">
      <c r="A56" s="267" t="s">
        <v>194</v>
      </c>
      <c r="B56" s="1118">
        <v>0.3</v>
      </c>
      <c r="C56" s="1224">
        <v>35</v>
      </c>
      <c r="D56" s="1208">
        <v>16</v>
      </c>
      <c r="E56" s="1119">
        <v>4.3</v>
      </c>
      <c r="F56" s="478">
        <f t="shared" si="8"/>
        <v>5.4338720936885707</v>
      </c>
      <c r="G56" s="488"/>
      <c r="H56" s="187">
        <v>0</v>
      </c>
      <c r="I56" s="480">
        <v>-1</v>
      </c>
      <c r="J56" s="481">
        <f t="shared" si="10"/>
        <v>-1</v>
      </c>
      <c r="K56" s="1120">
        <f t="shared" si="11"/>
        <v>4.4338720936885707</v>
      </c>
      <c r="L56" s="554">
        <f t="shared" si="12"/>
        <v>4</v>
      </c>
      <c r="M56" s="1259">
        <v>2019</v>
      </c>
      <c r="N56" s="554">
        <f t="shared" si="13"/>
        <v>2</v>
      </c>
      <c r="O56" s="817">
        <v>-2</v>
      </c>
      <c r="P56" s="622"/>
      <c r="Q56" s="1115"/>
      <c r="R56" s="1254"/>
      <c r="S56" s="475" t="str">
        <f t="shared" si="15"/>
        <v xml:space="preserve"> </v>
      </c>
      <c r="T56" s="1243"/>
      <c r="U56" s="584">
        <f t="shared" si="16"/>
        <v>-2</v>
      </c>
      <c r="V56" s="586">
        <f t="shared" si="17"/>
        <v>50</v>
      </c>
      <c r="W56" s="585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 t="s">
        <v>78</v>
      </c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s="62" customFormat="1" x14ac:dyDescent="0.3">
      <c r="A57" s="267" t="s">
        <v>17</v>
      </c>
      <c r="B57" s="491">
        <v>0.5</v>
      </c>
      <c r="C57" s="1225">
        <v>17</v>
      </c>
      <c r="D57" s="1208">
        <v>20</v>
      </c>
      <c r="E57" s="1121">
        <v>5.2</v>
      </c>
      <c r="F57" s="478">
        <f t="shared" si="8"/>
        <v>5.8408044852337113</v>
      </c>
      <c r="G57" s="479">
        <f>IF(B57&gt;0.9,-1,IF(B57&lt;0.3,1,0))</f>
        <v>0</v>
      </c>
      <c r="H57" s="187">
        <v>-1</v>
      </c>
      <c r="I57" s="480">
        <v>-1</v>
      </c>
      <c r="J57" s="481">
        <f t="shared" si="10"/>
        <v>-2</v>
      </c>
      <c r="K57" s="1117">
        <f t="shared" si="11"/>
        <v>3.8408044852337113</v>
      </c>
      <c r="L57" s="554">
        <f t="shared" si="12"/>
        <v>4</v>
      </c>
      <c r="M57" s="1259">
        <v>2019</v>
      </c>
      <c r="N57" s="554">
        <f t="shared" si="13"/>
        <v>2</v>
      </c>
      <c r="O57" s="817">
        <v>-2</v>
      </c>
      <c r="P57" s="622"/>
      <c r="Q57" s="579"/>
      <c r="R57" s="1253"/>
      <c r="S57" s="475" t="str">
        <f t="shared" si="15"/>
        <v xml:space="preserve"> </v>
      </c>
      <c r="T57" s="1243"/>
      <c r="U57" s="584">
        <f t="shared" si="16"/>
        <v>-2</v>
      </c>
      <c r="V57" s="586">
        <f t="shared" si="17"/>
        <v>50</v>
      </c>
      <c r="W57" s="585"/>
      <c r="X57" s="36"/>
      <c r="Y57" s="36"/>
      <c r="Z57" s="36"/>
      <c r="AA57" s="36"/>
      <c r="AB57" s="35"/>
      <c r="AC57" s="35"/>
      <c r="AD57" s="36"/>
      <c r="AE57" s="36"/>
      <c r="AF57" s="36"/>
      <c r="AG57" s="36"/>
      <c r="AH57" s="36"/>
      <c r="AI57" s="36"/>
      <c r="AJ57" s="36"/>
      <c r="AK57" s="36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s="62" customFormat="1" x14ac:dyDescent="0.3">
      <c r="A58" s="267" t="s">
        <v>534</v>
      </c>
      <c r="B58" s="491">
        <v>0.5</v>
      </c>
      <c r="C58" s="1225">
        <v>12</v>
      </c>
      <c r="D58" s="1209">
        <v>21</v>
      </c>
      <c r="E58" s="1121">
        <v>11.6</v>
      </c>
      <c r="F58" s="478">
        <f t="shared" si="8"/>
        <v>7.9229229828728185</v>
      </c>
      <c r="G58" s="479">
        <f>IF(B58&gt;0.9,-1,IF(B58&lt;0.3,1,0))</f>
        <v>0</v>
      </c>
      <c r="H58" s="187">
        <v>-1</v>
      </c>
      <c r="I58" s="480">
        <v>0</v>
      </c>
      <c r="J58" s="481">
        <f t="shared" si="10"/>
        <v>-1</v>
      </c>
      <c r="K58" s="1117">
        <f t="shared" si="11"/>
        <v>6.9229229828728185</v>
      </c>
      <c r="L58" s="554">
        <f t="shared" si="12"/>
        <v>6</v>
      </c>
      <c r="M58" s="1259">
        <v>2019</v>
      </c>
      <c r="N58" s="554">
        <f t="shared" si="13"/>
        <v>2</v>
      </c>
      <c r="O58" s="817">
        <v>-2</v>
      </c>
      <c r="P58" s="622"/>
      <c r="Q58" s="579" t="str">
        <f t="shared" ref="Q58:Q63" si="18">IF(N58&gt;=10,1," ")</f>
        <v xml:space="preserve"> </v>
      </c>
      <c r="R58" s="1253"/>
      <c r="S58" s="475" t="str">
        <f t="shared" si="15"/>
        <v xml:space="preserve"> </v>
      </c>
      <c r="T58" s="1243"/>
      <c r="U58" s="584">
        <f t="shared" si="16"/>
        <v>-2</v>
      </c>
      <c r="V58" s="586">
        <f t="shared" si="17"/>
        <v>50</v>
      </c>
      <c r="W58" s="585"/>
      <c r="X58" s="82"/>
      <c r="Y58" s="82"/>
      <c r="Z58" s="82"/>
      <c r="AA58" s="82"/>
      <c r="AB58" s="82"/>
      <c r="AC58" s="82"/>
      <c r="AD58" s="82"/>
      <c r="AE58" s="36"/>
      <c r="AF58" s="82"/>
      <c r="AG58" s="36"/>
      <c r="AH58" s="82"/>
      <c r="AI58" s="82"/>
      <c r="AJ58" s="82"/>
      <c r="AK58" s="82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x14ac:dyDescent="0.3">
      <c r="A59" s="113" t="s">
        <v>188</v>
      </c>
      <c r="B59" s="491">
        <v>0.3</v>
      </c>
      <c r="C59" s="1225">
        <v>16</v>
      </c>
      <c r="D59" s="1208">
        <v>7</v>
      </c>
      <c r="E59" s="1121">
        <v>10.1</v>
      </c>
      <c r="F59" s="478">
        <f t="shared" si="8"/>
        <v>7.5168090918006136</v>
      </c>
      <c r="G59" s="479"/>
      <c r="H59" s="187">
        <v>-1</v>
      </c>
      <c r="I59" s="480">
        <v>-1</v>
      </c>
      <c r="J59" s="481">
        <f t="shared" si="10"/>
        <v>-2</v>
      </c>
      <c r="K59" s="1117">
        <f t="shared" si="11"/>
        <v>5.5168090918006136</v>
      </c>
      <c r="L59" s="554">
        <f t="shared" si="12"/>
        <v>6</v>
      </c>
      <c r="M59" s="1259">
        <v>2019</v>
      </c>
      <c r="N59" s="554">
        <f t="shared" si="13"/>
        <v>2</v>
      </c>
      <c r="O59" s="817">
        <v>-2</v>
      </c>
      <c r="P59" s="622"/>
      <c r="Q59" s="579" t="str">
        <f t="shared" si="18"/>
        <v xml:space="preserve"> </v>
      </c>
      <c r="R59" s="1253"/>
      <c r="S59" s="475" t="str">
        <f t="shared" si="15"/>
        <v xml:space="preserve"> </v>
      </c>
      <c r="T59" s="1243"/>
      <c r="U59" s="584">
        <f t="shared" si="16"/>
        <v>-2</v>
      </c>
      <c r="V59" s="586">
        <f t="shared" si="17"/>
        <v>50</v>
      </c>
      <c r="W59" s="585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Y59" s="62"/>
      <c r="AZ59" s="62"/>
      <c r="BA59" s="62"/>
      <c r="BB59" s="62"/>
      <c r="BC59" s="62"/>
      <c r="BD59" s="62"/>
    </row>
    <row r="60" spans="1:65" s="62" customFormat="1" x14ac:dyDescent="0.3">
      <c r="A60" s="113" t="s">
        <v>175</v>
      </c>
      <c r="B60" s="491">
        <v>1.4</v>
      </c>
      <c r="C60" s="1225">
        <v>1</v>
      </c>
      <c r="D60" s="1208">
        <v>2</v>
      </c>
      <c r="E60" s="1127">
        <v>9.9</v>
      </c>
      <c r="F60" s="478">
        <f t="shared" si="8"/>
        <v>7.4598959892890644</v>
      </c>
      <c r="G60" s="479">
        <f>IF(B60&gt;0.9,-1,IF(B60&lt;0.3,1,0))</f>
        <v>-1</v>
      </c>
      <c r="H60" s="187">
        <v>-1</v>
      </c>
      <c r="I60" s="480">
        <v>-1</v>
      </c>
      <c r="J60" s="481">
        <f t="shared" si="10"/>
        <v>-3</v>
      </c>
      <c r="K60" s="1120">
        <f t="shared" si="11"/>
        <v>4.4598959892890644</v>
      </c>
      <c r="L60" s="554">
        <f t="shared" si="12"/>
        <v>4</v>
      </c>
      <c r="M60" s="1259">
        <v>2019</v>
      </c>
      <c r="N60" s="554">
        <f t="shared" si="13"/>
        <v>2</v>
      </c>
      <c r="O60" s="817">
        <v>-2</v>
      </c>
      <c r="P60" s="622"/>
      <c r="Q60" s="579" t="str">
        <f t="shared" si="18"/>
        <v xml:space="preserve"> </v>
      </c>
      <c r="R60" s="1253"/>
      <c r="S60" s="475" t="str">
        <f t="shared" si="15"/>
        <v xml:space="preserve"> </v>
      </c>
      <c r="T60" s="1243"/>
      <c r="U60" s="584">
        <f t="shared" si="16"/>
        <v>-2</v>
      </c>
      <c r="V60" s="586">
        <f t="shared" si="17"/>
        <v>50</v>
      </c>
      <c r="W60" s="585"/>
      <c r="X60" s="248"/>
      <c r="Y60" s="36"/>
      <c r="Z60" s="36"/>
      <c r="AA60" s="36"/>
      <c r="AB60" s="36"/>
      <c r="AC60" s="36"/>
      <c r="AD60" s="82"/>
      <c r="AE60" s="82"/>
      <c r="AF60" s="82"/>
      <c r="AG60" s="82"/>
      <c r="AH60" s="36"/>
      <c r="AI60" s="36"/>
      <c r="AJ60" s="36"/>
      <c r="AK60" s="36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"/>
      <c r="BA60" s="1"/>
      <c r="BB60" s="1"/>
      <c r="BC60" s="1"/>
      <c r="BD60" s="1"/>
    </row>
    <row r="61" spans="1:65" s="62" customFormat="1" x14ac:dyDescent="0.3">
      <c r="A61" s="112" t="s">
        <v>177</v>
      </c>
      <c r="B61" s="54"/>
      <c r="C61" s="1224">
        <v>33</v>
      </c>
      <c r="D61" s="1207">
        <v>46</v>
      </c>
      <c r="E61" s="1119">
        <v>14.2</v>
      </c>
      <c r="F61" s="478">
        <f t="shared" si="8"/>
        <v>8.555806801550375</v>
      </c>
      <c r="G61" s="479"/>
      <c r="H61" s="187">
        <v>0</v>
      </c>
      <c r="I61" s="480">
        <v>1</v>
      </c>
      <c r="J61" s="481">
        <f t="shared" si="10"/>
        <v>1</v>
      </c>
      <c r="K61" s="1120">
        <f t="shared" si="11"/>
        <v>9.555806801550375</v>
      </c>
      <c r="L61" s="554">
        <f t="shared" si="12"/>
        <v>10</v>
      </c>
      <c r="M61" s="1259">
        <v>2019</v>
      </c>
      <c r="N61" s="554">
        <f t="shared" si="13"/>
        <v>2</v>
      </c>
      <c r="O61" s="817">
        <v>-2</v>
      </c>
      <c r="P61" s="622"/>
      <c r="Q61" s="1115" t="str">
        <f t="shared" si="18"/>
        <v xml:space="preserve"> </v>
      </c>
      <c r="R61" s="1254"/>
      <c r="S61" s="475" t="str">
        <f t="shared" si="15"/>
        <v xml:space="preserve"> </v>
      </c>
      <c r="T61" s="1243">
        <v>-1</v>
      </c>
      <c r="U61" s="584">
        <f t="shared" si="16"/>
        <v>-3</v>
      </c>
      <c r="V61" s="586">
        <f t="shared" si="17"/>
        <v>55</v>
      </c>
      <c r="W61" s="585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1"/>
      <c r="AX61" s="1"/>
      <c r="AY61" s="97"/>
      <c r="AZ61" s="97"/>
      <c r="BA61" s="97"/>
      <c r="BB61" s="97"/>
      <c r="BC61" s="97"/>
      <c r="BD61" s="97"/>
    </row>
    <row r="62" spans="1:65" x14ac:dyDescent="0.3">
      <c r="A62" s="112" t="s">
        <v>9</v>
      </c>
      <c r="B62" s="491">
        <v>0.4</v>
      </c>
      <c r="C62" s="1225">
        <v>4</v>
      </c>
      <c r="D62" s="1208">
        <v>12</v>
      </c>
      <c r="E62" s="1121">
        <v>7</v>
      </c>
      <c r="F62" s="478">
        <f t="shared" si="8"/>
        <v>6.5392607282869077</v>
      </c>
      <c r="G62" s="479">
        <f>IF(B62&gt;0.9,-1,IF(B62&lt;0.3,1,0))</f>
        <v>0</v>
      </c>
      <c r="H62" s="187">
        <v>-1</v>
      </c>
      <c r="I62" s="480">
        <v>-1</v>
      </c>
      <c r="J62" s="481">
        <f t="shared" si="10"/>
        <v>-2</v>
      </c>
      <c r="K62" s="1120">
        <f t="shared" si="11"/>
        <v>4.5392607282869077</v>
      </c>
      <c r="L62" s="554">
        <f t="shared" si="12"/>
        <v>4</v>
      </c>
      <c r="M62" s="1259">
        <v>2019</v>
      </c>
      <c r="N62" s="554">
        <f t="shared" si="13"/>
        <v>2</v>
      </c>
      <c r="O62" s="817">
        <f>IF(N62=2,-2,MAX(N62-L62,0))</f>
        <v>-2</v>
      </c>
      <c r="P62" s="622"/>
      <c r="Q62" s="579" t="str">
        <f t="shared" si="18"/>
        <v xml:space="preserve"> </v>
      </c>
      <c r="R62" s="1253">
        <f>IF(N62&lt;6,-1,0)</f>
        <v>-1</v>
      </c>
      <c r="S62" s="475" t="str">
        <f t="shared" si="15"/>
        <v xml:space="preserve"> </v>
      </c>
      <c r="T62" s="1243"/>
      <c r="U62" s="584">
        <f t="shared" si="16"/>
        <v>-3</v>
      </c>
      <c r="V62" s="586">
        <f t="shared" si="17"/>
        <v>55</v>
      </c>
      <c r="W62" s="588" t="s">
        <v>428</v>
      </c>
      <c r="X62" s="36"/>
      <c r="Y62" s="36"/>
      <c r="Z62" s="36"/>
      <c r="AA62" s="36"/>
      <c r="AB62" s="36"/>
      <c r="AC62" s="36"/>
      <c r="AD62" s="82"/>
      <c r="AE62" s="82"/>
      <c r="AF62" s="82"/>
      <c r="AG62" s="82"/>
      <c r="AH62" s="36"/>
      <c r="AI62" s="36"/>
      <c r="AJ62" s="36"/>
      <c r="AK62" s="36"/>
      <c r="AW62" s="62"/>
      <c r="AX62" s="62"/>
      <c r="BE62" s="62"/>
      <c r="BF62" s="62"/>
      <c r="BG62" s="62"/>
      <c r="BH62" s="62"/>
      <c r="BI62" s="62"/>
      <c r="BJ62" s="62"/>
      <c r="BK62" s="62"/>
      <c r="BL62" s="62"/>
      <c r="BM62" s="62"/>
    </row>
    <row r="63" spans="1:65" s="62" customFormat="1" ht="19.5" thickBot="1" x14ac:dyDescent="0.35">
      <c r="A63" s="216" t="s">
        <v>189</v>
      </c>
      <c r="B63" s="1870">
        <v>0.6</v>
      </c>
      <c r="C63" s="1228">
        <v>6</v>
      </c>
      <c r="D63" s="1212">
        <v>13</v>
      </c>
      <c r="E63" s="1875">
        <v>9.6999999999999993</v>
      </c>
      <c r="F63" s="538">
        <f t="shared" si="8"/>
        <v>7.4022654884467434</v>
      </c>
      <c r="G63" s="539">
        <f>IF(B63&gt;0.9,-1,IF(B63&lt;0.3,1,0))</f>
        <v>0</v>
      </c>
      <c r="H63" s="190">
        <v>-1</v>
      </c>
      <c r="I63" s="489">
        <v>-1</v>
      </c>
      <c r="J63" s="490">
        <f t="shared" si="10"/>
        <v>-2</v>
      </c>
      <c r="K63" s="1128">
        <f t="shared" si="11"/>
        <v>5.4022654884467434</v>
      </c>
      <c r="L63" s="557">
        <f t="shared" si="12"/>
        <v>6</v>
      </c>
      <c r="M63" s="1462">
        <v>2019</v>
      </c>
      <c r="N63" s="557">
        <f t="shared" si="13"/>
        <v>2</v>
      </c>
      <c r="O63" s="540">
        <f>IF(N63=2,-2,MAX(N63-L63,0))</f>
        <v>-2</v>
      </c>
      <c r="P63" s="8"/>
      <c r="Q63" s="581" t="str">
        <f t="shared" si="18"/>
        <v xml:space="preserve"> </v>
      </c>
      <c r="R63" s="1256">
        <f>IF(N63&lt;6,-1,0)</f>
        <v>-1</v>
      </c>
      <c r="S63" s="539" t="str">
        <f t="shared" si="15"/>
        <v xml:space="preserve"> </v>
      </c>
      <c r="T63" s="1549"/>
      <c r="U63" s="1550">
        <f t="shared" si="16"/>
        <v>-3</v>
      </c>
      <c r="V63" s="1551">
        <f t="shared" si="17"/>
        <v>55</v>
      </c>
      <c r="W63" s="1552" t="s">
        <v>428</v>
      </c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s="62" customFormat="1" x14ac:dyDescent="0.3">
      <c r="A64" s="115"/>
      <c r="B64" s="82"/>
      <c r="C64" s="150"/>
      <c r="D64" s="82"/>
      <c r="E64" s="653"/>
      <c r="F64" s="627"/>
      <c r="G64" s="150"/>
      <c r="H64" s="150"/>
      <c r="I64" s="82"/>
      <c r="J64" s="82"/>
      <c r="K64" s="115"/>
      <c r="L64" s="150"/>
      <c r="M64" s="173"/>
      <c r="N64" s="82"/>
      <c r="O64" s="82"/>
      <c r="P64" s="82"/>
      <c r="Q64" s="82"/>
      <c r="R64" s="82"/>
      <c r="S64" s="82"/>
      <c r="T64" s="82"/>
      <c r="U64" s="209"/>
      <c r="V64" s="209"/>
      <c r="W64" s="209"/>
      <c r="X64" s="209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11"/>
      <c r="AM64" s="11"/>
      <c r="AN64" s="11"/>
      <c r="AO64" s="11"/>
    </row>
    <row r="65" spans="1:41" s="62" customFormat="1" x14ac:dyDescent="0.3">
      <c r="A65" s="115"/>
      <c r="B65" s="82"/>
      <c r="C65" s="150"/>
      <c r="D65" s="82"/>
      <c r="E65" s="653"/>
      <c r="F65" s="627"/>
      <c r="G65" s="150"/>
      <c r="H65" s="150"/>
      <c r="I65" s="82"/>
      <c r="J65" s="82"/>
      <c r="K65" s="115"/>
      <c r="L65" s="150"/>
      <c r="M65" s="173"/>
      <c r="N65" s="82"/>
      <c r="O65" s="82"/>
      <c r="P65" s="82"/>
      <c r="Q65" s="82"/>
      <c r="R65" s="82"/>
      <c r="S65" s="82"/>
      <c r="T65" s="82"/>
      <c r="U65" s="209"/>
      <c r="V65" s="209"/>
      <c r="W65" s="209"/>
      <c r="X65" s="209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11"/>
      <c r="AM65" s="11"/>
      <c r="AN65" s="11"/>
      <c r="AO65" s="11"/>
    </row>
    <row r="66" spans="1:41" s="62" customFormat="1" x14ac:dyDescent="0.3">
      <c r="A66" s="115"/>
      <c r="B66" s="82"/>
      <c r="C66" s="150"/>
      <c r="D66" s="82"/>
      <c r="E66" s="653"/>
      <c r="F66" s="627"/>
      <c r="G66" s="150"/>
      <c r="H66" s="150"/>
      <c r="I66" s="82"/>
      <c r="J66" s="82"/>
      <c r="K66" s="115"/>
      <c r="L66" s="150"/>
      <c r="M66" s="173"/>
      <c r="N66" s="82"/>
      <c r="O66" s="82"/>
      <c r="P66" s="82"/>
      <c r="Q66" s="82"/>
      <c r="R66" s="82"/>
      <c r="S66" s="82"/>
      <c r="T66" s="82"/>
      <c r="U66" s="209"/>
      <c r="V66" s="209"/>
      <c r="W66" s="209"/>
      <c r="X66" s="209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11"/>
      <c r="AM66" s="11"/>
      <c r="AN66" s="11"/>
      <c r="AO66" s="11"/>
    </row>
    <row r="67" spans="1:41" x14ac:dyDescent="0.3">
      <c r="A67" s="501"/>
      <c r="B67" s="36"/>
      <c r="C67" s="35"/>
      <c r="D67" s="248"/>
      <c r="E67" s="503"/>
      <c r="F67" s="498"/>
      <c r="G67" s="35"/>
      <c r="H67" s="35"/>
      <c r="I67" s="36"/>
      <c r="J67" s="36"/>
      <c r="K67" s="501"/>
      <c r="L67" s="35"/>
      <c r="M67" s="566"/>
      <c r="N67" s="36"/>
      <c r="O67" s="36"/>
      <c r="P67" s="36"/>
      <c r="Q67" s="36"/>
      <c r="R67" s="36"/>
      <c r="S67" s="36"/>
      <c r="T67" s="36"/>
      <c r="U67" s="248"/>
      <c r="V67" s="248"/>
      <c r="W67" s="248"/>
      <c r="X67" s="248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</row>
    <row r="68" spans="1:41" x14ac:dyDescent="0.3">
      <c r="A68" s="501"/>
      <c r="B68" s="36"/>
      <c r="C68" s="35"/>
      <c r="D68" s="248"/>
      <c r="E68" s="503"/>
      <c r="F68" s="498"/>
      <c r="G68" s="35"/>
      <c r="H68" s="35"/>
      <c r="I68" s="36"/>
      <c r="J68" s="36"/>
      <c r="K68" s="501"/>
      <c r="L68" s="35"/>
      <c r="M68" s="566"/>
      <c r="N68" s="36"/>
      <c r="O68" s="36"/>
      <c r="P68" s="36"/>
      <c r="Q68" s="36"/>
      <c r="R68" s="36"/>
      <c r="S68" s="36"/>
      <c r="T68" s="36"/>
      <c r="U68" s="248"/>
      <c r="V68" s="248"/>
      <c r="W68" s="248"/>
      <c r="X68" s="248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</row>
    <row r="69" spans="1:41" x14ac:dyDescent="0.3">
      <c r="A69" s="501"/>
      <c r="B69" s="36"/>
      <c r="C69" s="35"/>
      <c r="D69" s="248"/>
      <c r="E69" s="503"/>
      <c r="F69" s="498"/>
      <c r="G69" s="35"/>
      <c r="H69" s="35"/>
      <c r="I69" s="36"/>
      <c r="J69" s="36"/>
      <c r="K69" s="501"/>
      <c r="L69" s="35"/>
      <c r="M69" s="566"/>
      <c r="N69" s="36"/>
      <c r="O69" s="36"/>
      <c r="P69" s="36"/>
      <c r="Q69" s="36"/>
      <c r="R69" s="36"/>
      <c r="S69" s="36"/>
      <c r="T69" s="36"/>
      <c r="U69" s="248"/>
      <c r="V69" s="248"/>
      <c r="W69" s="248"/>
      <c r="X69" s="248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</row>
    <row r="70" spans="1:41" x14ac:dyDescent="0.3">
      <c r="A70" s="501"/>
      <c r="B70" s="36"/>
      <c r="C70" s="35"/>
      <c r="D70" s="248"/>
      <c r="E70" s="503"/>
      <c r="F70" s="498"/>
      <c r="G70" s="35"/>
      <c r="H70" s="35"/>
      <c r="I70" s="36"/>
      <c r="J70" s="36"/>
      <c r="K70" s="501"/>
      <c r="L70" s="35"/>
      <c r="M70" s="566"/>
      <c r="N70" s="36"/>
      <c r="O70" s="36"/>
      <c r="P70" s="36"/>
      <c r="Q70" s="36"/>
      <c r="R70" s="36"/>
      <c r="S70" s="36"/>
      <c r="T70" s="36"/>
      <c r="U70" s="248"/>
      <c r="V70" s="248"/>
      <c r="W70" s="248"/>
      <c r="X70" s="248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</row>
    <row r="71" spans="1:41" x14ac:dyDescent="0.3">
      <c r="A71" s="501"/>
      <c r="B71" s="36"/>
      <c r="C71" s="35"/>
      <c r="D71" s="248"/>
      <c r="E71" s="503"/>
      <c r="F71" s="498"/>
      <c r="G71" s="35"/>
      <c r="H71" s="35"/>
      <c r="I71" s="36"/>
      <c r="J71" s="36"/>
      <c r="K71" s="501"/>
      <c r="L71" s="35"/>
      <c r="M71" s="566"/>
      <c r="N71" s="36"/>
      <c r="O71" s="36"/>
      <c r="P71" s="36"/>
      <c r="Q71" s="36"/>
      <c r="R71" s="36"/>
      <c r="S71" s="36"/>
      <c r="T71" s="36"/>
      <c r="U71" s="248"/>
      <c r="V71" s="248"/>
      <c r="W71" s="248"/>
      <c r="X71" s="248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</row>
    <row r="72" spans="1:41" x14ac:dyDescent="0.3">
      <c r="A72" s="501"/>
      <c r="B72" s="36"/>
      <c r="C72" s="35"/>
      <c r="D72" s="248"/>
      <c r="E72" s="503"/>
      <c r="F72" s="498"/>
      <c r="G72" s="35"/>
      <c r="H72" s="35"/>
      <c r="I72" s="36"/>
      <c r="J72" s="36"/>
      <c r="K72" s="501"/>
      <c r="L72" s="35"/>
      <c r="M72" s="566"/>
      <c r="N72" s="36"/>
      <c r="O72" s="36"/>
      <c r="P72" s="36"/>
      <c r="Q72" s="36"/>
      <c r="R72" s="36"/>
      <c r="S72" s="36"/>
      <c r="T72" s="36"/>
      <c r="U72" s="248"/>
      <c r="V72" s="248"/>
      <c r="W72" s="248"/>
      <c r="X72" s="248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</row>
  </sheetData>
  <sortState xmlns:xlrd2="http://schemas.microsoft.com/office/spreadsheetml/2017/richdata2" ref="A7:BM63">
    <sortCondition ref="V7:V63"/>
  </sortState>
  <conditionalFormatting sqref="V7:V63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M7:M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/>
  </sheetPr>
  <dimension ref="A1:AB72"/>
  <sheetViews>
    <sheetView topLeftCell="A43" zoomScale="85" zoomScaleNormal="85" workbookViewId="0">
      <selection activeCell="K61" sqref="K61"/>
    </sheetView>
  </sheetViews>
  <sheetFormatPr defaultColWidth="8.85546875" defaultRowHeight="18.75" x14ac:dyDescent="0.3"/>
  <cols>
    <col min="1" max="1" width="31.140625" style="1" bestFit="1" customWidth="1"/>
    <col min="2" max="2" width="10.7109375" style="1" customWidth="1"/>
    <col min="3" max="3" width="8.85546875" style="1"/>
    <col min="4" max="5" width="9.85546875" style="1" bestFit="1" customWidth="1"/>
    <col min="6" max="6" width="10" style="1" customWidth="1"/>
    <col min="7" max="7" width="8" style="1" customWidth="1"/>
    <col min="8" max="8" width="12.28515625" style="1" customWidth="1"/>
    <col min="9" max="9" width="10.140625" style="1" customWidth="1"/>
    <col min="10" max="10" width="3" style="1" customWidth="1"/>
    <col min="11" max="11" width="9.7109375" style="1" customWidth="1"/>
    <col min="12" max="12" width="9.85546875" style="1" bestFit="1" customWidth="1"/>
    <col min="13" max="13" width="2.42578125" style="1" customWidth="1"/>
    <col min="14" max="14" width="8.85546875" style="1"/>
    <col min="15" max="15" width="2.28515625" style="1" customWidth="1"/>
    <col min="16" max="16" width="8.28515625" style="1" customWidth="1"/>
    <col min="17" max="17" width="2.42578125" style="1" customWidth="1"/>
    <col min="18" max="18" width="8.85546875" style="2"/>
    <col min="19" max="19" width="3" style="1" customWidth="1"/>
    <col min="20" max="20" width="27.28515625" style="4" customWidth="1"/>
    <col min="21" max="27" width="8.85546875" style="1"/>
    <col min="28" max="28" width="11" style="1" customWidth="1"/>
    <col min="29" max="16384" width="8.85546875" style="1"/>
  </cols>
  <sheetData>
    <row r="1" spans="1:28" ht="21" x14ac:dyDescent="0.35">
      <c r="A1" s="148" t="s">
        <v>626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501"/>
      <c r="S1" s="36"/>
      <c r="T1" s="35"/>
      <c r="U1" s="36"/>
      <c r="V1" s="36"/>
      <c r="W1" s="36"/>
      <c r="X1" s="36"/>
      <c r="Y1" s="36"/>
      <c r="Z1" s="36"/>
      <c r="AA1" s="36"/>
      <c r="AB1" s="36"/>
    </row>
    <row r="2" spans="1:28" ht="21" x14ac:dyDescent="0.35">
      <c r="A2" s="148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501" t="s">
        <v>714</v>
      </c>
      <c r="S2" s="36"/>
      <c r="T2" s="35"/>
      <c r="U2" s="36"/>
      <c r="V2" s="36"/>
      <c r="W2" s="36"/>
      <c r="X2" s="36"/>
      <c r="Y2" s="36"/>
      <c r="Z2" s="36"/>
      <c r="AA2" s="36"/>
      <c r="AB2" s="36"/>
    </row>
    <row r="3" spans="1:28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501" t="s">
        <v>715</v>
      </c>
      <c r="S3" s="36"/>
      <c r="T3" s="35"/>
      <c r="U3" s="36"/>
      <c r="V3" s="36"/>
      <c r="W3" s="36"/>
      <c r="X3" s="36"/>
      <c r="Y3" s="36"/>
      <c r="Z3" s="36"/>
      <c r="AA3" s="36"/>
      <c r="AB3" s="36"/>
    </row>
    <row r="4" spans="1:28" ht="19.5" thickBot="1" x14ac:dyDescent="0.35">
      <c r="A4" s="36"/>
      <c r="B4" s="36"/>
      <c r="C4" s="36"/>
      <c r="D4" s="36"/>
      <c r="E4" s="36"/>
      <c r="F4" s="36"/>
      <c r="G4" s="36"/>
      <c r="H4" s="1554" t="s">
        <v>699</v>
      </c>
      <c r="I4" s="1555"/>
      <c r="J4" s="36"/>
      <c r="K4" s="36"/>
      <c r="L4" s="36"/>
      <c r="M4" s="36"/>
      <c r="N4" s="36"/>
      <c r="O4" s="36"/>
      <c r="P4" s="36"/>
      <c r="Q4" s="36"/>
      <c r="R4" s="501"/>
      <c r="S4" s="36"/>
      <c r="T4" s="35"/>
      <c r="U4" s="36"/>
      <c r="V4" s="36"/>
      <c r="W4" s="36"/>
      <c r="X4" s="36"/>
      <c r="Y4" s="36"/>
      <c r="Z4" s="36"/>
      <c r="AA4" s="36"/>
      <c r="AB4" s="36"/>
    </row>
    <row r="5" spans="1:28" ht="75" x14ac:dyDescent="0.3">
      <c r="A5" s="151"/>
      <c r="B5" s="1274" t="s">
        <v>287</v>
      </c>
      <c r="C5" s="635"/>
      <c r="D5" s="1319" t="s">
        <v>615</v>
      </c>
      <c r="E5" s="1320"/>
      <c r="F5" s="1275" t="s">
        <v>600</v>
      </c>
      <c r="G5" s="1276" t="s">
        <v>614</v>
      </c>
      <c r="H5" s="1556" t="s">
        <v>600</v>
      </c>
      <c r="I5" s="1557" t="s">
        <v>614</v>
      </c>
      <c r="J5" s="1282"/>
      <c r="K5" s="1321" t="s">
        <v>632</v>
      </c>
      <c r="L5" s="1321"/>
      <c r="M5" s="1283"/>
      <c r="N5" s="1317" t="s">
        <v>627</v>
      </c>
      <c r="O5" s="938"/>
      <c r="P5" s="1318" t="s">
        <v>620</v>
      </c>
      <c r="Q5" s="36"/>
      <c r="R5" s="119" t="s">
        <v>625</v>
      </c>
      <c r="S5" s="36"/>
      <c r="T5" s="1664"/>
      <c r="U5" s="36"/>
      <c r="V5" s="36"/>
      <c r="W5" s="36"/>
      <c r="X5" s="36"/>
      <c r="Y5" s="36"/>
      <c r="Z5" s="36"/>
      <c r="AA5" s="36"/>
      <c r="AB5" s="36"/>
    </row>
    <row r="6" spans="1:28" ht="57" thickBot="1" x14ac:dyDescent="0.35">
      <c r="A6" s="128" t="s">
        <v>4</v>
      </c>
      <c r="B6" s="1204" t="s">
        <v>595</v>
      </c>
      <c r="C6" s="1277">
        <v>2018</v>
      </c>
      <c r="D6" s="1665" t="s">
        <v>716</v>
      </c>
      <c r="E6" s="1666" t="s">
        <v>717</v>
      </c>
      <c r="F6" s="1278" t="s">
        <v>601</v>
      </c>
      <c r="G6" s="1279" t="s">
        <v>601</v>
      </c>
      <c r="H6" s="1278" t="s">
        <v>698</v>
      </c>
      <c r="I6" s="1279" t="s">
        <v>698</v>
      </c>
      <c r="J6" s="1290"/>
      <c r="K6" s="1295" t="s">
        <v>622</v>
      </c>
      <c r="L6" s="391" t="s">
        <v>623</v>
      </c>
      <c r="M6" s="934"/>
      <c r="N6" s="1315" t="s">
        <v>624</v>
      </c>
      <c r="O6" s="1316"/>
      <c r="P6" s="1315" t="s">
        <v>621</v>
      </c>
      <c r="Q6" s="918"/>
      <c r="R6" s="1553" t="s">
        <v>624</v>
      </c>
      <c r="S6" s="1667"/>
      <c r="T6" s="1668" t="s">
        <v>718</v>
      </c>
      <c r="U6" s="36"/>
      <c r="V6" s="36"/>
      <c r="W6" s="36"/>
      <c r="X6" s="36"/>
      <c r="Y6" s="36"/>
      <c r="Z6" s="36"/>
      <c r="AA6" s="36"/>
      <c r="AB6" s="36"/>
    </row>
    <row r="7" spans="1:28" x14ac:dyDescent="0.3">
      <c r="A7" s="215" t="s">
        <v>18</v>
      </c>
      <c r="B7" s="1296">
        <v>1351</v>
      </c>
      <c r="C7" s="1297">
        <v>1133</v>
      </c>
      <c r="D7" s="1622">
        <v>11764</v>
      </c>
      <c r="E7" s="1622">
        <v>8458</v>
      </c>
      <c r="F7" s="1298">
        <f t="shared" ref="F7:F63" si="0">B7/E7</f>
        <v>0.15973043272641285</v>
      </c>
      <c r="G7" s="1299">
        <f t="shared" ref="G7:G63" si="1">C7/E7</f>
        <v>0.13395601797115156</v>
      </c>
      <c r="H7" s="1300">
        <f t="shared" ref="H7:H63" si="2">B7/D7</f>
        <v>0.1148418905134308</v>
      </c>
      <c r="I7" s="1301">
        <v>0.1</v>
      </c>
      <c r="J7" s="1302"/>
      <c r="K7" s="1561">
        <f t="shared" ref="K7:K63" si="3">MAX(F7:G7)</f>
        <v>0.15973043272641285</v>
      </c>
      <c r="L7" s="1303">
        <f t="shared" ref="L7:L63" si="4">MAX(B7:C7)</f>
        <v>1351</v>
      </c>
      <c r="M7" s="1304"/>
      <c r="N7" s="494">
        <v>-1</v>
      </c>
      <c r="O7" s="1304"/>
      <c r="P7" s="1305">
        <v>2017</v>
      </c>
      <c r="Q7" s="1306"/>
      <c r="R7" s="1307">
        <v>-1</v>
      </c>
      <c r="S7" s="36"/>
      <c r="T7" s="1669">
        <v>-1</v>
      </c>
      <c r="U7" s="36"/>
      <c r="V7" s="36"/>
      <c r="W7" s="36"/>
      <c r="X7" s="36"/>
      <c r="Y7" s="36"/>
      <c r="Z7" s="36"/>
      <c r="AA7" s="36"/>
      <c r="AB7" s="36"/>
    </row>
    <row r="8" spans="1:28" x14ac:dyDescent="0.3">
      <c r="A8" s="267" t="s">
        <v>295</v>
      </c>
      <c r="B8" s="1308">
        <v>31</v>
      </c>
      <c r="C8" s="799">
        <v>33</v>
      </c>
      <c r="D8" s="1624">
        <v>91.800000000000011</v>
      </c>
      <c r="E8" s="1624">
        <v>82.987200000000001</v>
      </c>
      <c r="F8" s="1205">
        <f t="shared" si="0"/>
        <v>0.37355158385871556</v>
      </c>
      <c r="G8" s="1202">
        <f t="shared" si="1"/>
        <v>0.39765168604314882</v>
      </c>
      <c r="H8" s="1309">
        <f t="shared" si="2"/>
        <v>0.33769063180827885</v>
      </c>
      <c r="I8" s="1310">
        <v>0.34</v>
      </c>
      <c r="J8" s="1284"/>
      <c r="K8" s="1286">
        <f t="shared" si="3"/>
        <v>0.39765168604314882</v>
      </c>
      <c r="L8" s="1287">
        <f t="shared" si="4"/>
        <v>33</v>
      </c>
      <c r="M8" s="1285"/>
      <c r="N8" s="1285"/>
      <c r="O8" s="1285"/>
      <c r="P8" s="1280">
        <v>2013</v>
      </c>
      <c r="Q8" s="623"/>
      <c r="R8" s="1293"/>
      <c r="S8" s="36"/>
      <c r="T8" s="1669"/>
      <c r="U8" s="36"/>
      <c r="V8" s="36"/>
      <c r="W8" s="36"/>
      <c r="X8" s="36"/>
      <c r="Y8" s="36"/>
      <c r="Z8" s="36"/>
      <c r="AA8" s="36"/>
      <c r="AB8" s="36"/>
    </row>
    <row r="9" spans="1:28" x14ac:dyDescent="0.3">
      <c r="A9" s="267" t="s">
        <v>193</v>
      </c>
      <c r="B9" s="1308">
        <v>37</v>
      </c>
      <c r="C9" s="799">
        <v>33</v>
      </c>
      <c r="D9" s="1624">
        <v>520.45249999999999</v>
      </c>
      <c r="E9" s="1624">
        <v>404.91210000000001</v>
      </c>
      <c r="F9" s="1205">
        <f t="shared" si="0"/>
        <v>9.1377857070707447E-2</v>
      </c>
      <c r="G9" s="1202">
        <f t="shared" si="1"/>
        <v>8.1499169819820153E-2</v>
      </c>
      <c r="H9" s="1309">
        <f t="shared" si="2"/>
        <v>7.1091982457572978E-2</v>
      </c>
      <c r="I9" s="1310">
        <v>7.0000000000000007E-2</v>
      </c>
      <c r="J9" s="1284"/>
      <c r="K9" s="1560">
        <f t="shared" si="3"/>
        <v>9.1377857070707447E-2</v>
      </c>
      <c r="L9" s="1287">
        <f t="shared" si="4"/>
        <v>37</v>
      </c>
      <c r="M9" s="1285"/>
      <c r="N9" s="494">
        <v>-1</v>
      </c>
      <c r="O9" s="1285"/>
      <c r="P9" s="1280"/>
      <c r="Q9" s="623"/>
      <c r="R9" s="1292">
        <v>-1</v>
      </c>
      <c r="S9" s="36"/>
      <c r="T9" s="1669">
        <v>-1</v>
      </c>
      <c r="U9" s="36"/>
      <c r="V9" s="36"/>
      <c r="W9" s="36"/>
      <c r="X9" s="36"/>
      <c r="Y9" s="36"/>
      <c r="Z9" s="36"/>
      <c r="AA9" s="36"/>
      <c r="AB9" s="36"/>
    </row>
    <row r="10" spans="1:28" x14ac:dyDescent="0.3">
      <c r="A10" s="267" t="s">
        <v>55</v>
      </c>
      <c r="B10" s="1308">
        <v>279</v>
      </c>
      <c r="C10" s="799">
        <v>183</v>
      </c>
      <c r="D10" s="1624">
        <v>1606</v>
      </c>
      <c r="E10" s="1624">
        <v>1389</v>
      </c>
      <c r="F10" s="1205">
        <f t="shared" si="0"/>
        <v>0.20086393088552915</v>
      </c>
      <c r="G10" s="1202">
        <f t="shared" si="1"/>
        <v>0.13174946004319654</v>
      </c>
      <c r="H10" s="1309">
        <f t="shared" si="2"/>
        <v>0.17372353673723537</v>
      </c>
      <c r="I10" s="1310">
        <v>0.52</v>
      </c>
      <c r="J10" s="1284"/>
      <c r="K10" s="1286">
        <f t="shared" si="3"/>
        <v>0.20086393088552915</v>
      </c>
      <c r="L10" s="1287">
        <f t="shared" si="4"/>
        <v>279</v>
      </c>
      <c r="M10" s="1285"/>
      <c r="N10" s="1285"/>
      <c r="O10" s="1285"/>
      <c r="P10" s="1280">
        <v>2019</v>
      </c>
      <c r="Q10" s="623"/>
      <c r="R10" s="1293"/>
      <c r="S10" s="36"/>
      <c r="T10" s="1669"/>
      <c r="U10" s="36"/>
      <c r="V10" s="36"/>
      <c r="W10" s="36"/>
      <c r="X10" s="36"/>
      <c r="Y10" s="36"/>
      <c r="Z10" s="36"/>
      <c r="AA10" s="36"/>
      <c r="AB10" s="36"/>
    </row>
    <row r="11" spans="1:28" x14ac:dyDescent="0.3">
      <c r="A11" s="112" t="s">
        <v>7</v>
      </c>
      <c r="B11" s="1308">
        <v>951</v>
      </c>
      <c r="C11" s="799">
        <v>812</v>
      </c>
      <c r="D11" s="460">
        <v>1261</v>
      </c>
      <c r="E11" s="460">
        <v>1105.9769999999999</v>
      </c>
      <c r="F11" s="1205">
        <f t="shared" si="0"/>
        <v>0.8598732161699566</v>
      </c>
      <c r="G11" s="1202">
        <f t="shared" si="1"/>
        <v>0.73419248320715536</v>
      </c>
      <c r="H11" s="1309">
        <f t="shared" si="2"/>
        <v>0.75416336241078508</v>
      </c>
      <c r="I11" s="1310">
        <v>0.7</v>
      </c>
      <c r="J11" s="1284"/>
      <c r="K11" s="1288">
        <f t="shared" si="3"/>
        <v>0.8598732161699566</v>
      </c>
      <c r="L11" s="1287">
        <f t="shared" si="4"/>
        <v>951</v>
      </c>
      <c r="M11" s="1285"/>
      <c r="N11" s="494">
        <v>2</v>
      </c>
      <c r="O11" s="1285"/>
      <c r="P11" s="1280">
        <v>2015</v>
      </c>
      <c r="Q11" s="623"/>
      <c r="R11" s="1292">
        <v>2</v>
      </c>
      <c r="S11" s="36"/>
      <c r="T11" s="1669">
        <v>2</v>
      </c>
      <c r="U11" s="36"/>
      <c r="V11" s="36"/>
      <c r="W11" s="36"/>
      <c r="X11" s="36"/>
      <c r="Y11" s="36"/>
      <c r="Z11" s="36"/>
      <c r="AA11" s="36"/>
      <c r="AB11" s="36"/>
    </row>
    <row r="12" spans="1:28" x14ac:dyDescent="0.3">
      <c r="A12" s="267" t="s">
        <v>296</v>
      </c>
      <c r="B12" s="1308">
        <v>52</v>
      </c>
      <c r="C12" s="799">
        <v>56</v>
      </c>
      <c r="D12" s="1624">
        <v>209.7</v>
      </c>
      <c r="E12" s="1624">
        <v>177.70159999999998</v>
      </c>
      <c r="F12" s="1205">
        <f t="shared" si="0"/>
        <v>0.2926253899796063</v>
      </c>
      <c r="G12" s="1202">
        <f t="shared" si="1"/>
        <v>0.31513503536265292</v>
      </c>
      <c r="H12" s="1309">
        <f t="shared" si="2"/>
        <v>0.24797329518359562</v>
      </c>
      <c r="I12" s="1310">
        <v>0.35</v>
      </c>
      <c r="J12" s="1284"/>
      <c r="K12" s="1286">
        <f t="shared" si="3"/>
        <v>0.31513503536265292</v>
      </c>
      <c r="L12" s="1287">
        <f t="shared" si="4"/>
        <v>56</v>
      </c>
      <c r="M12" s="1285"/>
      <c r="N12" s="1285"/>
      <c r="O12" s="1285"/>
      <c r="P12" s="1280">
        <v>2017</v>
      </c>
      <c r="Q12" s="623"/>
      <c r="R12" s="1293"/>
      <c r="S12" s="36"/>
      <c r="T12" s="1669"/>
      <c r="U12" s="36"/>
      <c r="V12" s="36"/>
      <c r="W12" s="36"/>
      <c r="X12" s="36"/>
      <c r="Y12" s="36"/>
      <c r="Z12" s="36"/>
      <c r="AA12" s="36"/>
      <c r="AB12" s="36"/>
    </row>
    <row r="13" spans="1:28" x14ac:dyDescent="0.3">
      <c r="A13" s="267" t="s">
        <v>539</v>
      </c>
      <c r="B13" s="1308">
        <v>219</v>
      </c>
      <c r="C13" s="799">
        <v>237</v>
      </c>
      <c r="D13" s="1624">
        <v>468.7</v>
      </c>
      <c r="E13" s="1624">
        <v>395.82470000000001</v>
      </c>
      <c r="F13" s="1205">
        <f t="shared" si="0"/>
        <v>0.55327522511859417</v>
      </c>
      <c r="G13" s="1202">
        <f t="shared" si="1"/>
        <v>0.5987499011557389</v>
      </c>
      <c r="H13" s="1309">
        <f t="shared" si="2"/>
        <v>0.46724983998293151</v>
      </c>
      <c r="I13" s="1310">
        <v>0.74</v>
      </c>
      <c r="J13" s="1284"/>
      <c r="K13" s="1558">
        <f t="shared" si="3"/>
        <v>0.5987499011557389</v>
      </c>
      <c r="L13" s="1287">
        <f t="shared" si="4"/>
        <v>237</v>
      </c>
      <c r="M13" s="1285"/>
      <c r="N13" s="1285"/>
      <c r="O13" s="1285"/>
      <c r="P13" s="1280">
        <v>2017</v>
      </c>
      <c r="Q13" s="623"/>
      <c r="R13" s="1293"/>
      <c r="S13" s="36"/>
      <c r="T13" s="1669"/>
      <c r="U13" s="36"/>
      <c r="V13" s="36"/>
      <c r="W13" s="36"/>
      <c r="X13" s="36"/>
      <c r="Y13" s="36"/>
      <c r="Z13" s="36"/>
      <c r="AA13" s="36"/>
      <c r="AB13" s="36"/>
    </row>
    <row r="14" spans="1:28" x14ac:dyDescent="0.3">
      <c r="A14" s="112" t="s">
        <v>179</v>
      </c>
      <c r="B14" s="1308">
        <v>245</v>
      </c>
      <c r="C14" s="799">
        <v>344</v>
      </c>
      <c r="D14" s="460">
        <v>1870</v>
      </c>
      <c r="E14" s="460">
        <v>1724</v>
      </c>
      <c r="F14" s="1205">
        <f t="shared" si="0"/>
        <v>0.14211136890951276</v>
      </c>
      <c r="G14" s="1202">
        <f t="shared" si="1"/>
        <v>0.19953596287703015</v>
      </c>
      <c r="H14" s="1309">
        <f t="shared" si="2"/>
        <v>0.13101604278074866</v>
      </c>
      <c r="I14" s="1310">
        <v>0.12</v>
      </c>
      <c r="J14" s="1284"/>
      <c r="K14" s="1286">
        <f t="shared" si="3"/>
        <v>0.19953596287703015</v>
      </c>
      <c r="L14" s="1287">
        <f t="shared" si="4"/>
        <v>344</v>
      </c>
      <c r="M14" s="1285"/>
      <c r="N14" s="1285"/>
      <c r="O14" s="1285"/>
      <c r="P14" s="1280">
        <v>2017</v>
      </c>
      <c r="Q14" s="623"/>
      <c r="R14" s="1293"/>
      <c r="S14" s="36"/>
      <c r="T14" s="1669"/>
      <c r="U14" s="36"/>
      <c r="V14" s="36"/>
      <c r="W14" s="36"/>
      <c r="X14" s="36"/>
      <c r="Y14" s="36"/>
      <c r="Z14" s="36"/>
      <c r="AA14" s="36"/>
      <c r="AB14" s="36"/>
    </row>
    <row r="15" spans="1:28" x14ac:dyDescent="0.3">
      <c r="A15" s="267" t="s">
        <v>195</v>
      </c>
      <c r="B15" s="1308">
        <v>102</v>
      </c>
      <c r="C15" s="799">
        <v>114</v>
      </c>
      <c r="D15" s="461">
        <v>180.6</v>
      </c>
      <c r="E15" s="461">
        <v>147.73079999999999</v>
      </c>
      <c r="F15" s="1205">
        <f t="shared" si="0"/>
        <v>0.69044505275812496</v>
      </c>
      <c r="G15" s="1202">
        <f t="shared" si="1"/>
        <v>0.77167388249437496</v>
      </c>
      <c r="H15" s="1309">
        <f t="shared" si="2"/>
        <v>0.56478405315614622</v>
      </c>
      <c r="I15" s="1310">
        <v>0.6</v>
      </c>
      <c r="J15" s="1284"/>
      <c r="K15" s="1289">
        <f t="shared" si="3"/>
        <v>0.77167388249437496</v>
      </c>
      <c r="L15" s="1287">
        <f t="shared" si="4"/>
        <v>114</v>
      </c>
      <c r="M15" s="1285"/>
      <c r="N15" s="494">
        <v>1</v>
      </c>
      <c r="O15" s="1285"/>
      <c r="P15" s="1280"/>
      <c r="Q15" s="623"/>
      <c r="R15" s="1292">
        <v>1</v>
      </c>
      <c r="S15" s="36"/>
      <c r="T15" s="1669">
        <v>2</v>
      </c>
      <c r="U15" s="36"/>
      <c r="V15" s="36"/>
      <c r="W15" s="36"/>
      <c r="X15" s="36"/>
      <c r="Y15" s="36"/>
      <c r="Z15" s="36"/>
      <c r="AA15" s="36"/>
      <c r="AB15" s="36"/>
    </row>
    <row r="16" spans="1:28" x14ac:dyDescent="0.3">
      <c r="A16" s="267" t="s">
        <v>17</v>
      </c>
      <c r="B16" s="1308">
        <v>108</v>
      </c>
      <c r="C16" s="799">
        <v>102</v>
      </c>
      <c r="D16" s="460">
        <v>281.2</v>
      </c>
      <c r="E16" s="460">
        <v>259.25119999999998</v>
      </c>
      <c r="F16" s="1205">
        <f t="shared" si="0"/>
        <v>0.41658437839439127</v>
      </c>
      <c r="G16" s="1202">
        <f t="shared" si="1"/>
        <v>0.39344080181692509</v>
      </c>
      <c r="H16" s="1309">
        <f t="shared" si="2"/>
        <v>0.3840682788051209</v>
      </c>
      <c r="I16" s="1310">
        <v>0.51</v>
      </c>
      <c r="J16" s="1284"/>
      <c r="K16" s="1286">
        <f t="shared" si="3"/>
        <v>0.41658437839439127</v>
      </c>
      <c r="L16" s="1287">
        <f t="shared" si="4"/>
        <v>108</v>
      </c>
      <c r="M16" s="1285"/>
      <c r="N16" s="1285"/>
      <c r="O16" s="1285"/>
      <c r="P16" s="1280">
        <v>2019</v>
      </c>
      <c r="Q16" s="623"/>
      <c r="R16" s="1293"/>
      <c r="S16" s="36"/>
      <c r="T16" s="1669"/>
      <c r="U16" s="36"/>
      <c r="V16" s="36"/>
      <c r="W16" s="36"/>
      <c r="X16" s="36"/>
      <c r="Y16" s="36"/>
      <c r="Z16" s="36"/>
      <c r="AA16" s="36"/>
      <c r="AB16" s="36"/>
    </row>
    <row r="17" spans="1:28" x14ac:dyDescent="0.3">
      <c r="A17" s="112" t="s">
        <v>174</v>
      </c>
      <c r="B17" s="1308">
        <v>89</v>
      </c>
      <c r="C17" s="799">
        <v>102</v>
      </c>
      <c r="D17" s="460">
        <v>303</v>
      </c>
      <c r="E17" s="460">
        <v>275</v>
      </c>
      <c r="F17" s="1205">
        <f t="shared" si="0"/>
        <v>0.32363636363636361</v>
      </c>
      <c r="G17" s="1202">
        <f t="shared" si="1"/>
        <v>0.37090909090909091</v>
      </c>
      <c r="H17" s="1309">
        <f t="shared" si="2"/>
        <v>0.29372937293729373</v>
      </c>
      <c r="I17" s="1310">
        <v>0.39</v>
      </c>
      <c r="J17" s="1284"/>
      <c r="K17" s="1286">
        <f t="shared" si="3"/>
        <v>0.37090909090909091</v>
      </c>
      <c r="L17" s="1287">
        <f t="shared" si="4"/>
        <v>102</v>
      </c>
      <c r="M17" s="1285"/>
      <c r="N17" s="1285"/>
      <c r="O17" s="1285"/>
      <c r="P17" s="1280">
        <v>2017</v>
      </c>
      <c r="Q17" s="623"/>
      <c r="R17" s="1293"/>
      <c r="S17" s="36"/>
      <c r="T17" s="1669"/>
      <c r="U17" s="36"/>
      <c r="V17" s="36"/>
      <c r="W17" s="36"/>
      <c r="X17" s="36"/>
      <c r="Y17" s="36"/>
      <c r="Z17" s="36"/>
      <c r="AA17" s="36"/>
      <c r="AB17" s="36"/>
    </row>
    <row r="18" spans="1:28" x14ac:dyDescent="0.3">
      <c r="A18" s="112" t="s">
        <v>40</v>
      </c>
      <c r="B18" s="1308">
        <v>357</v>
      </c>
      <c r="C18" s="799">
        <v>595</v>
      </c>
      <c r="D18" s="460">
        <v>1432</v>
      </c>
      <c r="E18" s="460">
        <v>1307</v>
      </c>
      <c r="F18" s="1205">
        <f t="shared" si="0"/>
        <v>0.27314460596786533</v>
      </c>
      <c r="G18" s="1202">
        <f t="shared" si="1"/>
        <v>0.45524100994644223</v>
      </c>
      <c r="H18" s="1309">
        <f t="shared" si="2"/>
        <v>0.24930167597765363</v>
      </c>
      <c r="I18" s="1310">
        <v>0.26</v>
      </c>
      <c r="J18" s="1284"/>
      <c r="K18" s="1286">
        <f t="shared" si="3"/>
        <v>0.45524100994644223</v>
      </c>
      <c r="L18" s="1287">
        <f t="shared" si="4"/>
        <v>595</v>
      </c>
      <c r="M18" s="1285"/>
      <c r="N18" s="1285"/>
      <c r="O18" s="1285"/>
      <c r="P18" s="1280">
        <v>2015</v>
      </c>
      <c r="Q18" s="623"/>
      <c r="R18" s="1293"/>
      <c r="S18" s="36"/>
      <c r="T18" s="1669"/>
      <c r="U18" s="36"/>
      <c r="V18" s="36"/>
      <c r="W18" s="36"/>
      <c r="X18" s="36"/>
      <c r="Y18" s="36"/>
      <c r="Z18" s="36"/>
      <c r="AA18" s="36"/>
      <c r="AB18" s="36"/>
    </row>
    <row r="19" spans="1:28" x14ac:dyDescent="0.3">
      <c r="A19" s="112" t="s">
        <v>186</v>
      </c>
      <c r="B19" s="1308">
        <v>252</v>
      </c>
      <c r="C19" s="799">
        <v>430</v>
      </c>
      <c r="D19" s="460">
        <v>2474</v>
      </c>
      <c r="E19" s="460">
        <v>2259</v>
      </c>
      <c r="F19" s="1205">
        <f t="shared" si="0"/>
        <v>0.11155378486055777</v>
      </c>
      <c r="G19" s="1202">
        <f t="shared" si="1"/>
        <v>0.19034971226206285</v>
      </c>
      <c r="H19" s="1309">
        <f t="shared" si="2"/>
        <v>0.10185933710590138</v>
      </c>
      <c r="I19" s="1310">
        <v>0.1</v>
      </c>
      <c r="J19" s="1284"/>
      <c r="K19" s="1560">
        <f t="shared" si="3"/>
        <v>0.19034971226206285</v>
      </c>
      <c r="L19" s="1287">
        <f t="shared" si="4"/>
        <v>430</v>
      </c>
      <c r="M19" s="1285"/>
      <c r="N19" s="494">
        <v>-1</v>
      </c>
      <c r="O19" s="1285"/>
      <c r="P19" s="1280">
        <v>2015</v>
      </c>
      <c r="Q19" s="623"/>
      <c r="R19" s="1292">
        <v>-1</v>
      </c>
      <c r="S19" s="36"/>
      <c r="T19" s="1669">
        <v>-1</v>
      </c>
      <c r="U19" s="36"/>
      <c r="V19" s="36"/>
      <c r="W19" s="36"/>
      <c r="X19" s="36"/>
      <c r="Y19" s="36"/>
      <c r="Z19" s="36"/>
      <c r="AA19" s="36"/>
      <c r="AB19" s="36"/>
    </row>
    <row r="20" spans="1:28" x14ac:dyDescent="0.3">
      <c r="A20" s="267" t="s">
        <v>190</v>
      </c>
      <c r="B20" s="1308">
        <v>24</v>
      </c>
      <c r="C20" s="799">
        <v>27</v>
      </c>
      <c r="D20" s="1624">
        <v>47.449999999999996</v>
      </c>
      <c r="E20" s="1624">
        <v>39.525799999999997</v>
      </c>
      <c r="F20" s="1205">
        <f t="shared" si="0"/>
        <v>0.60719833627655861</v>
      </c>
      <c r="G20" s="1202">
        <f t="shared" si="1"/>
        <v>0.68309812831112848</v>
      </c>
      <c r="H20" s="1309">
        <f t="shared" si="2"/>
        <v>0.50579557428872501</v>
      </c>
      <c r="I20" s="1310">
        <v>0.49</v>
      </c>
      <c r="J20" s="1284"/>
      <c r="K20" s="1558">
        <f t="shared" si="3"/>
        <v>0.68309812831112848</v>
      </c>
      <c r="L20" s="1287">
        <f t="shared" si="4"/>
        <v>27</v>
      </c>
      <c r="M20" s="1285"/>
      <c r="N20" s="1285"/>
      <c r="O20" s="1285"/>
      <c r="P20" s="1280">
        <v>2015</v>
      </c>
      <c r="Q20" s="623"/>
      <c r="R20" s="1293"/>
      <c r="S20" s="36"/>
      <c r="T20" s="1669"/>
      <c r="U20" s="36"/>
      <c r="V20" s="36"/>
      <c r="W20" s="36"/>
      <c r="X20" s="36"/>
      <c r="Y20" s="36"/>
      <c r="Z20" s="36"/>
      <c r="AA20" s="36"/>
      <c r="AB20" s="36"/>
    </row>
    <row r="21" spans="1:28" x14ac:dyDescent="0.3">
      <c r="A21" s="267" t="s">
        <v>196</v>
      </c>
      <c r="B21" s="1308">
        <v>207</v>
      </c>
      <c r="C21" s="799">
        <v>218</v>
      </c>
      <c r="D21" s="1624">
        <v>256.84000000000003</v>
      </c>
      <c r="E21" s="1624">
        <v>210.0951</v>
      </c>
      <c r="F21" s="1205">
        <f t="shared" si="0"/>
        <v>0.98526810001756349</v>
      </c>
      <c r="G21" s="1202">
        <f t="shared" si="1"/>
        <v>1.0376253420474824</v>
      </c>
      <c r="H21" s="1309">
        <f t="shared" si="2"/>
        <v>0.80594922909204159</v>
      </c>
      <c r="I21" s="1310">
        <v>0.66</v>
      </c>
      <c r="J21" s="1284"/>
      <c r="K21" s="1288">
        <f t="shared" si="3"/>
        <v>1.0376253420474824</v>
      </c>
      <c r="L21" s="1287">
        <f t="shared" si="4"/>
        <v>218</v>
      </c>
      <c r="M21" s="1285"/>
      <c r="N21" s="494">
        <v>2</v>
      </c>
      <c r="O21" s="1285"/>
      <c r="P21" s="1280"/>
      <c r="Q21" s="623"/>
      <c r="R21" s="1292">
        <v>2</v>
      </c>
      <c r="S21" s="36"/>
      <c r="T21" s="1669">
        <v>2</v>
      </c>
      <c r="U21" s="36"/>
      <c r="V21" s="36"/>
      <c r="W21" s="36"/>
      <c r="X21" s="36"/>
      <c r="Y21" s="36"/>
      <c r="Z21" s="36"/>
      <c r="AA21" s="36"/>
      <c r="AB21" s="36"/>
    </row>
    <row r="22" spans="1:28" x14ac:dyDescent="0.3">
      <c r="A22" s="112" t="s">
        <v>177</v>
      </c>
      <c r="B22" s="1308">
        <v>2</v>
      </c>
      <c r="C22" s="799">
        <v>3</v>
      </c>
      <c r="D22" s="460">
        <v>113</v>
      </c>
      <c r="E22" s="460">
        <v>96</v>
      </c>
      <c r="F22" s="1205">
        <f t="shared" si="0"/>
        <v>2.0833333333333332E-2</v>
      </c>
      <c r="G22" s="1202">
        <f t="shared" si="1"/>
        <v>3.125E-2</v>
      </c>
      <c r="H22" s="1309">
        <f t="shared" si="2"/>
        <v>1.7699115044247787E-2</v>
      </c>
      <c r="I22" s="1310">
        <v>0.02</v>
      </c>
      <c r="J22" s="1284"/>
      <c r="K22" s="1560">
        <f t="shared" si="3"/>
        <v>3.125E-2</v>
      </c>
      <c r="L22" s="1287">
        <f t="shared" si="4"/>
        <v>3</v>
      </c>
      <c r="M22" s="1285"/>
      <c r="N22" s="494">
        <v>-1</v>
      </c>
      <c r="O22" s="1285"/>
      <c r="P22" s="1280">
        <v>2019</v>
      </c>
      <c r="Q22" s="623"/>
      <c r="R22" s="1292">
        <v>-1</v>
      </c>
      <c r="S22" s="36"/>
      <c r="T22" s="1669">
        <v>-1</v>
      </c>
      <c r="U22" s="36"/>
      <c r="V22" s="36"/>
      <c r="W22" s="36"/>
      <c r="X22" s="36"/>
      <c r="Y22" s="36"/>
      <c r="Z22" s="36"/>
      <c r="AA22" s="36"/>
      <c r="AB22" s="36"/>
    </row>
    <row r="23" spans="1:28" x14ac:dyDescent="0.3">
      <c r="A23" s="112" t="s">
        <v>36</v>
      </c>
      <c r="B23" s="1308">
        <v>243</v>
      </c>
      <c r="C23" s="799">
        <v>343</v>
      </c>
      <c r="D23" s="460">
        <v>901</v>
      </c>
      <c r="E23" s="460">
        <v>831</v>
      </c>
      <c r="F23" s="1205">
        <f t="shared" si="0"/>
        <v>0.29241877256317689</v>
      </c>
      <c r="G23" s="1202">
        <f t="shared" si="1"/>
        <v>0.41275571600481348</v>
      </c>
      <c r="H23" s="1309">
        <f t="shared" si="2"/>
        <v>0.26970033296337403</v>
      </c>
      <c r="I23" s="1310">
        <v>0.38</v>
      </c>
      <c r="J23" s="1284"/>
      <c r="K23" s="1286">
        <f t="shared" si="3"/>
        <v>0.41275571600481348</v>
      </c>
      <c r="L23" s="1287">
        <f t="shared" si="4"/>
        <v>343</v>
      </c>
      <c r="M23" s="1285"/>
      <c r="N23" s="1285"/>
      <c r="O23" s="1285"/>
      <c r="P23" s="1280">
        <v>2017</v>
      </c>
      <c r="Q23" s="623"/>
      <c r="R23" s="1293"/>
      <c r="S23" s="36"/>
      <c r="T23" s="1669"/>
      <c r="U23" s="36"/>
      <c r="V23" s="36"/>
      <c r="W23" s="36"/>
      <c r="X23" s="36"/>
      <c r="Y23" s="36"/>
      <c r="Z23" s="36"/>
      <c r="AA23" s="36"/>
      <c r="AB23" s="36"/>
    </row>
    <row r="24" spans="1:28" x14ac:dyDescent="0.3">
      <c r="A24" s="112" t="s">
        <v>8</v>
      </c>
      <c r="B24" s="1308">
        <v>7132</v>
      </c>
      <c r="C24" s="799">
        <v>6505</v>
      </c>
      <c r="D24" s="460">
        <v>87540</v>
      </c>
      <c r="E24" s="460">
        <v>78436</v>
      </c>
      <c r="F24" s="1205">
        <f t="shared" si="0"/>
        <v>9.0927635269519094E-2</v>
      </c>
      <c r="G24" s="1202">
        <f t="shared" si="1"/>
        <v>8.293385690244276E-2</v>
      </c>
      <c r="H24" s="1309">
        <f t="shared" si="2"/>
        <v>8.1471327393191684E-2</v>
      </c>
      <c r="I24" s="1310">
        <v>0.09</v>
      </c>
      <c r="J24" s="1284"/>
      <c r="K24" s="1560">
        <f t="shared" si="3"/>
        <v>9.0927635269519094E-2</v>
      </c>
      <c r="L24" s="1287">
        <f t="shared" si="4"/>
        <v>7132</v>
      </c>
      <c r="M24" s="1285"/>
      <c r="N24" s="494">
        <v>-1</v>
      </c>
      <c r="O24" s="1285"/>
      <c r="P24" s="1280">
        <v>2011</v>
      </c>
      <c r="Q24" s="623"/>
      <c r="R24" s="1292">
        <v>-1</v>
      </c>
      <c r="S24" s="36"/>
      <c r="T24" s="1669">
        <v>-1</v>
      </c>
      <c r="U24" s="36"/>
      <c r="V24" s="36"/>
      <c r="W24" s="36"/>
      <c r="X24" s="36"/>
      <c r="Y24" s="36"/>
      <c r="Z24" s="36"/>
      <c r="AA24" s="36"/>
      <c r="AB24" s="36"/>
    </row>
    <row r="25" spans="1:28" x14ac:dyDescent="0.3">
      <c r="A25" s="112" t="s">
        <v>42</v>
      </c>
      <c r="B25" s="1308">
        <v>375</v>
      </c>
      <c r="C25" s="799">
        <v>297</v>
      </c>
      <c r="D25" s="460">
        <v>11127</v>
      </c>
      <c r="E25" s="460">
        <v>9101</v>
      </c>
      <c r="F25" s="1205">
        <f t="shared" si="0"/>
        <v>4.1204263267772774E-2</v>
      </c>
      <c r="G25" s="1202">
        <f t="shared" si="1"/>
        <v>3.2633776508076036E-2</v>
      </c>
      <c r="H25" s="1309">
        <f t="shared" si="2"/>
        <v>3.3701806416823944E-2</v>
      </c>
      <c r="I25" s="1310">
        <v>0.04</v>
      </c>
      <c r="J25" s="1284"/>
      <c r="K25" s="1560">
        <f t="shared" si="3"/>
        <v>4.1204263267772774E-2</v>
      </c>
      <c r="L25" s="1287">
        <f t="shared" si="4"/>
        <v>375</v>
      </c>
      <c r="M25" s="1285"/>
      <c r="N25" s="494">
        <v>-1</v>
      </c>
      <c r="O25" s="1285"/>
      <c r="P25" s="1280">
        <v>2013</v>
      </c>
      <c r="Q25" s="623"/>
      <c r="R25" s="1292">
        <v>-1</v>
      </c>
      <c r="S25" s="36"/>
      <c r="T25" s="1669">
        <v>-1</v>
      </c>
      <c r="U25" s="36"/>
      <c r="V25" s="36"/>
      <c r="W25" s="36"/>
      <c r="X25" s="36"/>
      <c r="Y25" s="36"/>
      <c r="Z25" s="36"/>
      <c r="AA25" s="36"/>
      <c r="AB25" s="36"/>
    </row>
    <row r="26" spans="1:28" x14ac:dyDescent="0.3">
      <c r="A26" s="267" t="s">
        <v>197</v>
      </c>
      <c r="B26" s="1308">
        <v>10</v>
      </c>
      <c r="C26" s="799">
        <v>11</v>
      </c>
      <c r="D26" s="1624">
        <v>23.496299999999998</v>
      </c>
      <c r="E26" s="1624">
        <v>18.280100000000001</v>
      </c>
      <c r="F26" s="1205">
        <f t="shared" si="0"/>
        <v>0.54704295928359248</v>
      </c>
      <c r="G26" s="1202">
        <f t="shared" si="1"/>
        <v>0.60174725521195171</v>
      </c>
      <c r="H26" s="1309">
        <f t="shared" si="2"/>
        <v>0.42559892408591993</v>
      </c>
      <c r="I26" s="1310">
        <v>0.43</v>
      </c>
      <c r="J26" s="1284"/>
      <c r="K26" s="1558">
        <f t="shared" si="3"/>
        <v>0.60174725521195171</v>
      </c>
      <c r="L26" s="1287">
        <f t="shared" si="4"/>
        <v>11</v>
      </c>
      <c r="M26" s="1285"/>
      <c r="N26" s="1285"/>
      <c r="O26" s="1285"/>
      <c r="P26" s="1280"/>
      <c r="Q26" s="623"/>
      <c r="R26" s="1293"/>
      <c r="S26" s="36"/>
      <c r="T26" s="1669"/>
      <c r="U26" s="36"/>
      <c r="V26" s="36"/>
      <c r="W26" s="36"/>
      <c r="X26" s="36"/>
      <c r="Y26" s="36"/>
      <c r="Z26" s="36"/>
      <c r="AA26" s="36"/>
      <c r="AB26" s="36"/>
    </row>
    <row r="27" spans="1:28" x14ac:dyDescent="0.3">
      <c r="A27" s="267" t="s">
        <v>62</v>
      </c>
      <c r="B27" s="1308">
        <v>38</v>
      </c>
      <c r="C27" s="799">
        <v>29</v>
      </c>
      <c r="D27" s="1670">
        <v>35</v>
      </c>
      <c r="E27" s="1670">
        <v>21.07</v>
      </c>
      <c r="F27" s="1205">
        <f t="shared" si="0"/>
        <v>1.8035121025154248</v>
      </c>
      <c r="G27" s="1202">
        <f t="shared" si="1"/>
        <v>1.3763644992880872</v>
      </c>
      <c r="H27" s="1309">
        <f t="shared" si="2"/>
        <v>1.0857142857142856</v>
      </c>
      <c r="I27" s="1310">
        <v>1.0900000000000001</v>
      </c>
      <c r="J27" s="1284"/>
      <c r="K27" s="1288">
        <f t="shared" si="3"/>
        <v>1.8035121025154248</v>
      </c>
      <c r="L27" s="1287">
        <f t="shared" si="4"/>
        <v>38</v>
      </c>
      <c r="M27" s="1285"/>
      <c r="N27" s="494">
        <v>1</v>
      </c>
      <c r="O27" s="1285"/>
      <c r="P27" s="1280"/>
      <c r="Q27" s="623"/>
      <c r="R27" s="1292">
        <v>1</v>
      </c>
      <c r="S27" s="36"/>
      <c r="T27" s="1669">
        <v>2</v>
      </c>
      <c r="U27" s="36"/>
      <c r="V27" s="36"/>
      <c r="W27" s="36"/>
      <c r="X27" s="36"/>
      <c r="Y27" s="36"/>
      <c r="Z27" s="36"/>
      <c r="AA27" s="36"/>
      <c r="AB27" s="36"/>
    </row>
    <row r="28" spans="1:28" x14ac:dyDescent="0.3">
      <c r="A28" s="267" t="s">
        <v>534</v>
      </c>
      <c r="B28" s="1308">
        <v>103</v>
      </c>
      <c r="C28" s="799">
        <v>93</v>
      </c>
      <c r="D28" s="1670">
        <v>137</v>
      </c>
      <c r="E28" s="1670">
        <v>118.505</v>
      </c>
      <c r="F28" s="1205">
        <f t="shared" si="0"/>
        <v>0.86916163874941987</v>
      </c>
      <c r="G28" s="1202">
        <f t="shared" si="1"/>
        <v>0.78477701362811703</v>
      </c>
      <c r="H28" s="1309">
        <f t="shared" si="2"/>
        <v>0.75182481751824815</v>
      </c>
      <c r="I28" s="1310">
        <v>0.52</v>
      </c>
      <c r="J28" s="1284"/>
      <c r="K28" s="1288">
        <f t="shared" si="3"/>
        <v>0.86916163874941987</v>
      </c>
      <c r="L28" s="1287">
        <f t="shared" si="4"/>
        <v>103</v>
      </c>
      <c r="M28" s="1285"/>
      <c r="N28" s="494">
        <v>1</v>
      </c>
      <c r="O28" s="1285"/>
      <c r="P28" s="1280">
        <v>2019</v>
      </c>
      <c r="Q28" s="623"/>
      <c r="R28" s="1292"/>
      <c r="S28" s="36"/>
      <c r="T28" s="1669">
        <v>2</v>
      </c>
      <c r="U28" s="36"/>
      <c r="V28" s="36"/>
      <c r="W28" s="36"/>
      <c r="X28" s="36"/>
      <c r="Y28" s="36"/>
      <c r="Z28" s="36"/>
      <c r="AA28" s="36"/>
      <c r="AB28" s="36"/>
    </row>
    <row r="29" spans="1:28" x14ac:dyDescent="0.3">
      <c r="A29" s="267" t="s">
        <v>198</v>
      </c>
      <c r="B29" s="1308">
        <v>17</v>
      </c>
      <c r="C29" s="799">
        <v>12</v>
      </c>
      <c r="D29" s="1670">
        <v>60.2834</v>
      </c>
      <c r="E29" s="1670">
        <v>46.900500000000001</v>
      </c>
      <c r="F29" s="1205">
        <f t="shared" si="0"/>
        <v>0.36246948326776901</v>
      </c>
      <c r="G29" s="1202">
        <f t="shared" si="1"/>
        <v>0.25586081171842517</v>
      </c>
      <c r="H29" s="1309">
        <f t="shared" si="2"/>
        <v>0.28200134697113965</v>
      </c>
      <c r="I29" s="1310">
        <v>0.28000000000000003</v>
      </c>
      <c r="J29" s="1284"/>
      <c r="K29" s="1286">
        <f t="shared" si="3"/>
        <v>0.36246948326776901</v>
      </c>
      <c r="L29" s="1287">
        <f t="shared" si="4"/>
        <v>17</v>
      </c>
      <c r="M29" s="1285"/>
      <c r="N29" s="1285"/>
      <c r="O29" s="1285"/>
      <c r="P29" s="1280"/>
      <c r="Q29" s="623"/>
      <c r="R29" s="1293"/>
      <c r="S29" s="36"/>
      <c r="T29" s="1669"/>
      <c r="U29" s="36"/>
      <c r="V29" s="36"/>
      <c r="W29" s="36"/>
      <c r="X29" s="36"/>
      <c r="Y29" s="36"/>
      <c r="Z29" s="36"/>
      <c r="AA29" s="36"/>
      <c r="AB29" s="36"/>
    </row>
    <row r="30" spans="1:28" x14ac:dyDescent="0.3">
      <c r="A30" s="267" t="s">
        <v>191</v>
      </c>
      <c r="B30" s="1308">
        <v>17</v>
      </c>
      <c r="C30" s="799">
        <v>18</v>
      </c>
      <c r="D30" s="1670">
        <v>93.674900000000008</v>
      </c>
      <c r="E30" s="1670">
        <v>75.068999999999988</v>
      </c>
      <c r="F30" s="1205">
        <f t="shared" si="0"/>
        <v>0.22645832500765967</v>
      </c>
      <c r="G30" s="1202">
        <f t="shared" si="1"/>
        <v>0.23977940294928668</v>
      </c>
      <c r="H30" s="1309">
        <f t="shared" si="2"/>
        <v>0.18147870987852668</v>
      </c>
      <c r="I30" s="1310">
        <v>0.18</v>
      </c>
      <c r="J30" s="1284"/>
      <c r="K30" s="1286">
        <f t="shared" si="3"/>
        <v>0.23977940294928668</v>
      </c>
      <c r="L30" s="1287">
        <f t="shared" si="4"/>
        <v>18</v>
      </c>
      <c r="M30" s="1285"/>
      <c r="N30" s="1285"/>
      <c r="O30" s="1285"/>
      <c r="P30" s="1280">
        <v>2011</v>
      </c>
      <c r="Q30" s="623"/>
      <c r="R30" s="1293"/>
      <c r="S30" s="36"/>
      <c r="T30" s="1669"/>
      <c r="U30" s="36"/>
      <c r="V30" s="36"/>
      <c r="W30" s="36"/>
      <c r="X30" s="36"/>
      <c r="Y30" s="36"/>
      <c r="Z30" s="36"/>
      <c r="AA30" s="36"/>
      <c r="AB30" s="36"/>
    </row>
    <row r="31" spans="1:28" x14ac:dyDescent="0.3">
      <c r="A31" s="267" t="s">
        <v>192</v>
      </c>
      <c r="B31" s="1308">
        <v>37</v>
      </c>
      <c r="C31" s="799">
        <v>33</v>
      </c>
      <c r="D31" s="1670">
        <v>990.2</v>
      </c>
      <c r="E31" s="1670">
        <v>780.27760000000001</v>
      </c>
      <c r="F31" s="1205">
        <f t="shared" si="0"/>
        <v>4.7419021127865259E-2</v>
      </c>
      <c r="G31" s="1202">
        <f t="shared" si="1"/>
        <v>4.2292640465393341E-2</v>
      </c>
      <c r="H31" s="1309">
        <f t="shared" si="2"/>
        <v>3.7366188648757827E-2</v>
      </c>
      <c r="I31" s="1310">
        <v>0.02</v>
      </c>
      <c r="J31" s="1284"/>
      <c r="K31" s="1560">
        <f t="shared" si="3"/>
        <v>4.7419021127865259E-2</v>
      </c>
      <c r="L31" s="1287">
        <f t="shared" si="4"/>
        <v>37</v>
      </c>
      <c r="M31" s="1285"/>
      <c r="N31" s="494">
        <v>-1</v>
      </c>
      <c r="O31" s="1285"/>
      <c r="P31" s="1280">
        <v>2009</v>
      </c>
      <c r="Q31" s="623"/>
      <c r="R31" s="1292">
        <v>-1</v>
      </c>
      <c r="S31" s="36"/>
      <c r="T31" s="1669">
        <v>-1</v>
      </c>
      <c r="U31" s="36"/>
      <c r="V31" s="36"/>
      <c r="W31" s="36"/>
      <c r="X31" s="36"/>
      <c r="Y31" s="36"/>
      <c r="Z31" s="36"/>
      <c r="AA31" s="36"/>
      <c r="AB31" s="36"/>
    </row>
    <row r="32" spans="1:28" x14ac:dyDescent="0.3">
      <c r="A32" s="267" t="s">
        <v>199</v>
      </c>
      <c r="B32" s="1308">
        <v>5</v>
      </c>
      <c r="C32" s="799">
        <v>3</v>
      </c>
      <c r="D32" s="1670">
        <v>9.8667999999999996</v>
      </c>
      <c r="E32" s="1670">
        <v>7.6764000000000001</v>
      </c>
      <c r="F32" s="1205">
        <f t="shared" si="0"/>
        <v>0.65134698556615078</v>
      </c>
      <c r="G32" s="1202">
        <f t="shared" si="1"/>
        <v>0.39080819133969047</v>
      </c>
      <c r="H32" s="1309">
        <f t="shared" si="2"/>
        <v>0.50674990878501647</v>
      </c>
      <c r="I32" s="1310">
        <v>0.5</v>
      </c>
      <c r="J32" s="1284"/>
      <c r="K32" s="1558">
        <f t="shared" si="3"/>
        <v>0.65134698556615078</v>
      </c>
      <c r="L32" s="1287">
        <f t="shared" si="4"/>
        <v>5</v>
      </c>
      <c r="M32" s="1285"/>
      <c r="N32" s="1285"/>
      <c r="O32" s="1285"/>
      <c r="P32" s="1280"/>
      <c r="Q32" s="623"/>
      <c r="R32" s="1293"/>
      <c r="S32" s="36"/>
      <c r="T32" s="1669"/>
      <c r="U32" s="36"/>
      <c r="V32" s="36"/>
      <c r="W32" s="36"/>
      <c r="X32" s="36"/>
      <c r="Y32" s="36"/>
      <c r="Z32" s="36"/>
      <c r="AA32" s="36"/>
      <c r="AB32" s="36"/>
    </row>
    <row r="33" spans="1:28" x14ac:dyDescent="0.3">
      <c r="A33" s="267" t="s">
        <v>22</v>
      </c>
      <c r="B33" s="1308">
        <v>43</v>
      </c>
      <c r="C33" s="799">
        <v>43</v>
      </c>
      <c r="D33" s="1670">
        <v>277.39999999999998</v>
      </c>
      <c r="E33" s="1670">
        <v>236.25619999999998</v>
      </c>
      <c r="F33" s="1205">
        <f t="shared" si="0"/>
        <v>0.18200580556192814</v>
      </c>
      <c r="G33" s="1202">
        <f t="shared" si="1"/>
        <v>0.18200580556192814</v>
      </c>
      <c r="H33" s="1309">
        <f t="shared" si="2"/>
        <v>0.1550108147080029</v>
      </c>
      <c r="I33" s="1310">
        <v>0.16</v>
      </c>
      <c r="J33" s="1284"/>
      <c r="K33" s="1560">
        <f t="shared" si="3"/>
        <v>0.18200580556192814</v>
      </c>
      <c r="L33" s="1287">
        <f t="shared" si="4"/>
        <v>43</v>
      </c>
      <c r="M33" s="1285"/>
      <c r="N33" s="494">
        <v>-1</v>
      </c>
      <c r="O33" s="1285"/>
      <c r="P33" s="1280">
        <v>2015</v>
      </c>
      <c r="Q33" s="623"/>
      <c r="R33" s="1292">
        <v>-1</v>
      </c>
      <c r="S33" s="36"/>
      <c r="T33" s="1669">
        <v>-1</v>
      </c>
      <c r="U33" s="36"/>
      <c r="V33" s="36"/>
      <c r="W33" s="36"/>
      <c r="X33" s="36"/>
      <c r="Y33" s="36"/>
      <c r="Z33" s="36"/>
      <c r="AA33" s="36"/>
      <c r="AB33" s="36"/>
    </row>
    <row r="34" spans="1:28" x14ac:dyDescent="0.3">
      <c r="A34" s="267" t="s">
        <v>535</v>
      </c>
      <c r="B34" s="1308">
        <v>12</v>
      </c>
      <c r="C34" s="799">
        <v>6</v>
      </c>
      <c r="D34" s="1670">
        <v>27.668600000000001</v>
      </c>
      <c r="E34" s="1670">
        <v>21.526199999999999</v>
      </c>
      <c r="F34" s="1205">
        <f t="shared" si="0"/>
        <v>0.55746021127742007</v>
      </c>
      <c r="G34" s="1202">
        <f t="shared" si="1"/>
        <v>0.27873010563871004</v>
      </c>
      <c r="H34" s="1309">
        <f t="shared" si="2"/>
        <v>0.43370463268831816</v>
      </c>
      <c r="I34" s="1310">
        <v>0.43</v>
      </c>
      <c r="J34" s="1284"/>
      <c r="K34" s="1558">
        <f t="shared" si="3"/>
        <v>0.55746021127742007</v>
      </c>
      <c r="L34" s="1287">
        <f t="shared" si="4"/>
        <v>12</v>
      </c>
      <c r="M34" s="1285"/>
      <c r="N34" s="1285"/>
      <c r="O34" s="1285"/>
      <c r="P34" s="1280"/>
      <c r="Q34" s="623"/>
      <c r="R34" s="1293"/>
      <c r="S34" s="36"/>
      <c r="T34" s="1669"/>
      <c r="U34" s="36"/>
      <c r="V34" s="36"/>
      <c r="W34" s="36"/>
      <c r="X34" s="36"/>
      <c r="Y34" s="36"/>
      <c r="Z34" s="36"/>
      <c r="AA34" s="36"/>
      <c r="AB34" s="36"/>
    </row>
    <row r="35" spans="1:28" x14ac:dyDescent="0.3">
      <c r="A35" s="112" t="s">
        <v>173</v>
      </c>
      <c r="B35" s="1308">
        <v>1557</v>
      </c>
      <c r="C35" s="799">
        <v>1469</v>
      </c>
      <c r="D35" s="1671">
        <v>6729</v>
      </c>
      <c r="E35" s="1671">
        <v>6204</v>
      </c>
      <c r="F35" s="1205">
        <f t="shared" si="0"/>
        <v>0.25096711798839461</v>
      </c>
      <c r="G35" s="1202">
        <f t="shared" si="1"/>
        <v>0.23678272082527402</v>
      </c>
      <c r="H35" s="1309">
        <f t="shared" si="2"/>
        <v>0.23138653588943378</v>
      </c>
      <c r="I35" s="1310">
        <v>0.17</v>
      </c>
      <c r="J35" s="1284"/>
      <c r="K35" s="1286">
        <f t="shared" si="3"/>
        <v>0.25096711798839461</v>
      </c>
      <c r="L35" s="1287">
        <f t="shared" si="4"/>
        <v>1557</v>
      </c>
      <c r="M35" s="1285"/>
      <c r="N35" s="1285"/>
      <c r="O35" s="1285"/>
      <c r="P35" s="1280">
        <v>2017</v>
      </c>
      <c r="Q35" s="623"/>
      <c r="R35" s="1293"/>
      <c r="S35" s="36"/>
      <c r="T35" s="1669"/>
      <c r="U35" s="36"/>
      <c r="V35" s="36"/>
      <c r="W35" s="36"/>
      <c r="X35" s="36"/>
      <c r="Y35" s="36"/>
      <c r="Z35" s="36"/>
      <c r="AA35" s="36"/>
      <c r="AB35" s="36"/>
    </row>
    <row r="36" spans="1:28" x14ac:dyDescent="0.3">
      <c r="A36" s="113" t="s">
        <v>14</v>
      </c>
      <c r="B36" s="1308">
        <v>876</v>
      </c>
      <c r="C36" s="799">
        <v>792</v>
      </c>
      <c r="D36" s="1671">
        <v>2036</v>
      </c>
      <c r="E36" s="1671">
        <v>1761</v>
      </c>
      <c r="F36" s="1205">
        <f t="shared" si="0"/>
        <v>0.49744463373083475</v>
      </c>
      <c r="G36" s="1202">
        <f t="shared" si="1"/>
        <v>0.44974446337308349</v>
      </c>
      <c r="H36" s="1309">
        <f t="shared" si="2"/>
        <v>0.43025540275049118</v>
      </c>
      <c r="I36" s="1310">
        <v>0.35</v>
      </c>
      <c r="J36" s="1284"/>
      <c r="K36" s="1286">
        <f t="shared" si="3"/>
        <v>0.49744463373083475</v>
      </c>
      <c r="L36" s="1287">
        <f t="shared" si="4"/>
        <v>876</v>
      </c>
      <c r="M36" s="1285"/>
      <c r="N36" s="1285"/>
      <c r="O36" s="1285"/>
      <c r="P36" s="1280">
        <v>2019</v>
      </c>
      <c r="Q36" s="623"/>
      <c r="R36" s="1293"/>
      <c r="S36" s="36"/>
      <c r="T36" s="1669"/>
      <c r="U36" s="36"/>
      <c r="V36" s="36"/>
      <c r="W36" s="36"/>
      <c r="X36" s="36"/>
      <c r="Y36" s="36"/>
      <c r="Z36" s="36"/>
      <c r="AA36" s="36"/>
      <c r="AB36" s="36"/>
    </row>
    <row r="37" spans="1:28" x14ac:dyDescent="0.3">
      <c r="A37" s="112" t="s">
        <v>170</v>
      </c>
      <c r="B37" s="1308">
        <v>642.5</v>
      </c>
      <c r="C37" s="799">
        <v>390.5</v>
      </c>
      <c r="D37" s="1671">
        <v>4838</v>
      </c>
      <c r="E37" s="1671">
        <v>3227</v>
      </c>
      <c r="F37" s="1205">
        <f t="shared" si="0"/>
        <v>0.19910133250697243</v>
      </c>
      <c r="G37" s="1202">
        <f t="shared" si="1"/>
        <v>0.12101022621629996</v>
      </c>
      <c r="H37" s="1309">
        <f t="shared" si="2"/>
        <v>0.13280281107895825</v>
      </c>
      <c r="I37" s="1310">
        <v>0.14000000000000001</v>
      </c>
      <c r="J37" s="1284"/>
      <c r="K37" s="1286">
        <f t="shared" si="3"/>
        <v>0.19910133250697243</v>
      </c>
      <c r="L37" s="1287">
        <f t="shared" si="4"/>
        <v>642.5</v>
      </c>
      <c r="M37" s="1285"/>
      <c r="N37" s="1285"/>
      <c r="O37" s="1285"/>
      <c r="P37" s="1280">
        <v>2013</v>
      </c>
      <c r="Q37" s="623"/>
      <c r="R37" s="1293"/>
      <c r="S37" s="36"/>
      <c r="T37" s="1669"/>
      <c r="U37" s="36"/>
      <c r="V37" s="36"/>
      <c r="W37" s="36"/>
      <c r="X37" s="36"/>
      <c r="Y37" s="36"/>
      <c r="Z37" s="36"/>
      <c r="AA37" s="36"/>
      <c r="AB37" s="36"/>
    </row>
    <row r="38" spans="1:28" x14ac:dyDescent="0.3">
      <c r="A38" s="267" t="s">
        <v>200</v>
      </c>
      <c r="B38" s="1308">
        <v>46</v>
      </c>
      <c r="C38" s="799">
        <v>48</v>
      </c>
      <c r="D38" s="1670">
        <v>224.95779999999999</v>
      </c>
      <c r="E38" s="1670">
        <v>175.0171</v>
      </c>
      <c r="F38" s="1205">
        <f t="shared" si="0"/>
        <v>0.26283146046871991</v>
      </c>
      <c r="G38" s="1202">
        <f t="shared" si="1"/>
        <v>0.27425891527170776</v>
      </c>
      <c r="H38" s="1309">
        <f t="shared" si="2"/>
        <v>0.20448279632891148</v>
      </c>
      <c r="I38" s="1310">
        <v>0.2</v>
      </c>
      <c r="J38" s="1284"/>
      <c r="K38" s="1286">
        <f t="shared" si="3"/>
        <v>0.27425891527170776</v>
      </c>
      <c r="L38" s="1287">
        <f t="shared" si="4"/>
        <v>48</v>
      </c>
      <c r="M38" s="1285"/>
      <c r="N38" s="1285"/>
      <c r="O38" s="1285"/>
      <c r="P38" s="1280"/>
      <c r="Q38" s="623"/>
      <c r="R38" s="1293"/>
      <c r="S38" s="36"/>
      <c r="T38" s="1669"/>
      <c r="U38" s="36"/>
      <c r="V38" s="36"/>
      <c r="W38" s="36"/>
      <c r="X38" s="36"/>
      <c r="Y38" s="36"/>
      <c r="Z38" s="36"/>
      <c r="AA38" s="36"/>
      <c r="AB38" s="36"/>
    </row>
    <row r="39" spans="1:28" x14ac:dyDescent="0.3">
      <c r="A39" s="112" t="s">
        <v>178</v>
      </c>
      <c r="B39" s="1308">
        <v>273</v>
      </c>
      <c r="C39" s="799">
        <v>78</v>
      </c>
      <c r="D39" s="1671">
        <v>3200</v>
      </c>
      <c r="E39" s="1671">
        <v>1926</v>
      </c>
      <c r="F39" s="1205">
        <f t="shared" si="0"/>
        <v>0.14174454828660435</v>
      </c>
      <c r="G39" s="1202">
        <f t="shared" si="1"/>
        <v>4.0498442367601244E-2</v>
      </c>
      <c r="H39" s="1309">
        <f t="shared" si="2"/>
        <v>8.5312499999999999E-2</v>
      </c>
      <c r="I39" s="1310">
        <v>0.09</v>
      </c>
      <c r="J39" s="1284"/>
      <c r="K39" s="1560">
        <f t="shared" si="3"/>
        <v>0.14174454828660435</v>
      </c>
      <c r="L39" s="1287">
        <f t="shared" si="4"/>
        <v>273</v>
      </c>
      <c r="M39" s="1285"/>
      <c r="N39" s="494">
        <v>-1</v>
      </c>
      <c r="O39" s="1285"/>
      <c r="P39" s="1280"/>
      <c r="Q39" s="623"/>
      <c r="R39" s="1292">
        <v>-1</v>
      </c>
      <c r="S39" s="36"/>
      <c r="T39" s="1669">
        <v>-1</v>
      </c>
      <c r="U39" s="36"/>
      <c r="V39" s="36"/>
      <c r="W39" s="36"/>
      <c r="X39" s="36"/>
      <c r="Y39" s="36"/>
      <c r="Z39" s="36"/>
      <c r="AA39" s="36"/>
      <c r="AB39" s="36"/>
    </row>
    <row r="40" spans="1:28" x14ac:dyDescent="0.3">
      <c r="A40" s="112" t="s">
        <v>44</v>
      </c>
      <c r="B40" s="1308">
        <v>115</v>
      </c>
      <c r="C40" s="799">
        <v>152</v>
      </c>
      <c r="D40" s="1671">
        <v>4371</v>
      </c>
      <c r="E40" s="1671">
        <v>3711</v>
      </c>
      <c r="F40" s="1205">
        <f t="shared" si="0"/>
        <v>3.0988951765022903E-2</v>
      </c>
      <c r="G40" s="1202">
        <f t="shared" si="1"/>
        <v>4.0959310158986795E-2</v>
      </c>
      <c r="H40" s="1309">
        <f t="shared" si="2"/>
        <v>2.6309768931594601E-2</v>
      </c>
      <c r="I40" s="1310">
        <v>0.12</v>
      </c>
      <c r="J40" s="1284"/>
      <c r="K40" s="1560">
        <f t="shared" si="3"/>
        <v>4.0959310158986795E-2</v>
      </c>
      <c r="L40" s="1287">
        <f t="shared" si="4"/>
        <v>152</v>
      </c>
      <c r="M40" s="1285"/>
      <c r="N40" s="494">
        <v>-1</v>
      </c>
      <c r="O40" s="1285"/>
      <c r="P40" s="1280">
        <v>2017</v>
      </c>
      <c r="Q40" s="623"/>
      <c r="R40" s="1292">
        <v>-1</v>
      </c>
      <c r="S40" s="36"/>
      <c r="T40" s="1669">
        <v>-1</v>
      </c>
      <c r="U40" s="36"/>
      <c r="V40" s="36"/>
      <c r="W40" s="36"/>
      <c r="X40" s="36"/>
      <c r="Y40" s="36"/>
      <c r="Z40" s="36"/>
      <c r="AA40" s="36"/>
      <c r="AB40" s="36"/>
    </row>
    <row r="41" spans="1:28" x14ac:dyDescent="0.3">
      <c r="A41" s="267" t="s">
        <v>20</v>
      </c>
      <c r="B41" s="1308">
        <v>221</v>
      </c>
      <c r="C41" s="799">
        <v>201</v>
      </c>
      <c r="D41" s="1672">
        <v>4801</v>
      </c>
      <c r="E41" s="1672">
        <v>2890.2020000000002</v>
      </c>
      <c r="F41" s="1205">
        <f t="shared" si="0"/>
        <v>7.6465243605810251E-2</v>
      </c>
      <c r="G41" s="1202">
        <f t="shared" si="1"/>
        <v>6.9545312057773118E-2</v>
      </c>
      <c r="H41" s="1309">
        <f t="shared" si="2"/>
        <v>4.6032076650697772E-2</v>
      </c>
      <c r="I41" s="1310">
        <v>0.05</v>
      </c>
      <c r="J41" s="1284"/>
      <c r="K41" s="1560">
        <f t="shared" si="3"/>
        <v>7.6465243605810251E-2</v>
      </c>
      <c r="L41" s="1287">
        <f t="shared" si="4"/>
        <v>221</v>
      </c>
      <c r="M41" s="1285"/>
      <c r="N41" s="1285"/>
      <c r="O41" s="1285"/>
      <c r="P41" s="1280"/>
      <c r="Q41" s="623"/>
      <c r="R41" s="1292">
        <v>-1</v>
      </c>
      <c r="S41" s="36"/>
      <c r="T41" s="1669">
        <v>-1</v>
      </c>
      <c r="U41" s="36"/>
      <c r="V41" s="36"/>
      <c r="W41" s="36"/>
      <c r="X41" s="36"/>
      <c r="Y41" s="36"/>
      <c r="Z41" s="36"/>
      <c r="AA41" s="36"/>
      <c r="AB41" s="36"/>
    </row>
    <row r="42" spans="1:28" x14ac:dyDescent="0.3">
      <c r="A42" s="267" t="s">
        <v>294</v>
      </c>
      <c r="B42" s="1308">
        <v>1074</v>
      </c>
      <c r="C42" s="799">
        <v>1933</v>
      </c>
      <c r="D42" s="1671">
        <v>2469</v>
      </c>
      <c r="E42" s="1671">
        <v>1585</v>
      </c>
      <c r="F42" s="1205">
        <f t="shared" si="0"/>
        <v>0.67760252365930596</v>
      </c>
      <c r="G42" s="1202">
        <f t="shared" si="1"/>
        <v>1.2195583596214512</v>
      </c>
      <c r="H42" s="1309">
        <f t="shared" si="2"/>
        <v>0.43499392466585662</v>
      </c>
      <c r="I42" s="1310">
        <v>0.43</v>
      </c>
      <c r="J42" s="1284"/>
      <c r="K42" s="1288">
        <f t="shared" si="3"/>
        <v>1.2195583596214512</v>
      </c>
      <c r="L42" s="1287">
        <f t="shared" si="4"/>
        <v>1933</v>
      </c>
      <c r="M42" s="1285"/>
      <c r="N42" s="494">
        <v>2</v>
      </c>
      <c r="O42" s="1285"/>
      <c r="P42" s="1280">
        <v>2011</v>
      </c>
      <c r="Q42" s="623"/>
      <c r="R42" s="1292">
        <v>2</v>
      </c>
      <c r="S42" s="36"/>
      <c r="T42" s="1669">
        <v>2</v>
      </c>
      <c r="U42" s="36"/>
      <c r="V42" s="36"/>
      <c r="W42" s="36"/>
      <c r="X42" s="36"/>
      <c r="Y42" s="36"/>
      <c r="Z42" s="36"/>
      <c r="AA42" s="36"/>
      <c r="AB42" s="36"/>
    </row>
    <row r="43" spans="1:28" x14ac:dyDescent="0.3">
      <c r="A43" s="112" t="s">
        <v>9</v>
      </c>
      <c r="B43" s="1308">
        <v>2863</v>
      </c>
      <c r="C43" s="799">
        <v>2912</v>
      </c>
      <c r="D43" s="1671">
        <v>3936</v>
      </c>
      <c r="E43" s="1671">
        <v>3660</v>
      </c>
      <c r="F43" s="1205">
        <f t="shared" si="0"/>
        <v>0.78224043715846991</v>
      </c>
      <c r="G43" s="1202">
        <f t="shared" si="1"/>
        <v>0.7956284153005464</v>
      </c>
      <c r="H43" s="1309">
        <f t="shared" si="2"/>
        <v>0.72738821138211385</v>
      </c>
      <c r="I43" s="1310">
        <v>0.91</v>
      </c>
      <c r="J43" s="1284"/>
      <c r="K43" s="1288">
        <f t="shared" si="3"/>
        <v>0.7956284153005464</v>
      </c>
      <c r="L43" s="1287">
        <f t="shared" si="4"/>
        <v>2912</v>
      </c>
      <c r="M43" s="1285"/>
      <c r="N43" s="494">
        <v>1</v>
      </c>
      <c r="O43" s="1285"/>
      <c r="P43" s="1280">
        <v>2019</v>
      </c>
      <c r="Q43" s="623"/>
      <c r="R43" s="1292"/>
      <c r="S43" s="36"/>
      <c r="T43" s="1669">
        <v>2</v>
      </c>
      <c r="U43" s="36"/>
      <c r="V43" s="36"/>
      <c r="W43" s="36"/>
      <c r="X43" s="36"/>
      <c r="Y43" s="36"/>
      <c r="Z43" s="36"/>
      <c r="AA43" s="36"/>
      <c r="AB43" s="36"/>
    </row>
    <row r="44" spans="1:28" x14ac:dyDescent="0.3">
      <c r="A44" s="267" t="s">
        <v>202</v>
      </c>
      <c r="B44" s="1308">
        <v>21</v>
      </c>
      <c r="C44" s="799">
        <v>26</v>
      </c>
      <c r="D44" s="1670">
        <v>12.759399999999999</v>
      </c>
      <c r="E44" s="1670">
        <v>9.9268000000000001</v>
      </c>
      <c r="F44" s="1205">
        <f t="shared" si="0"/>
        <v>2.1154853527823669</v>
      </c>
      <c r="G44" s="1202">
        <f t="shared" si="1"/>
        <v>2.6191723415400734</v>
      </c>
      <c r="H44" s="1309">
        <f t="shared" si="2"/>
        <v>1.6458454159286489</v>
      </c>
      <c r="I44" s="1310">
        <v>1.62</v>
      </c>
      <c r="J44" s="1284"/>
      <c r="K44" s="1288">
        <f t="shared" si="3"/>
        <v>2.6191723415400734</v>
      </c>
      <c r="L44" s="1287">
        <f t="shared" si="4"/>
        <v>26</v>
      </c>
      <c r="M44" s="1285"/>
      <c r="N44" s="494">
        <v>1</v>
      </c>
      <c r="O44" s="1285"/>
      <c r="P44" s="1280"/>
      <c r="Q44" s="623"/>
      <c r="R44" s="1292">
        <v>1</v>
      </c>
      <c r="S44" s="36"/>
      <c r="T44" s="1669">
        <v>1</v>
      </c>
      <c r="U44" s="36"/>
      <c r="V44" s="36"/>
      <c r="W44" s="36"/>
      <c r="X44" s="36"/>
      <c r="Y44" s="36"/>
      <c r="Z44" s="36"/>
      <c r="AA44" s="36"/>
      <c r="AB44" s="36"/>
    </row>
    <row r="45" spans="1:28" x14ac:dyDescent="0.3">
      <c r="A45" s="267" t="s">
        <v>203</v>
      </c>
      <c r="B45" s="1308">
        <v>46</v>
      </c>
      <c r="C45" s="799">
        <v>44</v>
      </c>
      <c r="D45" s="1670">
        <v>55.667500000000004</v>
      </c>
      <c r="E45" s="1670">
        <v>43.3093</v>
      </c>
      <c r="F45" s="1205">
        <f t="shared" si="0"/>
        <v>1.0621275338091356</v>
      </c>
      <c r="G45" s="1202">
        <f t="shared" si="1"/>
        <v>1.0159480758174342</v>
      </c>
      <c r="H45" s="1309">
        <f t="shared" si="2"/>
        <v>0.82633493510576184</v>
      </c>
      <c r="I45" s="1310">
        <v>0.82</v>
      </c>
      <c r="J45" s="1284"/>
      <c r="K45" s="1288">
        <f t="shared" si="3"/>
        <v>1.0621275338091356</v>
      </c>
      <c r="L45" s="1287">
        <f t="shared" si="4"/>
        <v>46</v>
      </c>
      <c r="M45" s="1285"/>
      <c r="N45" s="494">
        <v>1</v>
      </c>
      <c r="O45" s="1285"/>
      <c r="P45" s="1280"/>
      <c r="Q45" s="623"/>
      <c r="R45" s="1292">
        <v>1</v>
      </c>
      <c r="S45" s="36"/>
      <c r="T45" s="1669">
        <v>1</v>
      </c>
      <c r="U45" s="36"/>
      <c r="V45" s="36"/>
      <c r="W45" s="36"/>
      <c r="X45" s="36"/>
      <c r="Y45" s="36"/>
      <c r="Z45" s="36"/>
      <c r="AA45" s="36"/>
      <c r="AB45" s="36"/>
    </row>
    <row r="46" spans="1:28" x14ac:dyDescent="0.3">
      <c r="A46" s="267" t="s">
        <v>23</v>
      </c>
      <c r="B46" s="1308">
        <v>649</v>
      </c>
      <c r="C46" s="799">
        <v>551</v>
      </c>
      <c r="D46" s="1670">
        <v>2119.65</v>
      </c>
      <c r="E46" s="1670">
        <v>1413.8065999999999</v>
      </c>
      <c r="F46" s="1205">
        <f t="shared" si="0"/>
        <v>0.45904439829323196</v>
      </c>
      <c r="G46" s="1202">
        <f t="shared" si="1"/>
        <v>0.38972798684063298</v>
      </c>
      <c r="H46" s="1309">
        <f t="shared" si="2"/>
        <v>0.3061826244898922</v>
      </c>
      <c r="I46" s="1310">
        <v>0.14000000000000001</v>
      </c>
      <c r="J46" s="1284"/>
      <c r="K46" s="1286">
        <f t="shared" si="3"/>
        <v>0.45904439829323196</v>
      </c>
      <c r="L46" s="1287">
        <f t="shared" si="4"/>
        <v>649</v>
      </c>
      <c r="M46" s="1285"/>
      <c r="N46" s="1285"/>
      <c r="O46" s="1285"/>
      <c r="P46" s="1280">
        <v>2013</v>
      </c>
      <c r="Q46" s="623"/>
      <c r="R46" s="1293"/>
      <c r="S46" s="36"/>
      <c r="T46" s="1669"/>
      <c r="U46" s="36"/>
      <c r="V46" s="36"/>
      <c r="W46" s="36"/>
      <c r="X46" s="36"/>
      <c r="Y46" s="36"/>
      <c r="Z46" s="36"/>
      <c r="AA46" s="36"/>
      <c r="AB46" s="36"/>
    </row>
    <row r="47" spans="1:28" x14ac:dyDescent="0.3">
      <c r="A47" s="267" t="s">
        <v>52</v>
      </c>
      <c r="B47" s="1308">
        <v>9</v>
      </c>
      <c r="C47" s="799">
        <v>5</v>
      </c>
      <c r="D47" s="1670">
        <v>66.7</v>
      </c>
      <c r="E47" s="1670">
        <v>40.153399999999998</v>
      </c>
      <c r="F47" s="1205">
        <f t="shared" si="0"/>
        <v>0.22414042148361038</v>
      </c>
      <c r="G47" s="1202">
        <f t="shared" si="1"/>
        <v>0.12452245637978354</v>
      </c>
      <c r="H47" s="1309">
        <f t="shared" si="2"/>
        <v>0.13493253373313344</v>
      </c>
      <c r="I47" s="1310">
        <v>0.13</v>
      </c>
      <c r="J47" s="1284"/>
      <c r="K47" s="1286">
        <f t="shared" si="3"/>
        <v>0.22414042148361038</v>
      </c>
      <c r="L47" s="1287">
        <f t="shared" si="4"/>
        <v>9</v>
      </c>
      <c r="M47" s="1285"/>
      <c r="N47" s="1285"/>
      <c r="O47" s="1285"/>
      <c r="P47" s="1280"/>
      <c r="Q47" s="623"/>
      <c r="R47" s="1293"/>
      <c r="S47" s="36"/>
      <c r="T47" s="1669"/>
      <c r="U47" s="36"/>
      <c r="V47" s="36"/>
      <c r="W47" s="36"/>
      <c r="X47" s="36"/>
      <c r="Y47" s="36"/>
      <c r="Z47" s="36"/>
      <c r="AA47" s="36"/>
      <c r="AB47" s="36"/>
    </row>
    <row r="48" spans="1:28" x14ac:dyDescent="0.3">
      <c r="A48" s="267" t="s">
        <v>540</v>
      </c>
      <c r="B48" s="1308">
        <v>183</v>
      </c>
      <c r="C48" s="799">
        <v>240</v>
      </c>
      <c r="D48" s="1670">
        <v>238</v>
      </c>
      <c r="E48" s="1670">
        <v>194.684</v>
      </c>
      <c r="F48" s="1205">
        <f t="shared" si="0"/>
        <v>0.93998479587433992</v>
      </c>
      <c r="G48" s="1202">
        <f t="shared" si="1"/>
        <v>1.2327669454089705</v>
      </c>
      <c r="H48" s="1309">
        <f t="shared" si="2"/>
        <v>0.76890756302521013</v>
      </c>
      <c r="I48" s="1310">
        <v>0.85</v>
      </c>
      <c r="J48" s="1284"/>
      <c r="K48" s="1288">
        <f t="shared" si="3"/>
        <v>1.2327669454089705</v>
      </c>
      <c r="L48" s="1287">
        <f t="shared" si="4"/>
        <v>240</v>
      </c>
      <c r="M48" s="1285"/>
      <c r="N48" s="494">
        <v>2</v>
      </c>
      <c r="O48" s="1285"/>
      <c r="P48" s="1280">
        <v>2013</v>
      </c>
      <c r="Q48" s="623"/>
      <c r="R48" s="1292">
        <v>2</v>
      </c>
      <c r="S48" s="36"/>
      <c r="T48" s="1669">
        <v>2</v>
      </c>
      <c r="U48" s="36"/>
      <c r="V48" s="36"/>
      <c r="W48" s="36"/>
      <c r="X48" s="36"/>
      <c r="Y48" s="36"/>
      <c r="Z48" s="36"/>
      <c r="AA48" s="36"/>
      <c r="AB48" s="36"/>
    </row>
    <row r="49" spans="1:28" x14ac:dyDescent="0.3">
      <c r="A49" s="113" t="s">
        <v>175</v>
      </c>
      <c r="B49" s="1308">
        <v>5619</v>
      </c>
      <c r="C49" s="799">
        <v>5446</v>
      </c>
      <c r="D49" s="1671">
        <v>9040</v>
      </c>
      <c r="E49" s="1671">
        <v>7811</v>
      </c>
      <c r="F49" s="1205">
        <f t="shared" si="0"/>
        <v>0.71937011906286008</v>
      </c>
      <c r="G49" s="1202">
        <f t="shared" si="1"/>
        <v>0.69722186659838692</v>
      </c>
      <c r="H49" s="1309">
        <f t="shared" si="2"/>
        <v>0.62157079646017699</v>
      </c>
      <c r="I49" s="1310">
        <v>0.68</v>
      </c>
      <c r="J49" s="1284"/>
      <c r="K49" s="1558">
        <f t="shared" si="3"/>
        <v>0.71937011906286008</v>
      </c>
      <c r="L49" s="1287">
        <f t="shared" si="4"/>
        <v>5619</v>
      </c>
      <c r="M49" s="1285"/>
      <c r="N49" s="1285"/>
      <c r="O49" s="1285"/>
      <c r="P49" s="1280">
        <v>2019</v>
      </c>
      <c r="Q49" s="623"/>
      <c r="R49" s="1293"/>
      <c r="S49" s="36"/>
      <c r="T49" s="1669"/>
      <c r="U49" s="36"/>
      <c r="V49" s="36"/>
      <c r="W49" s="36"/>
      <c r="X49" s="36"/>
      <c r="Y49" s="36"/>
      <c r="Z49" s="36"/>
      <c r="AA49" s="36"/>
      <c r="AB49" s="36"/>
    </row>
    <row r="50" spans="1:28" x14ac:dyDescent="0.3">
      <c r="A50" s="267" t="s">
        <v>41</v>
      </c>
      <c r="B50" s="1308">
        <v>20</v>
      </c>
      <c r="C50" s="799">
        <v>15</v>
      </c>
      <c r="D50" s="1670">
        <v>773.2</v>
      </c>
      <c r="E50" s="1670">
        <v>465.46640000000002</v>
      </c>
      <c r="F50" s="1205">
        <f t="shared" si="0"/>
        <v>4.2967655667519714E-2</v>
      </c>
      <c r="G50" s="1202">
        <f t="shared" si="1"/>
        <v>3.2225741750639789E-2</v>
      </c>
      <c r="H50" s="1309">
        <f t="shared" si="2"/>
        <v>2.5866528711846869E-2</v>
      </c>
      <c r="I50" s="1310">
        <v>0.03</v>
      </c>
      <c r="J50" s="1284"/>
      <c r="K50" s="1560">
        <f t="shared" si="3"/>
        <v>4.2967655667519714E-2</v>
      </c>
      <c r="L50" s="1287">
        <f t="shared" si="4"/>
        <v>20</v>
      </c>
      <c r="M50" s="1285"/>
      <c r="N50" s="494">
        <v>-1</v>
      </c>
      <c r="O50" s="1285"/>
      <c r="P50" s="1280"/>
      <c r="Q50" s="623"/>
      <c r="R50" s="1292">
        <v>-1</v>
      </c>
      <c r="S50" s="36"/>
      <c r="T50" s="1669">
        <v>-1</v>
      </c>
      <c r="U50" s="36"/>
      <c r="V50" s="36"/>
      <c r="W50" s="36"/>
      <c r="X50" s="36"/>
      <c r="Y50" s="36"/>
      <c r="Z50" s="36"/>
      <c r="AA50" s="36"/>
      <c r="AB50" s="36"/>
    </row>
    <row r="51" spans="1:28" x14ac:dyDescent="0.3">
      <c r="A51" s="267" t="s">
        <v>298</v>
      </c>
      <c r="B51" s="1308">
        <v>14</v>
      </c>
      <c r="C51" s="799">
        <v>11</v>
      </c>
      <c r="D51" s="1670">
        <v>361.072</v>
      </c>
      <c r="E51" s="1670">
        <v>295.3569</v>
      </c>
      <c r="F51" s="1205">
        <f t="shared" si="0"/>
        <v>4.7400280812806471E-2</v>
      </c>
      <c r="G51" s="1202">
        <f t="shared" si="1"/>
        <v>3.7243077781490802E-2</v>
      </c>
      <c r="H51" s="1309">
        <f t="shared" si="2"/>
        <v>3.877343022998183E-2</v>
      </c>
      <c r="I51" s="1310">
        <v>0.03</v>
      </c>
      <c r="J51" s="1284"/>
      <c r="K51" s="1560">
        <f t="shared" si="3"/>
        <v>4.7400280812806471E-2</v>
      </c>
      <c r="L51" s="1287">
        <f t="shared" si="4"/>
        <v>14</v>
      </c>
      <c r="M51" s="1285"/>
      <c r="N51" s="494">
        <v>-1</v>
      </c>
      <c r="O51" s="1285"/>
      <c r="P51" s="1280">
        <v>2013</v>
      </c>
      <c r="Q51" s="623"/>
      <c r="R51" s="1292">
        <v>-1</v>
      </c>
      <c r="S51" s="36"/>
      <c r="T51" s="1669">
        <v>-1</v>
      </c>
      <c r="U51" s="36"/>
      <c r="V51" s="36"/>
      <c r="W51" s="36"/>
      <c r="X51" s="36"/>
      <c r="Y51" s="36"/>
      <c r="Z51" s="36"/>
      <c r="AA51" s="36"/>
      <c r="AB51" s="36"/>
    </row>
    <row r="52" spans="1:28" x14ac:dyDescent="0.3">
      <c r="A52" s="267" t="s">
        <v>205</v>
      </c>
      <c r="B52" s="1308">
        <v>14</v>
      </c>
      <c r="C52" s="799">
        <v>15</v>
      </c>
      <c r="D52" s="1670">
        <v>18.808700000000002</v>
      </c>
      <c r="E52" s="1670">
        <v>14.6332</v>
      </c>
      <c r="F52" s="1205">
        <f t="shared" si="0"/>
        <v>0.95672853511193723</v>
      </c>
      <c r="G52" s="1202">
        <f t="shared" si="1"/>
        <v>1.0250662876199328</v>
      </c>
      <c r="H52" s="1309">
        <f t="shared" si="2"/>
        <v>0.74433639751816971</v>
      </c>
      <c r="I52" s="1310">
        <v>0.74</v>
      </c>
      <c r="J52" s="1284"/>
      <c r="K52" s="1288">
        <f t="shared" si="3"/>
        <v>1.0250662876199328</v>
      </c>
      <c r="L52" s="1287">
        <f t="shared" si="4"/>
        <v>15</v>
      </c>
      <c r="M52" s="1285"/>
      <c r="N52" s="494">
        <v>1</v>
      </c>
      <c r="O52" s="1285"/>
      <c r="P52" s="1280"/>
      <c r="Q52" s="623"/>
      <c r="R52" s="1292">
        <v>1</v>
      </c>
      <c r="S52" s="36"/>
      <c r="T52" s="1669">
        <v>1</v>
      </c>
      <c r="U52" s="36"/>
      <c r="V52" s="36"/>
      <c r="W52" s="36"/>
      <c r="X52" s="36"/>
      <c r="Y52" s="36"/>
      <c r="Z52" s="36"/>
      <c r="AA52" s="36"/>
      <c r="AB52" s="36"/>
    </row>
    <row r="53" spans="1:28" x14ac:dyDescent="0.3">
      <c r="A53" s="112" t="s">
        <v>171</v>
      </c>
      <c r="B53" s="1308">
        <v>975.5</v>
      </c>
      <c r="C53" s="799">
        <v>926.5</v>
      </c>
      <c r="D53" s="1671">
        <v>3194</v>
      </c>
      <c r="E53" s="1671">
        <v>2130</v>
      </c>
      <c r="F53" s="1205">
        <f t="shared" si="0"/>
        <v>0.45798122065727698</v>
      </c>
      <c r="G53" s="1202">
        <f t="shared" si="1"/>
        <v>0.43497652582159624</v>
      </c>
      <c r="H53" s="1309">
        <f t="shared" si="2"/>
        <v>0.30541640576080148</v>
      </c>
      <c r="I53" s="1310">
        <v>0.31</v>
      </c>
      <c r="J53" s="1284"/>
      <c r="K53" s="1286">
        <f t="shared" si="3"/>
        <v>0.45798122065727698</v>
      </c>
      <c r="L53" s="1287">
        <f t="shared" si="4"/>
        <v>975.5</v>
      </c>
      <c r="M53" s="1285"/>
      <c r="N53" s="1285"/>
      <c r="O53" s="1285"/>
      <c r="P53" s="1280">
        <v>2013</v>
      </c>
      <c r="Q53" s="623"/>
      <c r="R53" s="1293"/>
      <c r="S53" s="36"/>
      <c r="T53" s="1669"/>
      <c r="U53" s="36"/>
      <c r="V53" s="36"/>
      <c r="W53" s="36"/>
      <c r="X53" s="36"/>
      <c r="Y53" s="36"/>
      <c r="Z53" s="36"/>
      <c r="AA53" s="36"/>
      <c r="AB53" s="36"/>
    </row>
    <row r="54" spans="1:28" x14ac:dyDescent="0.3">
      <c r="A54" s="267" t="s">
        <v>206</v>
      </c>
      <c r="B54" s="1308">
        <v>10</v>
      </c>
      <c r="C54" s="799">
        <v>9</v>
      </c>
      <c r="D54" s="1670">
        <v>39.552400000000006</v>
      </c>
      <c r="E54" s="1670">
        <v>30.771799999999999</v>
      </c>
      <c r="F54" s="1205">
        <f t="shared" si="0"/>
        <v>0.32497286476579207</v>
      </c>
      <c r="G54" s="1202">
        <f t="shared" si="1"/>
        <v>0.29247557828921283</v>
      </c>
      <c r="H54" s="1309">
        <f t="shared" si="2"/>
        <v>0.2528291582811662</v>
      </c>
      <c r="I54" s="1310">
        <v>0.25</v>
      </c>
      <c r="J54" s="1284"/>
      <c r="K54" s="1286">
        <f t="shared" si="3"/>
        <v>0.32497286476579207</v>
      </c>
      <c r="L54" s="1287">
        <f t="shared" si="4"/>
        <v>10</v>
      </c>
      <c r="M54" s="1285"/>
      <c r="N54" s="1285"/>
      <c r="O54" s="1285"/>
      <c r="P54" s="1280"/>
      <c r="Q54" s="623"/>
      <c r="R54" s="1293"/>
      <c r="S54" s="36"/>
      <c r="T54" s="1669"/>
      <c r="U54" s="36"/>
      <c r="V54" s="36"/>
      <c r="W54" s="36"/>
      <c r="X54" s="36"/>
      <c r="Y54" s="36"/>
      <c r="Z54" s="36"/>
      <c r="AA54" s="36"/>
      <c r="AB54" s="36"/>
    </row>
    <row r="55" spans="1:28" x14ac:dyDescent="0.3">
      <c r="A55" s="267" t="s">
        <v>300</v>
      </c>
      <c r="B55" s="1308">
        <v>191</v>
      </c>
      <c r="C55" s="799">
        <v>279</v>
      </c>
      <c r="D55" s="1671">
        <v>1024.53</v>
      </c>
      <c r="E55" s="1671">
        <v>908.75810000000001</v>
      </c>
      <c r="F55" s="1205">
        <f t="shared" si="0"/>
        <v>0.21017694367731082</v>
      </c>
      <c r="G55" s="1202">
        <f t="shared" si="1"/>
        <v>0.30701239416738074</v>
      </c>
      <c r="H55" s="1309">
        <f t="shared" si="2"/>
        <v>0.18642694699032727</v>
      </c>
      <c r="I55" s="1310">
        <v>7.0000000000000007E-2</v>
      </c>
      <c r="J55" s="1284"/>
      <c r="K55" s="1286">
        <f t="shared" si="3"/>
        <v>0.30701239416738074</v>
      </c>
      <c r="L55" s="1287">
        <f t="shared" si="4"/>
        <v>279</v>
      </c>
      <c r="M55" s="1285"/>
      <c r="N55" s="1285"/>
      <c r="O55" s="1285"/>
      <c r="P55" s="1280">
        <v>2009</v>
      </c>
      <c r="Q55" s="623"/>
      <c r="R55" s="1293"/>
      <c r="S55" s="36"/>
      <c r="T55" s="1669"/>
      <c r="U55" s="36"/>
      <c r="V55" s="36"/>
      <c r="W55" s="36"/>
      <c r="X55" s="36"/>
      <c r="Y55" s="36"/>
      <c r="Z55" s="36"/>
      <c r="AA55" s="36"/>
      <c r="AB55" s="36"/>
    </row>
    <row r="56" spans="1:28" x14ac:dyDescent="0.3">
      <c r="A56" s="267" t="s">
        <v>207</v>
      </c>
      <c r="B56" s="1308">
        <v>22</v>
      </c>
      <c r="C56" s="799">
        <v>24</v>
      </c>
      <c r="D56" s="1670">
        <v>11.272399999999999</v>
      </c>
      <c r="E56" s="1670">
        <v>8.7698999999999998</v>
      </c>
      <c r="F56" s="1205">
        <f t="shared" si="0"/>
        <v>2.5085804855243503</v>
      </c>
      <c r="G56" s="1202">
        <f t="shared" si="1"/>
        <v>2.7366332569356548</v>
      </c>
      <c r="H56" s="1309">
        <f t="shared" si="2"/>
        <v>1.9516695646002626</v>
      </c>
      <c r="I56" s="1310">
        <v>2</v>
      </c>
      <c r="J56" s="1284"/>
      <c r="K56" s="1288">
        <f t="shared" si="3"/>
        <v>2.7366332569356548</v>
      </c>
      <c r="L56" s="1287">
        <f t="shared" si="4"/>
        <v>24</v>
      </c>
      <c r="M56" s="1285"/>
      <c r="N56" s="494">
        <v>1</v>
      </c>
      <c r="O56" s="1285"/>
      <c r="P56" s="1280"/>
      <c r="Q56" s="623"/>
      <c r="R56" s="1292">
        <v>1</v>
      </c>
      <c r="S56" s="36"/>
      <c r="T56" s="1669">
        <v>1</v>
      </c>
      <c r="U56" s="36"/>
      <c r="V56" s="36"/>
      <c r="W56" s="36"/>
      <c r="X56" s="36"/>
      <c r="Y56" s="36"/>
      <c r="Z56" s="36"/>
      <c r="AA56" s="36"/>
      <c r="AB56" s="36"/>
    </row>
    <row r="57" spans="1:28" x14ac:dyDescent="0.3">
      <c r="A57" s="112" t="s">
        <v>49</v>
      </c>
      <c r="B57" s="1308">
        <v>15</v>
      </c>
      <c r="C57" s="799">
        <v>7</v>
      </c>
      <c r="D57" s="1670">
        <v>652</v>
      </c>
      <c r="E57" s="1670">
        <v>392</v>
      </c>
      <c r="F57" s="1205">
        <f t="shared" si="0"/>
        <v>3.826530612244898E-2</v>
      </c>
      <c r="G57" s="1202">
        <f t="shared" si="1"/>
        <v>1.7857142857142856E-2</v>
      </c>
      <c r="H57" s="1309">
        <f t="shared" si="2"/>
        <v>2.3006134969325152E-2</v>
      </c>
      <c r="I57" s="1310">
        <v>0.01</v>
      </c>
      <c r="J57" s="1284"/>
      <c r="K57" s="1560">
        <f t="shared" si="3"/>
        <v>3.826530612244898E-2</v>
      </c>
      <c r="L57" s="1287">
        <f t="shared" si="4"/>
        <v>15</v>
      </c>
      <c r="M57" s="1285"/>
      <c r="N57" s="494">
        <v>-1</v>
      </c>
      <c r="O57" s="1285"/>
      <c r="P57" s="1280"/>
      <c r="Q57" s="623"/>
      <c r="R57" s="1292">
        <v>-1</v>
      </c>
      <c r="S57" s="36"/>
      <c r="T57" s="1669">
        <v>-1</v>
      </c>
      <c r="U57" s="36"/>
      <c r="V57" s="36"/>
      <c r="W57" s="36"/>
      <c r="X57" s="36"/>
      <c r="Y57" s="36"/>
      <c r="Z57" s="36"/>
      <c r="AA57" s="36"/>
      <c r="AB57" s="36"/>
    </row>
    <row r="58" spans="1:28" x14ac:dyDescent="0.3">
      <c r="A58" s="267" t="s">
        <v>208</v>
      </c>
      <c r="B58" s="1308">
        <v>39</v>
      </c>
      <c r="C58" s="799">
        <v>39</v>
      </c>
      <c r="D58" s="1670">
        <v>62.575299999999999</v>
      </c>
      <c r="E58" s="1670">
        <v>48.683599999999998</v>
      </c>
      <c r="F58" s="1205">
        <f t="shared" si="0"/>
        <v>0.80109112719683839</v>
      </c>
      <c r="G58" s="1202">
        <f t="shared" si="1"/>
        <v>0.80109112719683839</v>
      </c>
      <c r="H58" s="1309">
        <f t="shared" si="2"/>
        <v>0.62324910947290701</v>
      </c>
      <c r="I58" s="1310">
        <v>0.62</v>
      </c>
      <c r="J58" s="1284"/>
      <c r="K58" s="1288">
        <f t="shared" si="3"/>
        <v>0.80109112719683839</v>
      </c>
      <c r="L58" s="1287">
        <f t="shared" si="4"/>
        <v>39</v>
      </c>
      <c r="M58" s="1285"/>
      <c r="N58" s="494">
        <v>1</v>
      </c>
      <c r="O58" s="1285"/>
      <c r="P58" s="1280"/>
      <c r="Q58" s="623"/>
      <c r="R58" s="1292">
        <v>1</v>
      </c>
      <c r="S58" s="36"/>
      <c r="T58" s="1669">
        <v>1</v>
      </c>
      <c r="U58" s="36"/>
      <c r="V58" s="36"/>
      <c r="W58" s="36"/>
      <c r="X58" s="36"/>
      <c r="Y58" s="36"/>
      <c r="Z58" s="36"/>
      <c r="AA58" s="36"/>
      <c r="AB58" s="36"/>
    </row>
    <row r="59" spans="1:28" x14ac:dyDescent="0.3">
      <c r="A59" s="267" t="s">
        <v>536</v>
      </c>
      <c r="B59" s="1308">
        <v>15</v>
      </c>
      <c r="C59" s="799">
        <v>13</v>
      </c>
      <c r="D59" s="1670">
        <v>13.446</v>
      </c>
      <c r="E59" s="1670">
        <v>10.461</v>
      </c>
      <c r="F59" s="1205">
        <f t="shared" si="0"/>
        <v>1.4338973329509608</v>
      </c>
      <c r="G59" s="1202">
        <f t="shared" si="1"/>
        <v>1.2427110218908326</v>
      </c>
      <c r="H59" s="1309">
        <f t="shared" si="2"/>
        <v>1.1155734047300312</v>
      </c>
      <c r="I59" s="1310">
        <v>1.1499999999999999</v>
      </c>
      <c r="J59" s="1284"/>
      <c r="K59" s="1288">
        <f t="shared" si="3"/>
        <v>1.4338973329509608</v>
      </c>
      <c r="L59" s="1287">
        <f t="shared" si="4"/>
        <v>15</v>
      </c>
      <c r="M59" s="1285"/>
      <c r="N59" s="494">
        <v>1</v>
      </c>
      <c r="O59" s="1285"/>
      <c r="P59" s="1280"/>
      <c r="Q59" s="623"/>
      <c r="R59" s="1292">
        <v>1</v>
      </c>
      <c r="S59" s="36"/>
      <c r="T59" s="1669">
        <v>1</v>
      </c>
      <c r="U59" s="36"/>
      <c r="V59" s="36"/>
      <c r="W59" s="36"/>
      <c r="X59" s="36"/>
      <c r="Y59" s="36"/>
      <c r="Z59" s="36"/>
      <c r="AA59" s="36"/>
      <c r="AB59" s="36"/>
    </row>
    <row r="60" spans="1:28" x14ac:dyDescent="0.3">
      <c r="A60" s="267" t="s">
        <v>673</v>
      </c>
      <c r="B60" s="1308">
        <v>345</v>
      </c>
      <c r="C60" s="799">
        <v>368</v>
      </c>
      <c r="D60" s="1670">
        <v>278.9932</v>
      </c>
      <c r="E60" s="1670">
        <v>217.05670000000001</v>
      </c>
      <c r="F60" s="1205">
        <f t="shared" si="0"/>
        <v>1.5894464441779497</v>
      </c>
      <c r="G60" s="1202">
        <f t="shared" si="1"/>
        <v>1.6954095404564797</v>
      </c>
      <c r="H60" s="1309">
        <f t="shared" si="2"/>
        <v>1.2365892788784816</v>
      </c>
      <c r="I60" s="1310">
        <v>1.24</v>
      </c>
      <c r="J60" s="1284"/>
      <c r="K60" s="1288">
        <f t="shared" si="3"/>
        <v>1.6954095404564797</v>
      </c>
      <c r="L60" s="1287">
        <f t="shared" si="4"/>
        <v>368</v>
      </c>
      <c r="M60" s="1285"/>
      <c r="N60" s="494">
        <v>2</v>
      </c>
      <c r="O60" s="1285"/>
      <c r="P60" s="1280"/>
      <c r="Q60" s="623"/>
      <c r="R60" s="1292">
        <v>2</v>
      </c>
      <c r="S60" s="36"/>
      <c r="T60" s="1669">
        <v>2</v>
      </c>
      <c r="U60" s="36"/>
      <c r="V60" s="36"/>
      <c r="W60" s="36"/>
      <c r="X60" s="36"/>
      <c r="Y60" s="36"/>
      <c r="Z60" s="36"/>
      <c r="AA60" s="36"/>
      <c r="AB60" s="36"/>
    </row>
    <row r="61" spans="1:28" x14ac:dyDescent="0.3">
      <c r="A61" s="112" t="s">
        <v>189</v>
      </c>
      <c r="B61" s="1308">
        <v>5986</v>
      </c>
      <c r="C61" s="799">
        <v>10571</v>
      </c>
      <c r="D61" s="462">
        <v>14826</v>
      </c>
      <c r="E61" s="462">
        <v>13788</v>
      </c>
      <c r="F61" s="1205">
        <f t="shared" si="0"/>
        <v>0.43414563388453725</v>
      </c>
      <c r="G61" s="1202">
        <f t="shared" si="1"/>
        <v>0.76668117203365249</v>
      </c>
      <c r="H61" s="1309">
        <f t="shared" si="2"/>
        <v>0.40375016862268986</v>
      </c>
      <c r="I61" s="1310">
        <v>0.56999999999999995</v>
      </c>
      <c r="J61" s="1284"/>
      <c r="K61" s="1289">
        <f t="shared" si="3"/>
        <v>0.76668117203365249</v>
      </c>
      <c r="L61" s="1287">
        <f t="shared" si="4"/>
        <v>10571</v>
      </c>
      <c r="M61" s="1285"/>
      <c r="N61" s="494">
        <v>1</v>
      </c>
      <c r="O61" s="1285"/>
      <c r="P61" s="1280">
        <v>2019</v>
      </c>
      <c r="Q61" s="623"/>
      <c r="R61" s="1293"/>
      <c r="S61" s="36"/>
      <c r="T61" s="1669">
        <v>1</v>
      </c>
      <c r="U61" s="36"/>
      <c r="V61" s="36"/>
      <c r="W61" s="36"/>
      <c r="X61" s="36"/>
      <c r="Y61" s="36"/>
      <c r="Z61" s="36"/>
      <c r="AA61" s="36"/>
      <c r="AB61" s="36"/>
    </row>
    <row r="62" spans="1:28" x14ac:dyDescent="0.3">
      <c r="A62" s="112" t="s">
        <v>301</v>
      </c>
      <c r="B62" s="1308">
        <v>15</v>
      </c>
      <c r="C62" s="799">
        <v>17</v>
      </c>
      <c r="D62" s="462">
        <v>98</v>
      </c>
      <c r="E62" s="462">
        <v>83</v>
      </c>
      <c r="F62" s="1205">
        <f t="shared" si="0"/>
        <v>0.18072289156626506</v>
      </c>
      <c r="G62" s="1202">
        <f t="shared" si="1"/>
        <v>0.20481927710843373</v>
      </c>
      <c r="H62" s="1309">
        <f t="shared" si="2"/>
        <v>0.15306122448979592</v>
      </c>
      <c r="I62" s="1310">
        <v>0.27</v>
      </c>
      <c r="J62" s="1284"/>
      <c r="K62" s="1286">
        <f t="shared" si="3"/>
        <v>0.20481927710843373</v>
      </c>
      <c r="L62" s="1287">
        <f t="shared" si="4"/>
        <v>17</v>
      </c>
      <c r="M62" s="1285"/>
      <c r="N62" s="1285"/>
      <c r="O62" s="1285"/>
      <c r="P62" s="1280">
        <v>2017</v>
      </c>
      <c r="Q62" s="623"/>
      <c r="R62" s="1293"/>
      <c r="S62" s="36"/>
      <c r="T62" s="1669"/>
      <c r="U62" s="36"/>
      <c r="V62" s="36"/>
      <c r="W62" s="36"/>
      <c r="X62" s="36"/>
      <c r="Y62" s="36"/>
      <c r="Z62" s="36"/>
      <c r="AA62" s="36"/>
      <c r="AB62" s="36"/>
    </row>
    <row r="63" spans="1:28" ht="19.5" thickBot="1" x14ac:dyDescent="0.35">
      <c r="A63" s="216" t="s">
        <v>302</v>
      </c>
      <c r="B63" s="1311">
        <v>2754</v>
      </c>
      <c r="C63" s="1312">
        <v>3588</v>
      </c>
      <c r="D63" s="1623">
        <v>6324</v>
      </c>
      <c r="E63" s="1623">
        <v>5831</v>
      </c>
      <c r="F63" s="1206">
        <f t="shared" si="0"/>
        <v>0.47230320699708456</v>
      </c>
      <c r="G63" s="1203">
        <f t="shared" si="1"/>
        <v>0.61533184702452415</v>
      </c>
      <c r="H63" s="1313">
        <f t="shared" si="2"/>
        <v>0.43548387096774194</v>
      </c>
      <c r="I63" s="1314">
        <v>0.35</v>
      </c>
      <c r="J63" s="1290"/>
      <c r="K63" s="1559">
        <f t="shared" si="3"/>
        <v>0.61533184702452415</v>
      </c>
      <c r="L63" s="1291">
        <f t="shared" si="4"/>
        <v>3588</v>
      </c>
      <c r="M63" s="934"/>
      <c r="N63" s="934"/>
      <c r="O63" s="934"/>
      <c r="P63" s="1281">
        <v>2017</v>
      </c>
      <c r="Q63" s="1234"/>
      <c r="R63" s="1294"/>
      <c r="S63" s="36"/>
      <c r="T63" s="1669"/>
      <c r="U63" s="36"/>
      <c r="V63" s="36"/>
      <c r="W63" s="36"/>
      <c r="X63" s="36"/>
      <c r="Y63" s="36"/>
      <c r="Z63" s="36"/>
      <c r="AA63" s="36"/>
      <c r="AB63" s="36"/>
    </row>
    <row r="66" spans="6:7" x14ac:dyDescent="0.3">
      <c r="F66" s="1" t="s">
        <v>603</v>
      </c>
      <c r="G66" s="9">
        <f>COUNTIF(F$7:F$63,"&lt;.1")</f>
        <v>10</v>
      </c>
    </row>
    <row r="67" spans="6:7" x14ac:dyDescent="0.3">
      <c r="F67" s="1" t="s">
        <v>602</v>
      </c>
      <c r="G67" s="9">
        <f>COUNTIF(F$7:F$63,"&lt;.25")-G66</f>
        <v>11</v>
      </c>
    </row>
    <row r="68" spans="6:7" x14ac:dyDescent="0.3">
      <c r="F68" s="1" t="s">
        <v>596</v>
      </c>
      <c r="G68" s="9">
        <f>COUNTIF(F$7:F$63,"&lt;.5")-G67-G66</f>
        <v>15</v>
      </c>
    </row>
    <row r="69" spans="6:7" x14ac:dyDescent="0.3">
      <c r="F69" s="1" t="s">
        <v>597</v>
      </c>
      <c r="G69" s="9">
        <f>COUNTIF(F$7:F$63,"&lt;.75")-G68-G67-G66</f>
        <v>8</v>
      </c>
    </row>
    <row r="70" spans="6:7" x14ac:dyDescent="0.3">
      <c r="F70" s="1" t="s">
        <v>598</v>
      </c>
      <c r="G70" s="9">
        <f>COUNTIF(F$7:F$63,"&lt;1")-G69-G68-G67-G66</f>
        <v>7</v>
      </c>
    </row>
    <row r="71" spans="6:7" x14ac:dyDescent="0.3">
      <c r="F71" s="1" t="s">
        <v>599</v>
      </c>
      <c r="G71" s="9">
        <f>COUNTIF(F$7:F$63,"&gt;1")</f>
        <v>6</v>
      </c>
    </row>
    <row r="72" spans="6:7" x14ac:dyDescent="0.3">
      <c r="G72" s="1129">
        <f>SUM(G66:G71)</f>
        <v>57</v>
      </c>
    </row>
  </sheetData>
  <sortState xmlns:xlrd2="http://schemas.microsoft.com/office/spreadsheetml/2017/richdata2" ref="A6:R62">
    <sortCondition ref="A6"/>
  </sortState>
  <conditionalFormatting sqref="F7:F63">
    <cfRule type="colorScale" priority="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G7:G63">
    <cfRule type="colorScale" priority="1">
      <colorScale>
        <cfvo type="min"/>
        <cfvo type="percentile" val="50"/>
        <cfvo type="max"/>
        <color rgb="FF7AC88E"/>
        <color rgb="FFFFEB84"/>
        <color rgb="FFF97B7E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8">
    <tabColor rgb="FFFFFF99"/>
  </sheetPr>
  <dimension ref="A1:AI78"/>
  <sheetViews>
    <sheetView zoomScaleNormal="100" workbookViewId="0">
      <pane xSplit="3" ySplit="7" topLeftCell="D8" activePane="bottomRight" state="frozen"/>
      <selection activeCell="A22" sqref="A22"/>
      <selection pane="topRight" activeCell="A22" sqref="A22"/>
      <selection pane="bottomLeft" activeCell="A22" sqref="A22"/>
      <selection pane="bottomRight" activeCell="G12" sqref="G12"/>
    </sheetView>
  </sheetViews>
  <sheetFormatPr defaultRowHeight="15.75" x14ac:dyDescent="0.25"/>
  <cols>
    <col min="1" max="1" width="28.42578125" style="25" customWidth="1"/>
    <col min="2" max="2" width="6.28515625" style="15" customWidth="1"/>
    <col min="3" max="3" width="7.5703125" style="29" customWidth="1"/>
    <col min="4" max="4" width="8.42578125" style="590" bestFit="1" customWidth="1"/>
    <col min="5" max="5" width="7.5703125" style="15" customWidth="1"/>
    <col min="6" max="6" width="6.140625" style="15" customWidth="1"/>
    <col min="7" max="7" width="11" style="203" bestFit="1" customWidth="1"/>
    <col min="8" max="8" width="7.7109375" customWidth="1"/>
    <col min="9" max="9" width="7.7109375" style="26" customWidth="1"/>
    <col min="10" max="10" width="7.7109375" style="15" customWidth="1"/>
    <col min="11" max="11" width="11.7109375" style="15" customWidth="1"/>
    <col min="13" max="13" width="6.7109375" style="28" customWidth="1"/>
    <col min="14" max="14" width="7.5703125" customWidth="1"/>
    <col min="15" max="15" width="6.7109375" style="27" customWidth="1"/>
    <col min="16" max="17" width="8.85546875" style="15"/>
    <col min="18" max="18" width="6.42578125" bestFit="1" customWidth="1"/>
    <col min="19" max="19" width="6.42578125" customWidth="1"/>
    <col min="20" max="20" width="6.7109375" bestFit="1" customWidth="1"/>
    <col min="21" max="21" width="6.5703125" customWidth="1"/>
    <col min="22" max="22" width="7.140625" customWidth="1"/>
    <col min="23" max="23" width="11.85546875" customWidth="1"/>
    <col min="24" max="24" width="7.42578125" customWidth="1"/>
    <col min="25" max="25" width="6.28515625" bestFit="1" customWidth="1"/>
    <col min="26" max="26" width="7.5703125" customWidth="1"/>
    <col min="27" max="27" width="7.7109375" style="511" bestFit="1" customWidth="1"/>
    <col min="28" max="28" width="6.42578125" customWidth="1"/>
    <col min="29" max="29" width="7.42578125" bestFit="1" customWidth="1"/>
    <col min="30" max="30" width="6.28515625" style="15" customWidth="1"/>
    <col min="31" max="31" width="10.5703125" style="29" customWidth="1"/>
  </cols>
  <sheetData>
    <row r="1" spans="1:35" ht="18.75" x14ac:dyDescent="0.3">
      <c r="A1" s="501" t="s">
        <v>288</v>
      </c>
      <c r="B1" s="203"/>
      <c r="C1" s="590"/>
      <c r="E1" s="203"/>
      <c r="F1" s="203"/>
      <c r="H1" s="248"/>
      <c r="I1" s="593"/>
      <c r="J1" s="203"/>
      <c r="K1" s="203"/>
      <c r="L1" s="248"/>
      <c r="M1" s="594"/>
      <c r="N1" s="248"/>
      <c r="O1" s="595"/>
      <c r="P1" s="203"/>
      <c r="Q1" s="203"/>
      <c r="R1" s="248"/>
      <c r="S1" s="248"/>
      <c r="T1" s="248"/>
      <c r="U1" s="248"/>
      <c r="V1" s="248"/>
      <c r="W1" s="248"/>
      <c r="X1" s="248"/>
      <c r="Y1" s="248"/>
      <c r="Z1" s="248"/>
      <c r="AB1" s="248"/>
      <c r="AC1" s="248"/>
      <c r="AD1" s="203"/>
      <c r="AE1" s="590"/>
      <c r="AF1" s="248"/>
      <c r="AG1" s="248"/>
      <c r="AH1" s="248"/>
      <c r="AI1" s="248"/>
    </row>
    <row r="2" spans="1:35" ht="16.5" thickBot="1" x14ac:dyDescent="0.3">
      <c r="A2" s="591"/>
      <c r="B2" s="203"/>
      <c r="C2" s="590"/>
      <c r="E2" s="210"/>
      <c r="F2" s="210"/>
      <c r="G2" s="210"/>
      <c r="H2" s="2030" t="s">
        <v>689</v>
      </c>
      <c r="I2" s="2031"/>
      <c r="J2" s="2029"/>
      <c r="K2" s="2029"/>
      <c r="L2" s="2029"/>
      <c r="M2" s="2032"/>
      <c r="N2" s="2029"/>
      <c r="O2" s="2033"/>
      <c r="P2" s="2029"/>
      <c r="Q2" s="2029"/>
      <c r="R2" s="2034"/>
      <c r="S2" s="248"/>
      <c r="T2" s="248"/>
      <c r="U2" s="248"/>
      <c r="V2" s="248"/>
      <c r="W2" s="248"/>
      <c r="X2" s="248"/>
      <c r="Y2" s="248"/>
      <c r="Z2" s="248"/>
      <c r="AB2" s="248"/>
      <c r="AC2" s="248"/>
      <c r="AD2" s="203"/>
      <c r="AE2" s="590"/>
      <c r="AF2" s="248"/>
      <c r="AG2" s="248"/>
      <c r="AH2" s="248"/>
      <c r="AI2" s="248"/>
    </row>
    <row r="3" spans="1:35" x14ac:dyDescent="0.25">
      <c r="A3" s="591"/>
      <c r="B3" s="203"/>
      <c r="C3" s="590"/>
      <c r="E3" s="210"/>
      <c r="F3" s="210"/>
      <c r="G3" s="753"/>
      <c r="H3" s="890" t="s">
        <v>266</v>
      </c>
      <c r="I3" s="891"/>
      <c r="J3" s="892"/>
      <c r="K3" s="893"/>
      <c r="L3" s="894" t="s">
        <v>103</v>
      </c>
      <c r="M3" s="895"/>
      <c r="N3" s="896"/>
      <c r="O3" s="405"/>
      <c r="P3" s="897" t="s">
        <v>267</v>
      </c>
      <c r="Q3" s="898"/>
      <c r="R3" s="899"/>
      <c r="S3" s="597"/>
      <c r="T3" s="296" t="s">
        <v>93</v>
      </c>
      <c r="U3" s="296"/>
      <c r="V3" s="296"/>
      <c r="W3" s="296"/>
      <c r="X3" s="296"/>
      <c r="Y3" s="296"/>
      <c r="Z3" s="296"/>
      <c r="AA3" s="512"/>
      <c r="AB3" s="296"/>
      <c r="AC3" s="432"/>
      <c r="AD3" s="203"/>
      <c r="AE3" s="590"/>
      <c r="AF3" s="248"/>
      <c r="AG3" s="248"/>
      <c r="AH3" s="248"/>
      <c r="AI3" s="248"/>
    </row>
    <row r="4" spans="1:35" ht="15" x14ac:dyDescent="0.25">
      <c r="A4" s="591"/>
      <c r="B4" s="203"/>
      <c r="C4" s="590"/>
      <c r="E4" s="210"/>
      <c r="F4" s="210"/>
      <c r="G4" s="437"/>
      <c r="H4" s="415" t="s">
        <v>0</v>
      </c>
      <c r="I4" s="416" t="s">
        <v>238</v>
      </c>
      <c r="J4" s="417" t="s">
        <v>94</v>
      </c>
      <c r="K4" s="416" t="s">
        <v>290</v>
      </c>
      <c r="L4" s="410" t="s">
        <v>95</v>
      </c>
      <c r="M4" s="411" t="s">
        <v>139</v>
      </c>
      <c r="N4" s="410" t="s">
        <v>97</v>
      </c>
      <c r="O4" s="408" t="s">
        <v>324</v>
      </c>
      <c r="P4" s="406" t="s">
        <v>98</v>
      </c>
      <c r="Q4" s="406" t="s">
        <v>378</v>
      </c>
      <c r="R4" s="425" t="s">
        <v>99</v>
      </c>
      <c r="S4" s="1273" t="s">
        <v>366</v>
      </c>
      <c r="T4" s="415" t="s">
        <v>0</v>
      </c>
      <c r="U4" s="416" t="s">
        <v>238</v>
      </c>
      <c r="V4" s="417" t="s">
        <v>94</v>
      </c>
      <c r="W4" s="416" t="s">
        <v>290</v>
      </c>
      <c r="X4" s="410" t="s">
        <v>95</v>
      </c>
      <c r="Y4" s="411" t="s">
        <v>96</v>
      </c>
      <c r="Z4" s="410" t="s">
        <v>97</v>
      </c>
      <c r="AA4" s="513" t="s">
        <v>324</v>
      </c>
      <c r="AB4" s="430" t="s">
        <v>98</v>
      </c>
      <c r="AC4" s="433" t="s">
        <v>378</v>
      </c>
      <c r="AD4" s="203"/>
      <c r="AE4" s="590"/>
      <c r="AF4" s="248"/>
      <c r="AG4" s="248"/>
      <c r="AH4" s="248"/>
      <c r="AI4" s="248"/>
    </row>
    <row r="5" spans="1:35" x14ac:dyDescent="0.25">
      <c r="A5" s="702"/>
      <c r="B5" s="885"/>
      <c r="C5" s="880" t="s">
        <v>708</v>
      </c>
      <c r="D5" s="1591">
        <v>2021</v>
      </c>
      <c r="E5" s="734" t="s">
        <v>101</v>
      </c>
      <c r="F5" s="760"/>
      <c r="G5" s="437"/>
      <c r="H5" s="415" t="s">
        <v>1</v>
      </c>
      <c r="I5" s="416" t="s">
        <v>1</v>
      </c>
      <c r="J5" s="416" t="s">
        <v>102</v>
      </c>
      <c r="K5" s="417" t="s">
        <v>289</v>
      </c>
      <c r="L5" s="410" t="s">
        <v>102</v>
      </c>
      <c r="M5" s="411" t="s">
        <v>103</v>
      </c>
      <c r="N5" s="410" t="s">
        <v>103</v>
      </c>
      <c r="O5" s="408" t="s">
        <v>325</v>
      </c>
      <c r="P5" s="406" t="s">
        <v>104</v>
      </c>
      <c r="Q5" s="406" t="s">
        <v>379</v>
      </c>
      <c r="R5" s="425" t="s">
        <v>105</v>
      </c>
      <c r="S5" s="1273" t="s">
        <v>383</v>
      </c>
      <c r="T5" s="415" t="s">
        <v>1</v>
      </c>
      <c r="U5" s="416" t="s">
        <v>1</v>
      </c>
      <c r="V5" s="416" t="s">
        <v>102</v>
      </c>
      <c r="W5" s="417" t="s">
        <v>289</v>
      </c>
      <c r="X5" s="410" t="s">
        <v>102</v>
      </c>
      <c r="Y5" s="411" t="s">
        <v>103</v>
      </c>
      <c r="Z5" s="410" t="s">
        <v>103</v>
      </c>
      <c r="AA5" s="513" t="s">
        <v>325</v>
      </c>
      <c r="AB5" s="430" t="s">
        <v>104</v>
      </c>
      <c r="AC5" s="434" t="s">
        <v>379</v>
      </c>
      <c r="AD5" s="592"/>
      <c r="AE5" s="134" t="s">
        <v>100</v>
      </c>
      <c r="AF5" s="248"/>
      <c r="AG5" s="248"/>
      <c r="AH5" s="248"/>
      <c r="AI5" s="248"/>
    </row>
    <row r="6" spans="1:35" x14ac:dyDescent="0.25">
      <c r="A6" s="702"/>
      <c r="B6" s="885"/>
      <c r="C6" s="880" t="s">
        <v>70</v>
      </c>
      <c r="D6" s="1585" t="s">
        <v>709</v>
      </c>
      <c r="E6" s="669" t="s">
        <v>106</v>
      </c>
      <c r="F6" s="761"/>
      <c r="G6" s="754" t="s">
        <v>102</v>
      </c>
      <c r="H6" s="418" t="s">
        <v>2</v>
      </c>
      <c r="I6" s="419" t="s">
        <v>2</v>
      </c>
      <c r="J6" s="419" t="s">
        <v>2</v>
      </c>
      <c r="K6" s="419" t="s">
        <v>102</v>
      </c>
      <c r="L6" s="412" t="s">
        <v>2</v>
      </c>
      <c r="M6" s="413" t="s">
        <v>2</v>
      </c>
      <c r="N6" s="414" t="s">
        <v>2</v>
      </c>
      <c r="O6" s="409" t="s">
        <v>107</v>
      </c>
      <c r="P6" s="407" t="s">
        <v>2</v>
      </c>
      <c r="Q6" s="407" t="s">
        <v>2</v>
      </c>
      <c r="R6" s="426" t="s">
        <v>2</v>
      </c>
      <c r="S6" s="1273" t="s">
        <v>365</v>
      </c>
      <c r="T6" s="418" t="s">
        <v>2</v>
      </c>
      <c r="U6" s="419" t="s">
        <v>2</v>
      </c>
      <c r="V6" s="419" t="s">
        <v>2</v>
      </c>
      <c r="W6" s="419" t="s">
        <v>102</v>
      </c>
      <c r="X6" s="412" t="s">
        <v>2</v>
      </c>
      <c r="Y6" s="413" t="s">
        <v>2</v>
      </c>
      <c r="Z6" s="414" t="s">
        <v>2</v>
      </c>
      <c r="AA6" s="514" t="s">
        <v>107</v>
      </c>
      <c r="AB6" s="431" t="s">
        <v>2</v>
      </c>
      <c r="AC6" s="435" t="s">
        <v>2</v>
      </c>
      <c r="AD6" s="592"/>
      <c r="AE6" s="134" t="s">
        <v>70</v>
      </c>
      <c r="AF6" s="248"/>
      <c r="AG6" s="248"/>
      <c r="AH6" s="248"/>
      <c r="AI6" s="248"/>
    </row>
    <row r="7" spans="1:35" ht="16.5" thickBot="1" x14ac:dyDescent="0.3">
      <c r="A7" s="971" t="s">
        <v>4</v>
      </c>
      <c r="B7" s="886" t="s">
        <v>3</v>
      </c>
      <c r="C7" s="881" t="s">
        <v>2</v>
      </c>
      <c r="D7" s="1586" t="s">
        <v>710</v>
      </c>
      <c r="E7" s="731" t="s">
        <v>394</v>
      </c>
      <c r="F7" s="762" t="s">
        <v>494</v>
      </c>
      <c r="G7" s="755" t="s">
        <v>368</v>
      </c>
      <c r="H7" s="1267">
        <v>0.21</v>
      </c>
      <c r="I7" s="1268">
        <v>0.09</v>
      </c>
      <c r="J7" s="1268">
        <v>0.05</v>
      </c>
      <c r="K7" s="1269">
        <v>0.11</v>
      </c>
      <c r="L7" s="1269">
        <v>0.1</v>
      </c>
      <c r="M7" s="1270">
        <v>0.08</v>
      </c>
      <c r="N7" s="1270">
        <v>0.08</v>
      </c>
      <c r="O7" s="1271">
        <v>0.05</v>
      </c>
      <c r="P7" s="1271">
        <v>0.05</v>
      </c>
      <c r="Q7" s="1271">
        <v>0.18</v>
      </c>
      <c r="R7" s="427"/>
      <c r="S7" s="1272">
        <f>SUM(H7:R7)</f>
        <v>1</v>
      </c>
      <c r="T7" s="297" t="s">
        <v>364</v>
      </c>
      <c r="U7" s="298"/>
      <c r="V7" s="299"/>
      <c r="W7" s="299"/>
      <c r="X7" s="207"/>
      <c r="Y7" s="207"/>
      <c r="Z7" s="207"/>
      <c r="AA7" s="515"/>
      <c r="AB7" s="207"/>
      <c r="AC7" s="208"/>
      <c r="AD7" s="386" t="s">
        <v>3</v>
      </c>
      <c r="AE7" s="387" t="s">
        <v>2</v>
      </c>
      <c r="AF7" s="248"/>
      <c r="AG7" s="248"/>
      <c r="AH7" s="248"/>
      <c r="AI7" s="248"/>
    </row>
    <row r="8" spans="1:35" ht="16.5" thickBot="1" x14ac:dyDescent="0.3">
      <c r="A8" s="1562"/>
      <c r="B8" s="1563"/>
      <c r="C8" s="1564"/>
      <c r="D8" s="1587"/>
      <c r="E8" s="1565"/>
      <c r="F8" s="1566"/>
      <c r="G8" s="1262" t="s">
        <v>367</v>
      </c>
      <c r="H8" s="1263">
        <f t="shared" ref="H8:Q8" si="0">AVERAGE(H9:H65)</f>
        <v>3.8333680552925129</v>
      </c>
      <c r="I8" s="1264">
        <f t="shared" si="0"/>
        <v>3.2208681338807419</v>
      </c>
      <c r="J8" s="1264">
        <f t="shared" si="0"/>
        <v>2.4673679758520546</v>
      </c>
      <c r="K8" s="1264">
        <f t="shared" si="0"/>
        <v>1.7719298245614035</v>
      </c>
      <c r="L8" s="1264">
        <f t="shared" si="0"/>
        <v>0.10526315789473684</v>
      </c>
      <c r="M8" s="1265">
        <f t="shared" si="0"/>
        <v>3.1754385964912282</v>
      </c>
      <c r="N8" s="1264">
        <f t="shared" si="0"/>
        <v>3.5789473684210527</v>
      </c>
      <c r="O8" s="1264">
        <f t="shared" si="0"/>
        <v>0.77319142341170721</v>
      </c>
      <c r="P8" s="1264">
        <f t="shared" si="0"/>
        <v>2</v>
      </c>
      <c r="Q8" s="1264">
        <f t="shared" si="0"/>
        <v>1.4912280701754386</v>
      </c>
      <c r="R8" s="1266"/>
      <c r="S8" s="424"/>
      <c r="T8" s="300"/>
      <c r="U8" s="301"/>
      <c r="V8" s="302"/>
      <c r="W8" s="302"/>
      <c r="X8" s="303"/>
      <c r="Y8" s="303"/>
      <c r="Z8" s="303"/>
      <c r="AA8" s="516"/>
      <c r="AB8" s="303"/>
      <c r="AC8" s="420"/>
      <c r="AD8" s="136"/>
      <c r="AE8" s="135"/>
      <c r="AF8" s="248"/>
      <c r="AG8" s="248"/>
      <c r="AH8" s="248"/>
      <c r="AI8" s="248"/>
    </row>
    <row r="9" spans="1:35" ht="17.25" x14ac:dyDescent="0.3">
      <c r="A9" s="1583" t="s">
        <v>673</v>
      </c>
      <c r="B9" s="887">
        <f t="shared" ref="B9:B40" si="1">RANK(C9,C$9:C$65)</f>
        <v>1</v>
      </c>
      <c r="C9" s="882">
        <f t="shared" ref="C9:C40" si="2">SUM(T9:AC9)</f>
        <v>4.6389674414240627</v>
      </c>
      <c r="D9" s="1588"/>
      <c r="E9" s="752"/>
      <c r="F9" s="879" t="s">
        <v>496</v>
      </c>
      <c r="G9" s="756"/>
      <c r="H9" s="30">
        <v>4.4314158520610336</v>
      </c>
      <c r="I9" s="30">
        <v>7.9778055316908576</v>
      </c>
      <c r="J9" s="1540">
        <v>0</v>
      </c>
      <c r="K9" s="30">
        <v>3</v>
      </c>
      <c r="L9" s="30">
        <v>0</v>
      </c>
      <c r="M9" s="30">
        <v>6</v>
      </c>
      <c r="N9" s="30">
        <v>10</v>
      </c>
      <c r="O9" s="30">
        <v>7.3522927813632014E-3</v>
      </c>
      <c r="P9" s="30">
        <v>6</v>
      </c>
      <c r="Q9" s="1584">
        <v>6</v>
      </c>
      <c r="R9" s="436"/>
      <c r="S9" s="211"/>
      <c r="T9" s="30">
        <f t="shared" ref="T9:T40" si="3">H9*H$7</f>
        <v>0.93059732893281699</v>
      </c>
      <c r="U9" s="30">
        <f t="shared" ref="U9:U40" si="4">I9*I$7</f>
        <v>0.71800249785217718</v>
      </c>
      <c r="V9" s="30">
        <f t="shared" ref="V9:V40" si="5">J9*J$7</f>
        <v>0</v>
      </c>
      <c r="W9" s="30">
        <f t="shared" ref="W9:W40" si="6">K9*K$7</f>
        <v>0.33</v>
      </c>
      <c r="X9" s="30">
        <f t="shared" ref="X9:X40" si="7">L9*L$7</f>
        <v>0</v>
      </c>
      <c r="Y9" s="30">
        <f t="shared" ref="Y9:Y40" si="8">M9*M$7</f>
        <v>0.48</v>
      </c>
      <c r="Z9" s="30">
        <f t="shared" ref="Z9:Z40" si="9">N9*N$7</f>
        <v>0.8</v>
      </c>
      <c r="AA9" s="517">
        <f t="shared" ref="AA9:AA40" si="10">O9*O$7</f>
        <v>3.6761463906816009E-4</v>
      </c>
      <c r="AB9" s="30">
        <f t="shared" ref="AB9:AB40" si="11">P9*P$7</f>
        <v>0.30000000000000004</v>
      </c>
      <c r="AC9" s="421">
        <f t="shared" ref="AC9:AC40" si="12">Q9*Q$7</f>
        <v>1.08</v>
      </c>
      <c r="AD9" s="138">
        <f t="shared" ref="AD9:AD40" si="13">RANK(AE9,AE$9:AE$65)</f>
        <v>1</v>
      </c>
      <c r="AE9" s="137">
        <f t="shared" ref="AE9:AE40" si="14">SUM(T9:AC9)</f>
        <v>4.6389674414240627</v>
      </c>
      <c r="AF9" s="248"/>
      <c r="AG9" s="248"/>
      <c r="AH9" s="248"/>
      <c r="AI9" s="248"/>
    </row>
    <row r="10" spans="1:35" ht="17.25" x14ac:dyDescent="0.3">
      <c r="A10" s="1199" t="s">
        <v>7</v>
      </c>
      <c r="B10" s="888">
        <f t="shared" si="1"/>
        <v>2</v>
      </c>
      <c r="C10" s="883">
        <f t="shared" si="2"/>
        <v>4.343952233321362</v>
      </c>
      <c r="D10" s="1589"/>
      <c r="E10" s="735">
        <v>2015</v>
      </c>
      <c r="F10" s="763" t="s">
        <v>431</v>
      </c>
      <c r="G10" s="757"/>
      <c r="H10" s="31">
        <v>5.4130598341627483</v>
      </c>
      <c r="I10" s="31">
        <v>9.8324128655593963</v>
      </c>
      <c r="J10" s="31">
        <v>4.2936243906458715</v>
      </c>
      <c r="K10" s="31">
        <v>4</v>
      </c>
      <c r="L10" s="31">
        <v>0</v>
      </c>
      <c r="M10" s="31">
        <v>4</v>
      </c>
      <c r="N10" s="31">
        <v>5</v>
      </c>
      <c r="O10" s="31">
        <v>0.95222581429093389</v>
      </c>
      <c r="P10" s="1539">
        <v>0</v>
      </c>
      <c r="Q10" s="1260">
        <v>5</v>
      </c>
      <c r="R10" s="428"/>
      <c r="S10" s="211"/>
      <c r="T10" s="31">
        <f t="shared" si="3"/>
        <v>1.1367425651741772</v>
      </c>
      <c r="U10" s="31">
        <f t="shared" si="4"/>
        <v>0.88491715790034564</v>
      </c>
      <c r="V10" s="31">
        <f t="shared" si="5"/>
        <v>0.21468121953229358</v>
      </c>
      <c r="W10" s="31">
        <f t="shared" si="6"/>
        <v>0.44</v>
      </c>
      <c r="X10" s="31">
        <f t="shared" si="7"/>
        <v>0</v>
      </c>
      <c r="Y10" s="31">
        <f t="shared" si="8"/>
        <v>0.32</v>
      </c>
      <c r="Z10" s="31">
        <f t="shared" si="9"/>
        <v>0.4</v>
      </c>
      <c r="AA10" s="518">
        <f t="shared" si="10"/>
        <v>4.76112907145467E-2</v>
      </c>
      <c r="AB10" s="31">
        <f t="shared" si="11"/>
        <v>0</v>
      </c>
      <c r="AC10" s="422">
        <f t="shared" si="12"/>
        <v>0.89999999999999991</v>
      </c>
      <c r="AD10" s="139">
        <f t="shared" si="13"/>
        <v>2</v>
      </c>
      <c r="AE10" s="137">
        <f t="shared" si="14"/>
        <v>4.343952233321362</v>
      </c>
      <c r="AF10" s="248"/>
      <c r="AG10" s="248"/>
      <c r="AH10" s="248"/>
      <c r="AI10" s="248"/>
    </row>
    <row r="11" spans="1:35" ht="17.25" x14ac:dyDescent="0.3">
      <c r="A11" s="1198" t="s">
        <v>195</v>
      </c>
      <c r="B11" s="888">
        <f t="shared" si="1"/>
        <v>3</v>
      </c>
      <c r="C11" s="883">
        <f t="shared" si="2"/>
        <v>4.0216598472764939</v>
      </c>
      <c r="D11" s="1589" t="s">
        <v>712</v>
      </c>
      <c r="E11" s="735">
        <v>2013</v>
      </c>
      <c r="F11" s="766" t="s">
        <v>495</v>
      </c>
      <c r="G11" s="758"/>
      <c r="H11" s="31">
        <v>4.5373169038383194</v>
      </c>
      <c r="I11" s="31">
        <v>6.2467854894633641</v>
      </c>
      <c r="J11" s="31">
        <v>2.5</v>
      </c>
      <c r="K11" s="31">
        <v>3</v>
      </c>
      <c r="L11" s="31">
        <v>0</v>
      </c>
      <c r="M11" s="31">
        <v>4</v>
      </c>
      <c r="N11" s="31">
        <v>5</v>
      </c>
      <c r="O11" s="31">
        <v>3.225206837488407E-2</v>
      </c>
      <c r="P11" s="31">
        <v>5</v>
      </c>
      <c r="Q11" s="1261">
        <v>6</v>
      </c>
      <c r="R11" s="428"/>
      <c r="S11" s="211"/>
      <c r="T11" s="31">
        <f t="shared" si="3"/>
        <v>0.95283654980604704</v>
      </c>
      <c r="U11" s="31">
        <f t="shared" si="4"/>
        <v>0.56221069405170276</v>
      </c>
      <c r="V11" s="31">
        <f t="shared" si="5"/>
        <v>0.125</v>
      </c>
      <c r="W11" s="31">
        <f t="shared" si="6"/>
        <v>0.33</v>
      </c>
      <c r="X11" s="31">
        <f t="shared" si="7"/>
        <v>0</v>
      </c>
      <c r="Y11" s="31">
        <f t="shared" si="8"/>
        <v>0.32</v>
      </c>
      <c r="Z11" s="31">
        <f t="shared" si="9"/>
        <v>0.4</v>
      </c>
      <c r="AA11" s="518">
        <f t="shared" si="10"/>
        <v>1.6126034187442036E-3</v>
      </c>
      <c r="AB11" s="31">
        <f t="shared" si="11"/>
        <v>0.25</v>
      </c>
      <c r="AC11" s="422">
        <f t="shared" si="12"/>
        <v>1.08</v>
      </c>
      <c r="AD11" s="139">
        <f t="shared" si="13"/>
        <v>3</v>
      </c>
      <c r="AE11" s="137">
        <f t="shared" si="14"/>
        <v>4.0216598472764939</v>
      </c>
      <c r="AF11" s="248"/>
      <c r="AG11" s="248"/>
      <c r="AH11" s="248"/>
      <c r="AI11" s="248"/>
    </row>
    <row r="12" spans="1:35" ht="17.25" x14ac:dyDescent="0.3">
      <c r="A12" s="1198" t="s">
        <v>196</v>
      </c>
      <c r="B12" s="888">
        <f t="shared" si="1"/>
        <v>4</v>
      </c>
      <c r="C12" s="883">
        <f t="shared" si="2"/>
        <v>3.9811253530839066</v>
      </c>
      <c r="D12" s="1589" t="s">
        <v>712</v>
      </c>
      <c r="E12" s="735">
        <v>2013</v>
      </c>
      <c r="F12" s="766" t="s">
        <v>495</v>
      </c>
      <c r="G12" s="757"/>
      <c r="H12" s="31">
        <v>3.8456831278734565</v>
      </c>
      <c r="I12" s="31">
        <v>7.1140059484714691</v>
      </c>
      <c r="J12" s="31">
        <v>3.0190256719277944</v>
      </c>
      <c r="K12" s="31">
        <v>3</v>
      </c>
      <c r="L12" s="31">
        <v>0</v>
      </c>
      <c r="M12" s="31">
        <v>3</v>
      </c>
      <c r="N12" s="31">
        <v>5</v>
      </c>
      <c r="O12" s="31">
        <v>4.6401545433174637E-2</v>
      </c>
      <c r="P12" s="31">
        <v>3</v>
      </c>
      <c r="Q12" s="1261">
        <v>7</v>
      </c>
      <c r="R12" s="428"/>
      <c r="S12" s="211"/>
      <c r="T12" s="31">
        <f t="shared" si="3"/>
        <v>0.80759345685342587</v>
      </c>
      <c r="U12" s="31">
        <f t="shared" si="4"/>
        <v>0.64026053536243221</v>
      </c>
      <c r="V12" s="31">
        <f t="shared" si="5"/>
        <v>0.15095128359638973</v>
      </c>
      <c r="W12" s="31">
        <f t="shared" si="6"/>
        <v>0.33</v>
      </c>
      <c r="X12" s="31">
        <f t="shared" si="7"/>
        <v>0</v>
      </c>
      <c r="Y12" s="31">
        <f t="shared" si="8"/>
        <v>0.24</v>
      </c>
      <c r="Z12" s="31">
        <f t="shared" si="9"/>
        <v>0.4</v>
      </c>
      <c r="AA12" s="518">
        <f t="shared" si="10"/>
        <v>2.3200772716587318E-3</v>
      </c>
      <c r="AB12" s="31">
        <f t="shared" si="11"/>
        <v>0.15000000000000002</v>
      </c>
      <c r="AC12" s="422">
        <f t="shared" si="12"/>
        <v>1.26</v>
      </c>
      <c r="AD12" s="139">
        <f t="shared" si="13"/>
        <v>4</v>
      </c>
      <c r="AE12" s="137">
        <f t="shared" si="14"/>
        <v>3.9811253530839066</v>
      </c>
      <c r="AF12" s="248"/>
      <c r="AG12" s="248"/>
      <c r="AH12" s="248"/>
      <c r="AI12" s="248"/>
    </row>
    <row r="13" spans="1:35" ht="17.25" x14ac:dyDescent="0.3">
      <c r="A13" s="1200" t="s">
        <v>175</v>
      </c>
      <c r="B13" s="888">
        <f t="shared" si="1"/>
        <v>5</v>
      </c>
      <c r="C13" s="883">
        <f t="shared" si="2"/>
        <v>3.9034539373498558</v>
      </c>
      <c r="D13" s="1589"/>
      <c r="E13" s="735">
        <v>2019</v>
      </c>
      <c r="F13" s="763" t="s">
        <v>431</v>
      </c>
      <c r="G13" s="757"/>
      <c r="H13" s="31">
        <v>10</v>
      </c>
      <c r="I13" s="31">
        <v>2.7113410170410779</v>
      </c>
      <c r="J13" s="31">
        <v>10</v>
      </c>
      <c r="K13" s="31">
        <v>2</v>
      </c>
      <c r="L13" s="31">
        <v>0</v>
      </c>
      <c r="M13" s="31">
        <v>4</v>
      </c>
      <c r="N13" s="31">
        <v>5</v>
      </c>
      <c r="O13" s="31">
        <v>9.5886649163231716</v>
      </c>
      <c r="P13" s="1539">
        <v>0</v>
      </c>
      <c r="Q13" s="1260">
        <v>-2</v>
      </c>
      <c r="R13" s="428"/>
      <c r="S13" s="211"/>
      <c r="T13" s="31">
        <f t="shared" si="3"/>
        <v>2.1</v>
      </c>
      <c r="U13" s="31">
        <f t="shared" si="4"/>
        <v>0.24402069153369699</v>
      </c>
      <c r="V13" s="31">
        <f t="shared" si="5"/>
        <v>0.5</v>
      </c>
      <c r="W13" s="31">
        <f t="shared" si="6"/>
        <v>0.22</v>
      </c>
      <c r="X13" s="31">
        <f t="shared" si="7"/>
        <v>0</v>
      </c>
      <c r="Y13" s="31">
        <f t="shared" si="8"/>
        <v>0.32</v>
      </c>
      <c r="Z13" s="31">
        <f t="shared" si="9"/>
        <v>0.4</v>
      </c>
      <c r="AA13" s="518">
        <f t="shared" si="10"/>
        <v>0.47943324581615859</v>
      </c>
      <c r="AB13" s="31">
        <f t="shared" si="11"/>
        <v>0</v>
      </c>
      <c r="AC13" s="422">
        <f t="shared" si="12"/>
        <v>-0.36</v>
      </c>
      <c r="AD13" s="139">
        <f t="shared" si="13"/>
        <v>5</v>
      </c>
      <c r="AE13" s="137">
        <f t="shared" si="14"/>
        <v>3.9034539373498558</v>
      </c>
      <c r="AF13" s="248"/>
      <c r="AG13" s="248"/>
      <c r="AH13" s="248"/>
      <c r="AI13" s="248"/>
    </row>
    <row r="14" spans="1:35" ht="17.25" x14ac:dyDescent="0.3">
      <c r="A14" s="1198" t="s">
        <v>202</v>
      </c>
      <c r="B14" s="888">
        <f t="shared" si="1"/>
        <v>6</v>
      </c>
      <c r="C14" s="883">
        <f t="shared" si="2"/>
        <v>3.6951036446579986</v>
      </c>
      <c r="D14" s="1589"/>
      <c r="E14" s="735"/>
      <c r="F14" s="764" t="s">
        <v>496</v>
      </c>
      <c r="G14" s="757"/>
      <c r="H14" s="31">
        <v>2.9094526550429656</v>
      </c>
      <c r="I14" s="31">
        <v>4.0938773397642505</v>
      </c>
      <c r="J14" s="31">
        <v>2.7110973356087023</v>
      </c>
      <c r="K14" s="31">
        <v>3</v>
      </c>
      <c r="L14" s="31">
        <v>0</v>
      </c>
      <c r="M14" s="31">
        <v>6</v>
      </c>
      <c r="N14" s="31">
        <v>10</v>
      </c>
      <c r="O14" s="31">
        <v>2.2951947951575977E-3</v>
      </c>
      <c r="P14" s="31">
        <v>5</v>
      </c>
      <c r="Q14" s="1261">
        <v>4</v>
      </c>
      <c r="R14" s="428"/>
      <c r="S14" s="211"/>
      <c r="T14" s="31">
        <f t="shared" si="3"/>
        <v>0.61098505755902277</v>
      </c>
      <c r="U14" s="31">
        <f t="shared" si="4"/>
        <v>0.36844896057878251</v>
      </c>
      <c r="V14" s="31">
        <f t="shared" si="5"/>
        <v>0.13555486678043513</v>
      </c>
      <c r="W14" s="31">
        <f t="shared" si="6"/>
        <v>0.33</v>
      </c>
      <c r="X14" s="31">
        <f t="shared" si="7"/>
        <v>0</v>
      </c>
      <c r="Y14" s="31">
        <f t="shared" si="8"/>
        <v>0.48</v>
      </c>
      <c r="Z14" s="31">
        <f t="shared" si="9"/>
        <v>0.8</v>
      </c>
      <c r="AA14" s="518">
        <f t="shared" si="10"/>
        <v>1.1475973975787989E-4</v>
      </c>
      <c r="AB14" s="31">
        <f t="shared" si="11"/>
        <v>0.25</v>
      </c>
      <c r="AC14" s="422">
        <f t="shared" si="12"/>
        <v>0.72</v>
      </c>
      <c r="AD14" s="139">
        <f t="shared" si="13"/>
        <v>6</v>
      </c>
      <c r="AE14" s="137">
        <f t="shared" si="14"/>
        <v>3.6951036446579986</v>
      </c>
      <c r="AF14" s="248"/>
      <c r="AG14" s="248"/>
      <c r="AH14" s="248"/>
      <c r="AI14" s="248"/>
    </row>
    <row r="15" spans="1:35" ht="17.25" x14ac:dyDescent="0.3">
      <c r="A15" s="1199" t="s">
        <v>173</v>
      </c>
      <c r="B15" s="888">
        <f t="shared" si="1"/>
        <v>7</v>
      </c>
      <c r="C15" s="883">
        <f t="shared" si="2"/>
        <v>3.3623912080146132</v>
      </c>
      <c r="D15" s="1589" t="s">
        <v>711</v>
      </c>
      <c r="E15" s="735">
        <v>2017</v>
      </c>
      <c r="F15" s="763" t="s">
        <v>431</v>
      </c>
      <c r="G15" s="757"/>
      <c r="H15" s="31">
        <v>6.1812221568709544</v>
      </c>
      <c r="I15" s="31">
        <v>10</v>
      </c>
      <c r="J15" s="31">
        <v>6.5165714786080589</v>
      </c>
      <c r="K15" s="1539">
        <v>0</v>
      </c>
      <c r="L15" s="31">
        <v>0</v>
      </c>
      <c r="M15" s="31">
        <v>3</v>
      </c>
      <c r="N15" s="31">
        <v>3</v>
      </c>
      <c r="O15" s="31">
        <v>3.1701196228261908</v>
      </c>
      <c r="P15" s="31">
        <v>4</v>
      </c>
      <c r="Q15" s="1260">
        <v>0</v>
      </c>
      <c r="R15" s="428"/>
      <c r="S15" s="211"/>
      <c r="T15" s="31">
        <f t="shared" si="3"/>
        <v>1.2980566529429003</v>
      </c>
      <c r="U15" s="31">
        <f t="shared" si="4"/>
        <v>0.89999999999999991</v>
      </c>
      <c r="V15" s="31">
        <f t="shared" si="5"/>
        <v>0.32582857393040299</v>
      </c>
      <c r="W15" s="31">
        <f t="shared" si="6"/>
        <v>0</v>
      </c>
      <c r="X15" s="31">
        <f t="shared" si="7"/>
        <v>0</v>
      </c>
      <c r="Y15" s="31">
        <f t="shared" si="8"/>
        <v>0.24</v>
      </c>
      <c r="Z15" s="31">
        <f t="shared" si="9"/>
        <v>0.24</v>
      </c>
      <c r="AA15" s="518">
        <f t="shared" si="10"/>
        <v>0.15850598114130954</v>
      </c>
      <c r="AB15" s="31">
        <f t="shared" si="11"/>
        <v>0.2</v>
      </c>
      <c r="AC15" s="422">
        <f t="shared" si="12"/>
        <v>0</v>
      </c>
      <c r="AD15" s="139">
        <f t="shared" si="13"/>
        <v>7</v>
      </c>
      <c r="AE15" s="137">
        <f t="shared" si="14"/>
        <v>3.3623912080146132</v>
      </c>
      <c r="AF15" s="248"/>
      <c r="AG15" s="248"/>
      <c r="AH15" s="248"/>
      <c r="AI15" s="248"/>
    </row>
    <row r="16" spans="1:35" ht="17.25" x14ac:dyDescent="0.3">
      <c r="A16" s="1199" t="s">
        <v>8</v>
      </c>
      <c r="B16" s="888">
        <f t="shared" si="1"/>
        <v>8</v>
      </c>
      <c r="C16" s="883">
        <f t="shared" si="2"/>
        <v>3.3084915595875017</v>
      </c>
      <c r="D16" s="1589"/>
      <c r="E16" s="735">
        <v>2011</v>
      </c>
      <c r="F16" s="763" t="s">
        <v>431</v>
      </c>
      <c r="G16" s="757"/>
      <c r="H16" s="31">
        <v>7.8192160236829222</v>
      </c>
      <c r="I16" s="1539">
        <v>0</v>
      </c>
      <c r="J16" s="31">
        <v>5.1226641998260263</v>
      </c>
      <c r="K16" s="31">
        <v>1</v>
      </c>
      <c r="L16" s="31">
        <v>0</v>
      </c>
      <c r="M16" s="31">
        <v>1</v>
      </c>
      <c r="N16" s="31">
        <v>1</v>
      </c>
      <c r="O16" s="31">
        <v>1.8064596924557401</v>
      </c>
      <c r="P16" s="31">
        <v>3</v>
      </c>
      <c r="Q16" s="1260">
        <v>5</v>
      </c>
      <c r="R16" s="428"/>
      <c r="S16" s="211"/>
      <c r="T16" s="31">
        <f t="shared" si="3"/>
        <v>1.6420353649734136</v>
      </c>
      <c r="U16" s="31">
        <f t="shared" si="4"/>
        <v>0</v>
      </c>
      <c r="V16" s="31">
        <f t="shared" si="5"/>
        <v>0.25613320999130135</v>
      </c>
      <c r="W16" s="31">
        <f t="shared" si="6"/>
        <v>0.11</v>
      </c>
      <c r="X16" s="31">
        <f t="shared" si="7"/>
        <v>0</v>
      </c>
      <c r="Y16" s="31">
        <f t="shared" si="8"/>
        <v>0.08</v>
      </c>
      <c r="Z16" s="31">
        <f t="shared" si="9"/>
        <v>0.08</v>
      </c>
      <c r="AA16" s="518">
        <f t="shared" si="10"/>
        <v>9.0322984622787011E-2</v>
      </c>
      <c r="AB16" s="31">
        <f t="shared" si="11"/>
        <v>0.15000000000000002</v>
      </c>
      <c r="AC16" s="422">
        <f t="shared" si="12"/>
        <v>0.89999999999999991</v>
      </c>
      <c r="AD16" s="139">
        <f t="shared" si="13"/>
        <v>8</v>
      </c>
      <c r="AE16" s="137">
        <f t="shared" si="14"/>
        <v>3.3084915595875017</v>
      </c>
      <c r="AF16" s="248"/>
      <c r="AG16" s="248"/>
      <c r="AH16" s="248"/>
      <c r="AI16" s="248"/>
    </row>
    <row r="17" spans="1:35" ht="17.25" x14ac:dyDescent="0.3">
      <c r="A17" s="1199" t="s">
        <v>178</v>
      </c>
      <c r="B17" s="888">
        <f t="shared" si="1"/>
        <v>9</v>
      </c>
      <c r="C17" s="883">
        <f t="shared" si="2"/>
        <v>3.2262055182366689</v>
      </c>
      <c r="D17" s="1589"/>
      <c r="E17" s="735"/>
      <c r="F17" s="764"/>
      <c r="G17" s="757"/>
      <c r="H17" s="31">
        <v>4.3405470050717279</v>
      </c>
      <c r="I17" s="31">
        <v>2.520505894788704</v>
      </c>
      <c r="J17" s="31">
        <v>7.3322754286941203</v>
      </c>
      <c r="K17" s="31">
        <v>3</v>
      </c>
      <c r="L17" s="31">
        <v>0</v>
      </c>
      <c r="M17" s="31">
        <v>3</v>
      </c>
      <c r="N17" s="31">
        <v>1</v>
      </c>
      <c r="O17" s="31">
        <v>0.42462690411832787</v>
      </c>
      <c r="P17" s="31">
        <v>3</v>
      </c>
      <c r="Q17" s="1261">
        <v>5</v>
      </c>
      <c r="R17" s="428"/>
      <c r="S17" s="211"/>
      <c r="T17" s="31">
        <f t="shared" si="3"/>
        <v>0.91151487106506279</v>
      </c>
      <c r="U17" s="31">
        <f t="shared" si="4"/>
        <v>0.22684553053098336</v>
      </c>
      <c r="V17" s="31">
        <f t="shared" si="5"/>
        <v>0.36661377143470603</v>
      </c>
      <c r="W17" s="31">
        <f t="shared" si="6"/>
        <v>0.33</v>
      </c>
      <c r="X17" s="31">
        <f t="shared" si="7"/>
        <v>0</v>
      </c>
      <c r="Y17" s="31">
        <f t="shared" si="8"/>
        <v>0.24</v>
      </c>
      <c r="Z17" s="31">
        <f t="shared" si="9"/>
        <v>0.08</v>
      </c>
      <c r="AA17" s="518">
        <f t="shared" si="10"/>
        <v>2.1231345205916394E-2</v>
      </c>
      <c r="AB17" s="31">
        <f t="shared" si="11"/>
        <v>0.15000000000000002</v>
      </c>
      <c r="AC17" s="422">
        <f t="shared" si="12"/>
        <v>0.89999999999999991</v>
      </c>
      <c r="AD17" s="139">
        <f t="shared" si="13"/>
        <v>9</v>
      </c>
      <c r="AE17" s="137">
        <f t="shared" si="14"/>
        <v>3.2262055182366689</v>
      </c>
      <c r="AF17" s="248"/>
      <c r="AG17" s="248"/>
      <c r="AH17" s="248"/>
      <c r="AI17" s="248"/>
    </row>
    <row r="18" spans="1:35" ht="17.25" x14ac:dyDescent="0.3">
      <c r="A18" s="1198" t="s">
        <v>536</v>
      </c>
      <c r="B18" s="888">
        <f t="shared" si="1"/>
        <v>10</v>
      </c>
      <c r="C18" s="883">
        <f t="shared" si="2"/>
        <v>3.1094159737318972</v>
      </c>
      <c r="D18" s="1589"/>
      <c r="E18" s="735"/>
      <c r="F18" s="764" t="s">
        <v>496</v>
      </c>
      <c r="G18" s="757"/>
      <c r="H18" s="31">
        <v>3.2072960791330725</v>
      </c>
      <c r="I18" s="31">
        <v>3.7306984690899787</v>
      </c>
      <c r="J18" s="1539">
        <v>0</v>
      </c>
      <c r="K18" s="31">
        <v>2</v>
      </c>
      <c r="L18" s="31">
        <v>0</v>
      </c>
      <c r="M18" s="31">
        <v>3</v>
      </c>
      <c r="N18" s="31">
        <v>9</v>
      </c>
      <c r="O18" s="31">
        <v>2.4186979170770237E-3</v>
      </c>
      <c r="P18" s="31">
        <v>4</v>
      </c>
      <c r="Q18" s="1261">
        <v>4</v>
      </c>
      <c r="R18" s="428"/>
      <c r="S18" s="211"/>
      <c r="T18" s="31">
        <f t="shared" si="3"/>
        <v>0.67353217661794518</v>
      </c>
      <c r="U18" s="31">
        <f t="shared" si="4"/>
        <v>0.33576286221809809</v>
      </c>
      <c r="V18" s="31">
        <f t="shared" si="5"/>
        <v>0</v>
      </c>
      <c r="W18" s="31">
        <f t="shared" si="6"/>
        <v>0.22</v>
      </c>
      <c r="X18" s="31">
        <f t="shared" si="7"/>
        <v>0</v>
      </c>
      <c r="Y18" s="31">
        <f t="shared" si="8"/>
        <v>0.24</v>
      </c>
      <c r="Z18" s="31">
        <f t="shared" si="9"/>
        <v>0.72</v>
      </c>
      <c r="AA18" s="518">
        <f t="shared" si="10"/>
        <v>1.2093489585385119E-4</v>
      </c>
      <c r="AB18" s="31">
        <f t="shared" si="11"/>
        <v>0.2</v>
      </c>
      <c r="AC18" s="422">
        <f t="shared" si="12"/>
        <v>0.72</v>
      </c>
      <c r="AD18" s="139">
        <f t="shared" si="13"/>
        <v>10</v>
      </c>
      <c r="AE18" s="137">
        <f t="shared" si="14"/>
        <v>3.1094159737318972</v>
      </c>
      <c r="AF18" s="248"/>
      <c r="AG18" s="248"/>
      <c r="AH18" s="248"/>
      <c r="AI18" s="248"/>
    </row>
    <row r="19" spans="1:35" ht="17.25" x14ac:dyDescent="0.3">
      <c r="A19" s="1199" t="s">
        <v>301</v>
      </c>
      <c r="B19" s="888">
        <f t="shared" si="1"/>
        <v>11</v>
      </c>
      <c r="C19" s="883">
        <f t="shared" si="2"/>
        <v>2.9955356133816546</v>
      </c>
      <c r="D19" s="1589" t="s">
        <v>428</v>
      </c>
      <c r="E19" s="735">
        <v>2017</v>
      </c>
      <c r="F19" s="763" t="s">
        <v>431</v>
      </c>
      <c r="G19" s="757"/>
      <c r="H19" s="31">
        <v>1.2032371049850841</v>
      </c>
      <c r="I19" s="31">
        <v>4.4144903392040495</v>
      </c>
      <c r="J19" s="31">
        <v>3.5931046584594322</v>
      </c>
      <c r="K19" s="31">
        <v>10</v>
      </c>
      <c r="L19" s="31">
        <v>6</v>
      </c>
      <c r="M19" s="31">
        <v>5</v>
      </c>
      <c r="N19" s="31">
        <v>3</v>
      </c>
      <c r="O19" s="31">
        <v>0.11792915766902388</v>
      </c>
      <c r="P19" s="1539">
        <v>0</v>
      </c>
      <c r="Q19" s="1260">
        <v>-1</v>
      </c>
      <c r="R19" s="428"/>
      <c r="S19" s="211"/>
      <c r="T19" s="31">
        <f t="shared" si="3"/>
        <v>0.25267979204686764</v>
      </c>
      <c r="U19" s="31">
        <f t="shared" si="4"/>
        <v>0.39730413052836444</v>
      </c>
      <c r="V19" s="31">
        <f t="shared" si="5"/>
        <v>0.17965523292297161</v>
      </c>
      <c r="W19" s="31">
        <f t="shared" si="6"/>
        <v>1.1000000000000001</v>
      </c>
      <c r="X19" s="31">
        <f t="shared" si="7"/>
        <v>0.60000000000000009</v>
      </c>
      <c r="Y19" s="31">
        <f t="shared" si="8"/>
        <v>0.4</v>
      </c>
      <c r="Z19" s="31">
        <f t="shared" si="9"/>
        <v>0.24</v>
      </c>
      <c r="AA19" s="518">
        <f t="shared" si="10"/>
        <v>5.8964578834511949E-3</v>
      </c>
      <c r="AB19" s="31">
        <f t="shared" si="11"/>
        <v>0</v>
      </c>
      <c r="AC19" s="422">
        <f t="shared" si="12"/>
        <v>-0.18</v>
      </c>
      <c r="AD19" s="139">
        <f t="shared" si="13"/>
        <v>11</v>
      </c>
      <c r="AE19" s="137">
        <f t="shared" si="14"/>
        <v>2.9955356133816546</v>
      </c>
      <c r="AF19" s="248"/>
      <c r="AG19" s="248"/>
      <c r="AH19" s="248"/>
      <c r="AI19" s="248"/>
    </row>
    <row r="20" spans="1:35" ht="17.25" x14ac:dyDescent="0.3">
      <c r="A20" s="1199" t="s">
        <v>9</v>
      </c>
      <c r="B20" s="888">
        <f t="shared" si="1"/>
        <v>12</v>
      </c>
      <c r="C20" s="883">
        <f t="shared" si="2"/>
        <v>2.9309772609754132</v>
      </c>
      <c r="D20" s="1589" t="s">
        <v>711</v>
      </c>
      <c r="E20" s="735">
        <v>2019</v>
      </c>
      <c r="F20" s="765" t="s">
        <v>432</v>
      </c>
      <c r="G20" s="757"/>
      <c r="H20" s="31">
        <v>7.8272261929492153</v>
      </c>
      <c r="I20" s="31">
        <v>3.0154169226176779</v>
      </c>
      <c r="J20" s="31">
        <v>6.9877684832160245</v>
      </c>
      <c r="K20" s="31">
        <v>2</v>
      </c>
      <c r="L20" s="31">
        <v>0</v>
      </c>
      <c r="M20" s="31">
        <v>2</v>
      </c>
      <c r="N20" s="31">
        <v>8</v>
      </c>
      <c r="O20" s="31">
        <v>0.72967626519370987</v>
      </c>
      <c r="P20" s="31">
        <v>3</v>
      </c>
      <c r="Q20" s="1260">
        <v>-3</v>
      </c>
      <c r="R20" s="428"/>
      <c r="S20" s="211"/>
      <c r="T20" s="31">
        <f t="shared" si="3"/>
        <v>1.6437175005193352</v>
      </c>
      <c r="U20" s="31">
        <f t="shared" si="4"/>
        <v>0.27138752303559099</v>
      </c>
      <c r="V20" s="31">
        <f t="shared" si="5"/>
        <v>0.34938842416080124</v>
      </c>
      <c r="W20" s="31">
        <f t="shared" si="6"/>
        <v>0.22</v>
      </c>
      <c r="X20" s="31">
        <f t="shared" si="7"/>
        <v>0</v>
      </c>
      <c r="Y20" s="31">
        <f t="shared" si="8"/>
        <v>0.16</v>
      </c>
      <c r="Z20" s="31">
        <f t="shared" si="9"/>
        <v>0.64</v>
      </c>
      <c r="AA20" s="518">
        <f t="shared" si="10"/>
        <v>3.6483813259685492E-2</v>
      </c>
      <c r="AB20" s="31">
        <f t="shared" si="11"/>
        <v>0.15000000000000002</v>
      </c>
      <c r="AC20" s="422">
        <f t="shared" si="12"/>
        <v>-0.54</v>
      </c>
      <c r="AD20" s="139">
        <f t="shared" si="13"/>
        <v>12</v>
      </c>
      <c r="AE20" s="137">
        <f t="shared" si="14"/>
        <v>2.9309772609754132</v>
      </c>
      <c r="AF20" s="248"/>
      <c r="AG20" s="248"/>
      <c r="AH20" s="248"/>
      <c r="AI20" s="248"/>
    </row>
    <row r="21" spans="1:35" ht="17.25" x14ac:dyDescent="0.3">
      <c r="A21" s="1198" t="s">
        <v>203</v>
      </c>
      <c r="B21" s="888">
        <f t="shared" si="1"/>
        <v>13</v>
      </c>
      <c r="C21" s="883">
        <f t="shared" si="2"/>
        <v>2.8605165343036627</v>
      </c>
      <c r="D21" s="1589"/>
      <c r="E21" s="735"/>
      <c r="F21" s="764" t="s">
        <v>496</v>
      </c>
      <c r="G21" s="757"/>
      <c r="H21" s="31">
        <v>3.2122554187669228</v>
      </c>
      <c r="I21" s="1539">
        <v>0</v>
      </c>
      <c r="J21" s="31">
        <v>2.7142908511700377</v>
      </c>
      <c r="K21" s="31">
        <v>2</v>
      </c>
      <c r="L21" s="31">
        <v>0</v>
      </c>
      <c r="M21" s="31">
        <v>6</v>
      </c>
      <c r="N21" s="31">
        <v>7</v>
      </c>
      <c r="O21" s="31">
        <v>4.5670760821488101E-3</v>
      </c>
      <c r="P21" s="31">
        <v>5</v>
      </c>
      <c r="Q21" s="1261">
        <v>3</v>
      </c>
      <c r="R21" s="428"/>
      <c r="S21" s="211"/>
      <c r="T21" s="31">
        <f t="shared" si="3"/>
        <v>0.67457363794105374</v>
      </c>
      <c r="U21" s="31">
        <f t="shared" si="4"/>
        <v>0</v>
      </c>
      <c r="V21" s="31">
        <f t="shared" si="5"/>
        <v>0.13571454255850188</v>
      </c>
      <c r="W21" s="31">
        <f t="shared" si="6"/>
        <v>0.22</v>
      </c>
      <c r="X21" s="31">
        <f t="shared" si="7"/>
        <v>0</v>
      </c>
      <c r="Y21" s="31">
        <f t="shared" si="8"/>
        <v>0.48</v>
      </c>
      <c r="Z21" s="31">
        <f t="shared" si="9"/>
        <v>0.56000000000000005</v>
      </c>
      <c r="AA21" s="518">
        <f t="shared" si="10"/>
        <v>2.283538041074405E-4</v>
      </c>
      <c r="AB21" s="31">
        <f t="shared" si="11"/>
        <v>0.25</v>
      </c>
      <c r="AC21" s="422">
        <f t="shared" si="12"/>
        <v>0.54</v>
      </c>
      <c r="AD21" s="139">
        <f t="shared" si="13"/>
        <v>13</v>
      </c>
      <c r="AE21" s="137">
        <f t="shared" si="14"/>
        <v>2.8605165343036627</v>
      </c>
      <c r="AF21" s="248"/>
      <c r="AG21" s="248"/>
      <c r="AH21" s="248"/>
      <c r="AI21" s="248"/>
    </row>
    <row r="22" spans="1:35" ht="17.25" x14ac:dyDescent="0.3">
      <c r="A22" s="1198" t="s">
        <v>572</v>
      </c>
      <c r="B22" s="888">
        <f t="shared" si="1"/>
        <v>14</v>
      </c>
      <c r="C22" s="883">
        <f t="shared" si="2"/>
        <v>2.8374244237091757</v>
      </c>
      <c r="D22" s="1589"/>
      <c r="E22" s="735">
        <v>2011</v>
      </c>
      <c r="F22" s="764"/>
      <c r="G22" s="757"/>
      <c r="H22" s="31">
        <v>3.1741771191736814</v>
      </c>
      <c r="I22" s="1539">
        <v>0</v>
      </c>
      <c r="J22" s="31">
        <v>2.4169445736540545</v>
      </c>
      <c r="K22" s="31">
        <v>3</v>
      </c>
      <c r="L22" s="31">
        <v>0</v>
      </c>
      <c r="M22" s="31">
        <v>2</v>
      </c>
      <c r="N22" s="31">
        <v>3</v>
      </c>
      <c r="O22" s="31">
        <v>10</v>
      </c>
      <c r="P22" s="31">
        <v>2</v>
      </c>
      <c r="Q22" s="1260">
        <v>4</v>
      </c>
      <c r="R22" s="428"/>
      <c r="S22" s="211"/>
      <c r="T22" s="31">
        <f t="shared" si="3"/>
        <v>0.66657719502647306</v>
      </c>
      <c r="U22" s="31">
        <f t="shared" si="4"/>
        <v>0</v>
      </c>
      <c r="V22" s="31">
        <f t="shared" si="5"/>
        <v>0.12084722868270273</v>
      </c>
      <c r="W22" s="31">
        <f t="shared" si="6"/>
        <v>0.33</v>
      </c>
      <c r="X22" s="31">
        <f t="shared" si="7"/>
        <v>0</v>
      </c>
      <c r="Y22" s="31">
        <f t="shared" si="8"/>
        <v>0.16</v>
      </c>
      <c r="Z22" s="31">
        <f t="shared" si="9"/>
        <v>0.24</v>
      </c>
      <c r="AA22" s="518">
        <f t="shared" si="10"/>
        <v>0.5</v>
      </c>
      <c r="AB22" s="31">
        <f t="shared" si="11"/>
        <v>0.1</v>
      </c>
      <c r="AC22" s="422">
        <f t="shared" si="12"/>
        <v>0.72</v>
      </c>
      <c r="AD22" s="139">
        <f t="shared" si="13"/>
        <v>14</v>
      </c>
      <c r="AE22" s="137">
        <f t="shared" si="14"/>
        <v>2.8374244237091757</v>
      </c>
      <c r="AF22" s="248"/>
      <c r="AG22" s="248"/>
      <c r="AH22" s="248"/>
      <c r="AI22" s="248"/>
    </row>
    <row r="23" spans="1:35" ht="17.25" x14ac:dyDescent="0.3">
      <c r="A23" s="1199" t="s">
        <v>302</v>
      </c>
      <c r="B23" s="888">
        <f t="shared" si="1"/>
        <v>15</v>
      </c>
      <c r="C23" s="883">
        <f t="shared" si="2"/>
        <v>2.7468408080555275</v>
      </c>
      <c r="D23" s="1589" t="s">
        <v>428</v>
      </c>
      <c r="E23" s="735">
        <v>2017</v>
      </c>
      <c r="F23" s="763" t="s">
        <v>431</v>
      </c>
      <c r="G23" s="757"/>
      <c r="H23" s="31">
        <v>6.0046146189244647</v>
      </c>
      <c r="I23" s="31">
        <v>6.382794984507238</v>
      </c>
      <c r="J23" s="31">
        <v>7.4254248037671635</v>
      </c>
      <c r="K23" s="31">
        <v>2</v>
      </c>
      <c r="L23" s="31">
        <v>0</v>
      </c>
      <c r="M23" s="31">
        <v>2</v>
      </c>
      <c r="N23" s="31">
        <v>3</v>
      </c>
      <c r="O23" s="31">
        <v>2.0029789857476041</v>
      </c>
      <c r="P23" s="1539">
        <v>0</v>
      </c>
      <c r="Q23" s="1260">
        <v>-1</v>
      </c>
      <c r="R23" s="428"/>
      <c r="S23" s="211"/>
      <c r="T23" s="31">
        <f t="shared" si="3"/>
        <v>1.2609690699741376</v>
      </c>
      <c r="U23" s="31">
        <f t="shared" si="4"/>
        <v>0.5744515486056514</v>
      </c>
      <c r="V23" s="31">
        <f t="shared" si="5"/>
        <v>0.37127124018835822</v>
      </c>
      <c r="W23" s="31">
        <f t="shared" si="6"/>
        <v>0.22</v>
      </c>
      <c r="X23" s="31">
        <f t="shared" si="7"/>
        <v>0</v>
      </c>
      <c r="Y23" s="31">
        <f t="shared" si="8"/>
        <v>0.16</v>
      </c>
      <c r="Z23" s="31">
        <f t="shared" si="9"/>
        <v>0.24</v>
      </c>
      <c r="AA23" s="518">
        <f t="shared" si="10"/>
        <v>0.10014894928738022</v>
      </c>
      <c r="AB23" s="31">
        <f t="shared" si="11"/>
        <v>0</v>
      </c>
      <c r="AC23" s="422">
        <f t="shared" si="12"/>
        <v>-0.18</v>
      </c>
      <c r="AD23" s="139">
        <f t="shared" si="13"/>
        <v>15</v>
      </c>
      <c r="AE23" s="137">
        <f t="shared" si="14"/>
        <v>2.7468408080555275</v>
      </c>
      <c r="AF23" s="248"/>
      <c r="AG23" s="248"/>
      <c r="AH23" s="248"/>
      <c r="AI23" s="248"/>
    </row>
    <row r="24" spans="1:35" ht="17.25" x14ac:dyDescent="0.3">
      <c r="A24" s="1199" t="s">
        <v>40</v>
      </c>
      <c r="B24" s="888">
        <f t="shared" si="1"/>
        <v>16</v>
      </c>
      <c r="C24" s="883">
        <f t="shared" si="2"/>
        <v>2.6530344046956782</v>
      </c>
      <c r="D24" s="1589"/>
      <c r="E24" s="735">
        <v>2015</v>
      </c>
      <c r="F24" s="763" t="s">
        <v>431</v>
      </c>
      <c r="G24" s="757"/>
      <c r="H24" s="31">
        <v>3.9577121577092167</v>
      </c>
      <c r="I24" s="31">
        <v>6.1639035758756489</v>
      </c>
      <c r="J24" s="31">
        <v>5.4701235481239339</v>
      </c>
      <c r="K24" s="31">
        <v>3</v>
      </c>
      <c r="L24" s="31">
        <v>0</v>
      </c>
      <c r="M24" s="31">
        <v>3</v>
      </c>
      <c r="N24" s="31">
        <v>3</v>
      </c>
      <c r="O24" s="31">
        <v>7.3147046834755189E-2</v>
      </c>
      <c r="P24" s="1539">
        <v>0</v>
      </c>
      <c r="Q24" s="1260">
        <v>1</v>
      </c>
      <c r="R24" s="428"/>
      <c r="S24" s="211"/>
      <c r="T24" s="31">
        <f t="shared" si="3"/>
        <v>0.83111955311893548</v>
      </c>
      <c r="U24" s="31">
        <f t="shared" si="4"/>
        <v>0.55475132182880837</v>
      </c>
      <c r="V24" s="31">
        <f t="shared" si="5"/>
        <v>0.2735061774061967</v>
      </c>
      <c r="W24" s="31">
        <f t="shared" si="6"/>
        <v>0.33</v>
      </c>
      <c r="X24" s="31">
        <f t="shared" si="7"/>
        <v>0</v>
      </c>
      <c r="Y24" s="31">
        <f t="shared" si="8"/>
        <v>0.24</v>
      </c>
      <c r="Z24" s="31">
        <f t="shared" si="9"/>
        <v>0.24</v>
      </c>
      <c r="AA24" s="518">
        <f t="shared" si="10"/>
        <v>3.6573523417377596E-3</v>
      </c>
      <c r="AB24" s="31">
        <f t="shared" si="11"/>
        <v>0</v>
      </c>
      <c r="AC24" s="422">
        <f t="shared" si="12"/>
        <v>0.18</v>
      </c>
      <c r="AD24" s="139">
        <f t="shared" si="13"/>
        <v>16</v>
      </c>
      <c r="AE24" s="137">
        <f t="shared" si="14"/>
        <v>2.6530344046956782</v>
      </c>
      <c r="AF24" s="248"/>
      <c r="AG24" s="248"/>
      <c r="AH24" s="248"/>
      <c r="AI24" s="248"/>
    </row>
    <row r="25" spans="1:35" ht="17.25" x14ac:dyDescent="0.3">
      <c r="A25" s="1198" t="s">
        <v>207</v>
      </c>
      <c r="B25" s="888">
        <f t="shared" si="1"/>
        <v>17</v>
      </c>
      <c r="C25" s="883">
        <f t="shared" si="2"/>
        <v>2.6512276969897735</v>
      </c>
      <c r="D25" s="1589"/>
      <c r="E25" s="735"/>
      <c r="F25" s="764" t="s">
        <v>496</v>
      </c>
      <c r="G25" s="757"/>
      <c r="H25" s="31">
        <v>1.3631279264275706</v>
      </c>
      <c r="I25" s="31">
        <v>4.9393817155271922</v>
      </c>
      <c r="J25" s="1539">
        <v>0</v>
      </c>
      <c r="K25" s="31">
        <v>1</v>
      </c>
      <c r="L25" s="31">
        <v>0</v>
      </c>
      <c r="M25" s="31">
        <v>4</v>
      </c>
      <c r="N25" s="31">
        <v>10</v>
      </c>
      <c r="O25" s="31">
        <v>8.5295608507232785E-3</v>
      </c>
      <c r="P25" s="31">
        <v>3</v>
      </c>
      <c r="Q25" s="1261">
        <v>3</v>
      </c>
      <c r="R25" s="428"/>
      <c r="S25" s="211"/>
      <c r="T25" s="31">
        <f t="shared" si="3"/>
        <v>0.28625686454978982</v>
      </c>
      <c r="U25" s="31">
        <f t="shared" si="4"/>
        <v>0.44454435439744727</v>
      </c>
      <c r="V25" s="31">
        <f t="shared" si="5"/>
        <v>0</v>
      </c>
      <c r="W25" s="31">
        <f t="shared" si="6"/>
        <v>0.11</v>
      </c>
      <c r="X25" s="31">
        <f t="shared" si="7"/>
        <v>0</v>
      </c>
      <c r="Y25" s="31">
        <f t="shared" si="8"/>
        <v>0.32</v>
      </c>
      <c r="Z25" s="31">
        <f t="shared" si="9"/>
        <v>0.8</v>
      </c>
      <c r="AA25" s="518">
        <f t="shared" si="10"/>
        <v>4.2647804253616393E-4</v>
      </c>
      <c r="AB25" s="31">
        <f t="shared" si="11"/>
        <v>0.15000000000000002</v>
      </c>
      <c r="AC25" s="422">
        <f t="shared" si="12"/>
        <v>0.54</v>
      </c>
      <c r="AD25" s="139">
        <f t="shared" si="13"/>
        <v>17</v>
      </c>
      <c r="AE25" s="137">
        <f t="shared" si="14"/>
        <v>2.6512276969897735</v>
      </c>
      <c r="AF25" s="248"/>
      <c r="AG25" s="248"/>
      <c r="AH25" s="248"/>
      <c r="AI25" s="248"/>
    </row>
    <row r="26" spans="1:35" ht="17.25" x14ac:dyDescent="0.3">
      <c r="A26" s="1198" t="s">
        <v>198</v>
      </c>
      <c r="B26" s="888">
        <f t="shared" si="1"/>
        <v>18</v>
      </c>
      <c r="C26" s="883">
        <f t="shared" si="2"/>
        <v>2.6495891611842488</v>
      </c>
      <c r="D26" s="1589"/>
      <c r="E26" s="735"/>
      <c r="F26" s="764" t="s">
        <v>496</v>
      </c>
      <c r="G26" s="757"/>
      <c r="H26" s="31">
        <v>4.292973287770006</v>
      </c>
      <c r="I26" s="31">
        <v>3.7502508335317097</v>
      </c>
      <c r="J26" s="1539">
        <v>0</v>
      </c>
      <c r="K26" s="31">
        <v>1</v>
      </c>
      <c r="L26" s="31">
        <v>0</v>
      </c>
      <c r="M26" s="31">
        <v>4</v>
      </c>
      <c r="N26" s="31">
        <v>3</v>
      </c>
      <c r="O26" s="31">
        <v>1.0843914693871063E-2</v>
      </c>
      <c r="P26" s="31">
        <v>4</v>
      </c>
      <c r="Q26" s="1261">
        <v>3</v>
      </c>
      <c r="R26" s="428"/>
      <c r="S26" s="211"/>
      <c r="T26" s="31">
        <f t="shared" si="3"/>
        <v>0.90152439043170118</v>
      </c>
      <c r="U26" s="31">
        <f t="shared" si="4"/>
        <v>0.33752257501785388</v>
      </c>
      <c r="V26" s="31">
        <f t="shared" si="5"/>
        <v>0</v>
      </c>
      <c r="W26" s="31">
        <f t="shared" si="6"/>
        <v>0.11</v>
      </c>
      <c r="X26" s="31">
        <f t="shared" si="7"/>
        <v>0</v>
      </c>
      <c r="Y26" s="31">
        <f t="shared" si="8"/>
        <v>0.32</v>
      </c>
      <c r="Z26" s="31">
        <f t="shared" si="9"/>
        <v>0.24</v>
      </c>
      <c r="AA26" s="518">
        <f t="shared" si="10"/>
        <v>5.4219573469355316E-4</v>
      </c>
      <c r="AB26" s="31">
        <f t="shared" si="11"/>
        <v>0.2</v>
      </c>
      <c r="AC26" s="422">
        <f t="shared" si="12"/>
        <v>0.54</v>
      </c>
      <c r="AD26" s="139">
        <f t="shared" si="13"/>
        <v>18</v>
      </c>
      <c r="AE26" s="137">
        <f t="shared" si="14"/>
        <v>2.6495891611842488</v>
      </c>
      <c r="AF26" s="248"/>
      <c r="AG26" s="248"/>
      <c r="AH26" s="248"/>
      <c r="AI26" s="248"/>
    </row>
    <row r="27" spans="1:35" ht="17.25" x14ac:dyDescent="0.3">
      <c r="A27" s="1198" t="s">
        <v>208</v>
      </c>
      <c r="B27" s="888">
        <f t="shared" si="1"/>
        <v>19</v>
      </c>
      <c r="C27" s="883">
        <f t="shared" si="2"/>
        <v>2.5969961236794852</v>
      </c>
      <c r="D27" s="1589"/>
      <c r="E27" s="735"/>
      <c r="F27" s="764" t="s">
        <v>496</v>
      </c>
      <c r="G27" s="757"/>
      <c r="H27" s="31">
        <v>2.3267131551404554</v>
      </c>
      <c r="I27" s="31">
        <v>4.8446095071348783</v>
      </c>
      <c r="J27" s="1539">
        <v>0</v>
      </c>
      <c r="K27" s="31">
        <v>1</v>
      </c>
      <c r="L27" s="31">
        <v>0</v>
      </c>
      <c r="M27" s="31">
        <v>3</v>
      </c>
      <c r="N27" s="31">
        <v>5</v>
      </c>
      <c r="O27" s="31">
        <v>4.7430109157000709E-2</v>
      </c>
      <c r="P27" s="31">
        <v>4</v>
      </c>
      <c r="Q27" s="1261">
        <v>4</v>
      </c>
      <c r="R27" s="428"/>
      <c r="S27" s="211"/>
      <c r="T27" s="31">
        <f t="shared" si="3"/>
        <v>0.48860976257949562</v>
      </c>
      <c r="U27" s="31">
        <f t="shared" si="4"/>
        <v>0.43601485564213904</v>
      </c>
      <c r="V27" s="31">
        <f t="shared" si="5"/>
        <v>0</v>
      </c>
      <c r="W27" s="31">
        <f t="shared" si="6"/>
        <v>0.11</v>
      </c>
      <c r="X27" s="31">
        <f t="shared" si="7"/>
        <v>0</v>
      </c>
      <c r="Y27" s="31">
        <f t="shared" si="8"/>
        <v>0.24</v>
      </c>
      <c r="Z27" s="31">
        <f t="shared" si="9"/>
        <v>0.4</v>
      </c>
      <c r="AA27" s="518">
        <f t="shared" si="10"/>
        <v>2.3715054578500355E-3</v>
      </c>
      <c r="AB27" s="31">
        <f t="shared" si="11"/>
        <v>0.2</v>
      </c>
      <c r="AC27" s="422">
        <f t="shared" si="12"/>
        <v>0.72</v>
      </c>
      <c r="AD27" s="139">
        <f t="shared" si="13"/>
        <v>19</v>
      </c>
      <c r="AE27" s="137">
        <f t="shared" si="14"/>
        <v>2.5969961236794852</v>
      </c>
      <c r="AF27" s="248"/>
      <c r="AG27" s="248"/>
      <c r="AH27" s="248"/>
      <c r="AI27" s="248"/>
    </row>
    <row r="28" spans="1:35" ht="17.25" x14ac:dyDescent="0.3">
      <c r="A28" s="1198" t="s">
        <v>201</v>
      </c>
      <c r="B28" s="888">
        <f t="shared" si="1"/>
        <v>20</v>
      </c>
      <c r="C28" s="883">
        <f t="shared" si="2"/>
        <v>2.5636362160197561</v>
      </c>
      <c r="D28" s="1589"/>
      <c r="E28" s="735"/>
      <c r="F28" s="764" t="s">
        <v>496</v>
      </c>
      <c r="G28" s="757"/>
      <c r="H28" s="31">
        <v>4.125067150569584</v>
      </c>
      <c r="I28" s="31">
        <v>4.8998983824220916</v>
      </c>
      <c r="J28" s="31">
        <v>2</v>
      </c>
      <c r="K28" s="31">
        <v>1</v>
      </c>
      <c r="L28" s="31">
        <v>0</v>
      </c>
      <c r="M28" s="31">
        <v>3</v>
      </c>
      <c r="N28" s="31">
        <v>1</v>
      </c>
      <c r="O28" s="31">
        <v>0.12762519964309901</v>
      </c>
      <c r="P28" s="1539">
        <v>0</v>
      </c>
      <c r="Q28" s="1261">
        <v>4</v>
      </c>
      <c r="R28" s="428"/>
      <c r="S28" s="211"/>
      <c r="T28" s="31">
        <f t="shared" si="3"/>
        <v>0.86626410161961265</v>
      </c>
      <c r="U28" s="31">
        <f t="shared" si="4"/>
        <v>0.44099085441798824</v>
      </c>
      <c r="V28" s="31">
        <f t="shared" si="5"/>
        <v>0.1</v>
      </c>
      <c r="W28" s="31">
        <f t="shared" si="6"/>
        <v>0.11</v>
      </c>
      <c r="X28" s="31">
        <f t="shared" si="7"/>
        <v>0</v>
      </c>
      <c r="Y28" s="31">
        <f t="shared" si="8"/>
        <v>0.24</v>
      </c>
      <c r="Z28" s="31">
        <f t="shared" si="9"/>
        <v>0.08</v>
      </c>
      <c r="AA28" s="518">
        <f t="shared" si="10"/>
        <v>6.3812599821549514E-3</v>
      </c>
      <c r="AB28" s="31">
        <f t="shared" si="11"/>
        <v>0</v>
      </c>
      <c r="AC28" s="422">
        <f t="shared" si="12"/>
        <v>0.72</v>
      </c>
      <c r="AD28" s="139">
        <f t="shared" si="13"/>
        <v>20</v>
      </c>
      <c r="AE28" s="137">
        <f t="shared" si="14"/>
        <v>2.5636362160197561</v>
      </c>
      <c r="AF28" s="248"/>
      <c r="AG28" s="248"/>
      <c r="AH28" s="248"/>
      <c r="AI28" s="248"/>
    </row>
    <row r="29" spans="1:35" ht="17.25" x14ac:dyDescent="0.3">
      <c r="A29" s="1198" t="s">
        <v>300</v>
      </c>
      <c r="B29" s="888">
        <f t="shared" si="1"/>
        <v>21</v>
      </c>
      <c r="C29" s="883">
        <f t="shared" si="2"/>
        <v>2.5342080113169168</v>
      </c>
      <c r="D29" s="1589"/>
      <c r="E29" s="735">
        <v>2009</v>
      </c>
      <c r="F29" s="763" t="s">
        <v>431</v>
      </c>
      <c r="G29" s="757"/>
      <c r="H29" s="31">
        <v>3.0732112350949494</v>
      </c>
      <c r="I29" s="1539">
        <v>0</v>
      </c>
      <c r="J29" s="31">
        <v>0.96785405548637549</v>
      </c>
      <c r="K29" s="31">
        <v>1</v>
      </c>
      <c r="L29" s="31">
        <v>0</v>
      </c>
      <c r="M29" s="31">
        <v>2</v>
      </c>
      <c r="N29" s="31">
        <v>1</v>
      </c>
      <c r="O29" s="31">
        <v>0.20881898345317509</v>
      </c>
      <c r="P29" s="31">
        <v>8</v>
      </c>
      <c r="Q29" s="1260">
        <v>6</v>
      </c>
      <c r="R29" s="428"/>
      <c r="S29" s="211"/>
      <c r="T29" s="31">
        <f t="shared" si="3"/>
        <v>0.64537435936993937</v>
      </c>
      <c r="U29" s="31">
        <f t="shared" si="4"/>
        <v>0</v>
      </c>
      <c r="V29" s="31">
        <f t="shared" si="5"/>
        <v>4.8392702774318778E-2</v>
      </c>
      <c r="W29" s="31">
        <f t="shared" si="6"/>
        <v>0.11</v>
      </c>
      <c r="X29" s="31">
        <f t="shared" si="7"/>
        <v>0</v>
      </c>
      <c r="Y29" s="31">
        <f t="shared" si="8"/>
        <v>0.16</v>
      </c>
      <c r="Z29" s="31">
        <f t="shared" si="9"/>
        <v>0.08</v>
      </c>
      <c r="AA29" s="518">
        <f t="shared" si="10"/>
        <v>1.0440949172658755E-2</v>
      </c>
      <c r="AB29" s="31">
        <f t="shared" si="11"/>
        <v>0.4</v>
      </c>
      <c r="AC29" s="422">
        <f t="shared" si="12"/>
        <v>1.08</v>
      </c>
      <c r="AD29" s="139">
        <f t="shared" si="13"/>
        <v>21</v>
      </c>
      <c r="AE29" s="137">
        <f t="shared" si="14"/>
        <v>2.5342080113169168</v>
      </c>
      <c r="AF29" s="248"/>
      <c r="AG29" s="248"/>
      <c r="AH29" s="248"/>
      <c r="AI29" s="248"/>
    </row>
    <row r="30" spans="1:35" ht="17.25" x14ac:dyDescent="0.3">
      <c r="A30" s="1198" t="s">
        <v>611</v>
      </c>
      <c r="B30" s="888">
        <f t="shared" si="1"/>
        <v>22</v>
      </c>
      <c r="C30" s="883">
        <f t="shared" si="2"/>
        <v>2.4900946439467013</v>
      </c>
      <c r="D30" s="1589"/>
      <c r="E30" s="735">
        <v>2013</v>
      </c>
      <c r="F30" s="763" t="s">
        <v>431</v>
      </c>
      <c r="G30" s="757"/>
      <c r="H30" s="31">
        <v>3.5855610766471577</v>
      </c>
      <c r="I30" s="1539">
        <v>0</v>
      </c>
      <c r="J30" s="31">
        <v>4.9291777932931868</v>
      </c>
      <c r="K30" s="31">
        <v>3</v>
      </c>
      <c r="L30" s="31">
        <v>0</v>
      </c>
      <c r="M30" s="31">
        <v>3</v>
      </c>
      <c r="N30" s="31">
        <v>7</v>
      </c>
      <c r="O30" s="31">
        <v>1.3358563722785041E-2</v>
      </c>
      <c r="P30" s="1539">
        <v>0</v>
      </c>
      <c r="Q30" s="1260">
        <v>2</v>
      </c>
      <c r="R30" s="428"/>
      <c r="S30" s="211"/>
      <c r="T30" s="31">
        <f t="shared" si="3"/>
        <v>0.75296782609590307</v>
      </c>
      <c r="U30" s="31">
        <f t="shared" si="4"/>
        <v>0</v>
      </c>
      <c r="V30" s="31">
        <f t="shared" si="5"/>
        <v>0.24645888966465934</v>
      </c>
      <c r="W30" s="31">
        <f t="shared" si="6"/>
        <v>0.33</v>
      </c>
      <c r="X30" s="31">
        <f t="shared" si="7"/>
        <v>0</v>
      </c>
      <c r="Y30" s="31">
        <f t="shared" si="8"/>
        <v>0.24</v>
      </c>
      <c r="Z30" s="31">
        <f t="shared" si="9"/>
        <v>0.56000000000000005</v>
      </c>
      <c r="AA30" s="518">
        <f t="shared" si="10"/>
        <v>6.6792818613925205E-4</v>
      </c>
      <c r="AB30" s="31">
        <f t="shared" si="11"/>
        <v>0</v>
      </c>
      <c r="AC30" s="422">
        <f t="shared" si="12"/>
        <v>0.36</v>
      </c>
      <c r="AD30" s="139">
        <f t="shared" si="13"/>
        <v>22</v>
      </c>
      <c r="AE30" s="137">
        <f t="shared" si="14"/>
        <v>2.4900946439467013</v>
      </c>
      <c r="AF30" s="248"/>
      <c r="AG30" s="248"/>
      <c r="AH30" s="248"/>
      <c r="AI30" s="248"/>
    </row>
    <row r="31" spans="1:35" ht="17.25" x14ac:dyDescent="0.3">
      <c r="A31" s="1198" t="s">
        <v>193</v>
      </c>
      <c r="B31" s="888">
        <f t="shared" si="1"/>
        <v>23</v>
      </c>
      <c r="C31" s="883">
        <f t="shared" si="2"/>
        <v>2.4727208097256179</v>
      </c>
      <c r="D31" s="1589"/>
      <c r="E31" s="735"/>
      <c r="F31" s="764" t="s">
        <v>496</v>
      </c>
      <c r="G31" s="757"/>
      <c r="H31" s="31">
        <v>3.5534671934701318</v>
      </c>
      <c r="I31" s="31">
        <v>2.6371432536289174</v>
      </c>
      <c r="J31" s="31">
        <v>0.54029710645515028</v>
      </c>
      <c r="K31" s="31">
        <v>1</v>
      </c>
      <c r="L31" s="31">
        <v>0</v>
      </c>
      <c r="M31" s="31">
        <v>6</v>
      </c>
      <c r="N31" s="31">
        <v>1</v>
      </c>
      <c r="O31" s="31">
        <v>4.269901895059626E-2</v>
      </c>
      <c r="P31" s="31">
        <v>5</v>
      </c>
      <c r="Q31" s="1261">
        <v>3</v>
      </c>
      <c r="R31" s="428"/>
      <c r="S31" s="211"/>
      <c r="T31" s="31">
        <f t="shared" si="3"/>
        <v>0.74622811062872763</v>
      </c>
      <c r="U31" s="31">
        <f t="shared" si="4"/>
        <v>0.23734289282660256</v>
      </c>
      <c r="V31" s="31">
        <f t="shared" si="5"/>
        <v>2.7014855322757516E-2</v>
      </c>
      <c r="W31" s="31">
        <f t="shared" si="6"/>
        <v>0.11</v>
      </c>
      <c r="X31" s="31">
        <f t="shared" si="7"/>
        <v>0</v>
      </c>
      <c r="Y31" s="31">
        <f t="shared" si="8"/>
        <v>0.48</v>
      </c>
      <c r="Z31" s="31">
        <f t="shared" si="9"/>
        <v>0.08</v>
      </c>
      <c r="AA31" s="518">
        <f t="shared" si="10"/>
        <v>2.1349509475298129E-3</v>
      </c>
      <c r="AB31" s="31">
        <f t="shared" si="11"/>
        <v>0.25</v>
      </c>
      <c r="AC31" s="422">
        <f t="shared" si="12"/>
        <v>0.54</v>
      </c>
      <c r="AD31" s="139">
        <f t="shared" si="13"/>
        <v>23</v>
      </c>
      <c r="AE31" s="137">
        <f t="shared" si="14"/>
        <v>2.4727208097256179</v>
      </c>
      <c r="AF31" s="248"/>
      <c r="AG31" s="248"/>
      <c r="AH31" s="248"/>
      <c r="AI31" s="248"/>
    </row>
    <row r="32" spans="1:35" ht="17.25" x14ac:dyDescent="0.3">
      <c r="A32" s="1198" t="s">
        <v>23</v>
      </c>
      <c r="B32" s="888">
        <f t="shared" si="1"/>
        <v>24</v>
      </c>
      <c r="C32" s="883">
        <f t="shared" si="2"/>
        <v>2.4680391383659335</v>
      </c>
      <c r="D32" s="1589" t="s">
        <v>712</v>
      </c>
      <c r="E32" s="735">
        <v>2013</v>
      </c>
      <c r="F32" s="766" t="s">
        <v>495</v>
      </c>
      <c r="G32" s="757"/>
      <c r="H32" s="31">
        <v>4.6146920244638734</v>
      </c>
      <c r="I32" s="1539">
        <v>0</v>
      </c>
      <c r="J32" s="31">
        <v>5.2542112711127418</v>
      </c>
      <c r="K32" s="31">
        <v>2</v>
      </c>
      <c r="L32" s="31">
        <v>0</v>
      </c>
      <c r="M32" s="31">
        <v>2</v>
      </c>
      <c r="N32" s="31">
        <v>2</v>
      </c>
      <c r="O32" s="31">
        <v>0.12486499345766371</v>
      </c>
      <c r="P32" s="31">
        <v>3</v>
      </c>
      <c r="Q32" s="1260">
        <v>3</v>
      </c>
      <c r="R32" s="428"/>
      <c r="S32" s="211"/>
      <c r="T32" s="31">
        <f t="shared" si="3"/>
        <v>0.96908532513741341</v>
      </c>
      <c r="U32" s="31">
        <f t="shared" si="4"/>
        <v>0</v>
      </c>
      <c r="V32" s="31">
        <f t="shared" si="5"/>
        <v>0.2627105635556371</v>
      </c>
      <c r="W32" s="31">
        <f t="shared" si="6"/>
        <v>0.22</v>
      </c>
      <c r="X32" s="31">
        <f t="shared" si="7"/>
        <v>0</v>
      </c>
      <c r="Y32" s="31">
        <f t="shared" si="8"/>
        <v>0.16</v>
      </c>
      <c r="Z32" s="31">
        <f t="shared" si="9"/>
        <v>0.16</v>
      </c>
      <c r="AA32" s="518">
        <f t="shared" si="10"/>
        <v>6.243249672883186E-3</v>
      </c>
      <c r="AB32" s="31">
        <f t="shared" si="11"/>
        <v>0.15000000000000002</v>
      </c>
      <c r="AC32" s="422">
        <f t="shared" si="12"/>
        <v>0.54</v>
      </c>
      <c r="AD32" s="139">
        <f t="shared" si="13"/>
        <v>24</v>
      </c>
      <c r="AE32" s="137">
        <f t="shared" si="14"/>
        <v>2.4680391383659335</v>
      </c>
      <c r="AF32" s="248"/>
      <c r="AG32" s="248"/>
      <c r="AH32" s="248"/>
      <c r="AI32" s="248"/>
    </row>
    <row r="33" spans="1:35" ht="17.25" x14ac:dyDescent="0.3">
      <c r="A33" s="1198" t="s">
        <v>206</v>
      </c>
      <c r="B33" s="888">
        <f t="shared" si="1"/>
        <v>25</v>
      </c>
      <c r="C33" s="883">
        <f t="shared" si="2"/>
        <v>2.4461405568912342</v>
      </c>
      <c r="D33" s="1589"/>
      <c r="E33" s="735"/>
      <c r="F33" s="764" t="s">
        <v>496</v>
      </c>
      <c r="G33" s="757"/>
      <c r="H33" s="31">
        <v>1.9819505426175099</v>
      </c>
      <c r="I33" s="31">
        <v>4.4270218669450294</v>
      </c>
      <c r="J33" s="1539">
        <v>0</v>
      </c>
      <c r="K33" s="31">
        <v>2</v>
      </c>
      <c r="L33" s="31">
        <v>0</v>
      </c>
      <c r="M33" s="31">
        <v>6</v>
      </c>
      <c r="N33" s="31">
        <v>3</v>
      </c>
      <c r="O33" s="31">
        <v>2.997949833009142E-2</v>
      </c>
      <c r="P33" s="31">
        <v>3</v>
      </c>
      <c r="Q33" s="1261">
        <v>3</v>
      </c>
      <c r="R33" s="428"/>
      <c r="S33" s="211"/>
      <c r="T33" s="31">
        <f t="shared" si="3"/>
        <v>0.41620961394967709</v>
      </c>
      <c r="U33" s="31">
        <f t="shared" si="4"/>
        <v>0.39843196802505265</v>
      </c>
      <c r="V33" s="31">
        <f t="shared" si="5"/>
        <v>0</v>
      </c>
      <c r="W33" s="31">
        <f t="shared" si="6"/>
        <v>0.22</v>
      </c>
      <c r="X33" s="31">
        <f t="shared" si="7"/>
        <v>0</v>
      </c>
      <c r="Y33" s="31">
        <f t="shared" si="8"/>
        <v>0.48</v>
      </c>
      <c r="Z33" s="31">
        <f t="shared" si="9"/>
        <v>0.24</v>
      </c>
      <c r="AA33" s="518">
        <f t="shared" si="10"/>
        <v>1.4989749165045712E-3</v>
      </c>
      <c r="AB33" s="31">
        <f t="shared" si="11"/>
        <v>0.15000000000000002</v>
      </c>
      <c r="AC33" s="422">
        <f t="shared" si="12"/>
        <v>0.54</v>
      </c>
      <c r="AD33" s="139">
        <f t="shared" si="13"/>
        <v>25</v>
      </c>
      <c r="AE33" s="137">
        <f t="shared" si="14"/>
        <v>2.4461405568912342</v>
      </c>
      <c r="AF33" s="248"/>
      <c r="AG33" s="248"/>
      <c r="AH33" s="248"/>
      <c r="AI33" s="248"/>
    </row>
    <row r="34" spans="1:35" ht="17.25" x14ac:dyDescent="0.3">
      <c r="A34" s="1199" t="s">
        <v>171</v>
      </c>
      <c r="B34" s="888">
        <f t="shared" si="1"/>
        <v>26</v>
      </c>
      <c r="C34" s="883">
        <f t="shared" si="2"/>
        <v>2.40288910599189</v>
      </c>
      <c r="D34" s="1589"/>
      <c r="E34" s="735">
        <v>2013</v>
      </c>
      <c r="F34" s="763" t="s">
        <v>431</v>
      </c>
      <c r="G34" s="757"/>
      <c r="H34" s="31">
        <v>6.9122061221650073</v>
      </c>
      <c r="I34" s="1539">
        <v>0</v>
      </c>
      <c r="J34" s="31">
        <v>3.4081507415737673</v>
      </c>
      <c r="K34" s="1539">
        <v>0</v>
      </c>
      <c r="L34" s="31">
        <v>0</v>
      </c>
      <c r="M34" s="31">
        <v>2</v>
      </c>
      <c r="N34" s="31">
        <v>3</v>
      </c>
      <c r="O34" s="31">
        <v>2.0183656651710038</v>
      </c>
      <c r="P34" s="31">
        <v>2</v>
      </c>
      <c r="Q34" s="1260">
        <v>1</v>
      </c>
      <c r="R34" s="428"/>
      <c r="S34" s="211"/>
      <c r="T34" s="31">
        <f t="shared" si="3"/>
        <v>1.4515632856546514</v>
      </c>
      <c r="U34" s="31">
        <f t="shared" si="4"/>
        <v>0</v>
      </c>
      <c r="V34" s="31">
        <f t="shared" si="5"/>
        <v>0.17040753707868839</v>
      </c>
      <c r="W34" s="31">
        <f t="shared" si="6"/>
        <v>0</v>
      </c>
      <c r="X34" s="31">
        <f t="shared" si="7"/>
        <v>0</v>
      </c>
      <c r="Y34" s="31">
        <f t="shared" si="8"/>
        <v>0.16</v>
      </c>
      <c r="Z34" s="31">
        <f t="shared" si="9"/>
        <v>0.24</v>
      </c>
      <c r="AA34" s="518">
        <f t="shared" si="10"/>
        <v>0.10091828325855019</v>
      </c>
      <c r="AB34" s="31">
        <f t="shared" si="11"/>
        <v>0.1</v>
      </c>
      <c r="AC34" s="422">
        <f t="shared" si="12"/>
        <v>0.18</v>
      </c>
      <c r="AD34" s="139">
        <f t="shared" si="13"/>
        <v>26</v>
      </c>
      <c r="AE34" s="137">
        <f t="shared" si="14"/>
        <v>2.40288910599189</v>
      </c>
      <c r="AF34" s="248"/>
      <c r="AG34" s="248"/>
      <c r="AH34" s="248"/>
      <c r="AI34" s="248"/>
    </row>
    <row r="35" spans="1:35" ht="17.25" x14ac:dyDescent="0.3">
      <c r="A35" s="1198" t="s">
        <v>205</v>
      </c>
      <c r="B35" s="888">
        <f t="shared" si="1"/>
        <v>27</v>
      </c>
      <c r="C35" s="883">
        <f t="shared" si="2"/>
        <v>2.3648183423170726</v>
      </c>
      <c r="D35" s="1589"/>
      <c r="E35" s="735"/>
      <c r="F35" s="764" t="s">
        <v>496</v>
      </c>
      <c r="G35" s="757"/>
      <c r="H35" s="31">
        <v>2.6479355709431096</v>
      </c>
      <c r="I35" s="1539">
        <v>0</v>
      </c>
      <c r="J35" s="31">
        <v>3.7734943373288425</v>
      </c>
      <c r="K35" s="1539">
        <v>0</v>
      </c>
      <c r="L35" s="31">
        <v>0</v>
      </c>
      <c r="M35" s="31">
        <v>6</v>
      </c>
      <c r="N35" s="31">
        <v>5</v>
      </c>
      <c r="O35" s="31">
        <v>1.5431110515479534E-3</v>
      </c>
      <c r="P35" s="31">
        <v>4</v>
      </c>
      <c r="Q35" s="1261">
        <v>3</v>
      </c>
      <c r="R35" s="428"/>
      <c r="S35" s="211"/>
      <c r="T35" s="31">
        <f t="shared" si="3"/>
        <v>0.55606646989805297</v>
      </c>
      <c r="U35" s="31">
        <f t="shared" si="4"/>
        <v>0</v>
      </c>
      <c r="V35" s="31">
        <f t="shared" si="5"/>
        <v>0.18867471686644213</v>
      </c>
      <c r="W35" s="31">
        <f t="shared" si="6"/>
        <v>0</v>
      </c>
      <c r="X35" s="31">
        <f t="shared" si="7"/>
        <v>0</v>
      </c>
      <c r="Y35" s="31">
        <f t="shared" si="8"/>
        <v>0.48</v>
      </c>
      <c r="Z35" s="31">
        <f t="shared" si="9"/>
        <v>0.4</v>
      </c>
      <c r="AA35" s="518">
        <f t="shared" si="10"/>
        <v>7.7155552577397673E-5</v>
      </c>
      <c r="AB35" s="31">
        <f t="shared" si="11"/>
        <v>0.2</v>
      </c>
      <c r="AC35" s="422">
        <f t="shared" si="12"/>
        <v>0.54</v>
      </c>
      <c r="AD35" s="139">
        <f t="shared" si="13"/>
        <v>27</v>
      </c>
      <c r="AE35" s="137">
        <f t="shared" si="14"/>
        <v>2.3648183423170726</v>
      </c>
      <c r="AF35" s="248"/>
      <c r="AG35" s="248"/>
      <c r="AH35" s="248"/>
      <c r="AI35" s="248"/>
    </row>
    <row r="36" spans="1:35" ht="17.25" x14ac:dyDescent="0.3">
      <c r="A36" s="1198" t="s">
        <v>62</v>
      </c>
      <c r="B36" s="888">
        <f t="shared" si="1"/>
        <v>28</v>
      </c>
      <c r="C36" s="883">
        <f t="shared" si="2"/>
        <v>2.3074778525491668</v>
      </c>
      <c r="D36" s="1589"/>
      <c r="E36" s="735"/>
      <c r="F36" s="764" t="s">
        <v>496</v>
      </c>
      <c r="G36" s="757"/>
      <c r="H36" s="31">
        <v>2.3211015820009462</v>
      </c>
      <c r="I36" s="1539">
        <v>0</v>
      </c>
      <c r="J36" s="1539">
        <v>0</v>
      </c>
      <c r="K36" s="31">
        <v>2</v>
      </c>
      <c r="L36" s="31">
        <v>0</v>
      </c>
      <c r="M36" s="31">
        <v>3</v>
      </c>
      <c r="N36" s="31">
        <v>9</v>
      </c>
      <c r="O36" s="31">
        <v>9.304065793602303E-4</v>
      </c>
      <c r="P36" s="31">
        <v>2</v>
      </c>
      <c r="Q36" s="1261">
        <v>3</v>
      </c>
      <c r="R36" s="428"/>
      <c r="S36" s="211"/>
      <c r="T36" s="31">
        <f t="shared" si="3"/>
        <v>0.48743133222019869</v>
      </c>
      <c r="U36" s="31">
        <f t="shared" si="4"/>
        <v>0</v>
      </c>
      <c r="V36" s="31">
        <f t="shared" si="5"/>
        <v>0</v>
      </c>
      <c r="W36" s="31">
        <f t="shared" si="6"/>
        <v>0.22</v>
      </c>
      <c r="X36" s="31">
        <f t="shared" si="7"/>
        <v>0</v>
      </c>
      <c r="Y36" s="31">
        <f t="shared" si="8"/>
        <v>0.24</v>
      </c>
      <c r="Z36" s="31">
        <f t="shared" si="9"/>
        <v>0.72</v>
      </c>
      <c r="AA36" s="518">
        <f t="shared" si="10"/>
        <v>4.6520328968011518E-5</v>
      </c>
      <c r="AB36" s="31">
        <f t="shared" si="11"/>
        <v>0.1</v>
      </c>
      <c r="AC36" s="422">
        <f t="shared" si="12"/>
        <v>0.54</v>
      </c>
      <c r="AD36" s="139">
        <f t="shared" si="13"/>
        <v>28</v>
      </c>
      <c r="AE36" s="137">
        <f t="shared" si="14"/>
        <v>2.3074778525491668</v>
      </c>
      <c r="AF36" s="248"/>
      <c r="AG36" s="248"/>
      <c r="AH36" s="248"/>
      <c r="AI36" s="248"/>
    </row>
    <row r="37" spans="1:35" ht="17.25" x14ac:dyDescent="0.3">
      <c r="A37" s="1199" t="s">
        <v>179</v>
      </c>
      <c r="B37" s="888">
        <f t="shared" si="1"/>
        <v>29</v>
      </c>
      <c r="C37" s="883">
        <f t="shared" si="2"/>
        <v>2.2945067539795923</v>
      </c>
      <c r="D37" s="1589" t="s">
        <v>428</v>
      </c>
      <c r="E37" s="735">
        <v>2017</v>
      </c>
      <c r="F37" s="765" t="s">
        <v>432</v>
      </c>
      <c r="G37" s="757"/>
      <c r="H37" s="31">
        <v>3.9803342771185206</v>
      </c>
      <c r="I37" s="31">
        <v>6.6334395826610129</v>
      </c>
      <c r="J37" s="31">
        <v>1.7037760090248089</v>
      </c>
      <c r="K37" s="31">
        <v>3</v>
      </c>
      <c r="L37" s="31">
        <v>0</v>
      </c>
      <c r="M37" s="31">
        <v>3</v>
      </c>
      <c r="N37" s="31">
        <v>2</v>
      </c>
      <c r="O37" s="31">
        <v>0.9287638578794204</v>
      </c>
      <c r="P37" s="1539">
        <v>0</v>
      </c>
      <c r="Q37" s="1260">
        <v>0</v>
      </c>
      <c r="R37" s="428"/>
      <c r="S37" s="211"/>
      <c r="T37" s="31">
        <f t="shared" si="3"/>
        <v>0.83587019819488928</v>
      </c>
      <c r="U37" s="31">
        <f t="shared" si="4"/>
        <v>0.5970095624394911</v>
      </c>
      <c r="V37" s="31">
        <f t="shared" si="5"/>
        <v>8.5188800451240443E-2</v>
      </c>
      <c r="W37" s="31">
        <f t="shared" si="6"/>
        <v>0.33</v>
      </c>
      <c r="X37" s="31">
        <f t="shared" si="7"/>
        <v>0</v>
      </c>
      <c r="Y37" s="31">
        <f t="shared" si="8"/>
        <v>0.24</v>
      </c>
      <c r="Z37" s="31">
        <f t="shared" si="9"/>
        <v>0.16</v>
      </c>
      <c r="AA37" s="518">
        <f t="shared" si="10"/>
        <v>4.6438192893971025E-2</v>
      </c>
      <c r="AB37" s="31">
        <f t="shared" si="11"/>
        <v>0</v>
      </c>
      <c r="AC37" s="422">
        <f t="shared" si="12"/>
        <v>0</v>
      </c>
      <c r="AD37" s="139">
        <f t="shared" si="13"/>
        <v>29</v>
      </c>
      <c r="AE37" s="137">
        <f t="shared" si="14"/>
        <v>2.2945067539795923</v>
      </c>
      <c r="AF37" s="248"/>
      <c r="AG37" s="248"/>
      <c r="AH37" s="248"/>
      <c r="AI37" s="248"/>
    </row>
    <row r="38" spans="1:35" ht="17.25" x14ac:dyDescent="0.3">
      <c r="A38" s="1198" t="s">
        <v>534</v>
      </c>
      <c r="B38" s="888">
        <f t="shared" si="1"/>
        <v>30</v>
      </c>
      <c r="C38" s="883">
        <f t="shared" si="2"/>
        <v>2.2842786120612035</v>
      </c>
      <c r="D38" s="1589"/>
      <c r="E38" s="735">
        <v>2019</v>
      </c>
      <c r="F38" s="763" t="s">
        <v>431</v>
      </c>
      <c r="G38" s="757"/>
      <c r="H38" s="31">
        <v>5.2367436086468766</v>
      </c>
      <c r="I38" s="31">
        <v>5.4218961817007258</v>
      </c>
      <c r="J38" s="1539">
        <v>0</v>
      </c>
      <c r="K38" s="31">
        <v>3</v>
      </c>
      <c r="L38" s="31">
        <v>0</v>
      </c>
      <c r="M38" s="31">
        <v>4</v>
      </c>
      <c r="N38" s="31">
        <v>5</v>
      </c>
      <c r="O38" s="31">
        <v>0.13183595784588728</v>
      </c>
      <c r="P38" s="1539">
        <v>0</v>
      </c>
      <c r="Q38" s="1260">
        <v>-2</v>
      </c>
      <c r="R38" s="428"/>
      <c r="S38" s="211"/>
      <c r="T38" s="31">
        <f t="shared" si="3"/>
        <v>1.0997161578158441</v>
      </c>
      <c r="U38" s="31">
        <f t="shared" si="4"/>
        <v>0.4879706563530653</v>
      </c>
      <c r="V38" s="31">
        <f t="shared" si="5"/>
        <v>0</v>
      </c>
      <c r="W38" s="31">
        <f t="shared" si="6"/>
        <v>0.33</v>
      </c>
      <c r="X38" s="31">
        <f t="shared" si="7"/>
        <v>0</v>
      </c>
      <c r="Y38" s="31">
        <f t="shared" si="8"/>
        <v>0.32</v>
      </c>
      <c r="Z38" s="31">
        <f t="shared" si="9"/>
        <v>0.4</v>
      </c>
      <c r="AA38" s="518">
        <f t="shared" si="10"/>
        <v>6.5917978922943642E-3</v>
      </c>
      <c r="AB38" s="31">
        <f t="shared" si="11"/>
        <v>0</v>
      </c>
      <c r="AC38" s="422">
        <f t="shared" si="12"/>
        <v>-0.36</v>
      </c>
      <c r="AD38" s="139">
        <f t="shared" si="13"/>
        <v>30</v>
      </c>
      <c r="AE38" s="137">
        <f t="shared" si="14"/>
        <v>2.2842786120612035</v>
      </c>
      <c r="AF38" s="248"/>
      <c r="AG38" s="248"/>
      <c r="AH38" s="248"/>
      <c r="AI38" s="248"/>
    </row>
    <row r="39" spans="1:35" ht="17.25" x14ac:dyDescent="0.3">
      <c r="A39" s="1199" t="s">
        <v>189</v>
      </c>
      <c r="B39" s="888">
        <f t="shared" si="1"/>
        <v>31</v>
      </c>
      <c r="C39" s="883">
        <f t="shared" si="2"/>
        <v>2.2606703808980813</v>
      </c>
      <c r="D39" s="1589" t="s">
        <v>428</v>
      </c>
      <c r="E39" s="735">
        <v>2019</v>
      </c>
      <c r="F39" s="765" t="s">
        <v>432</v>
      </c>
      <c r="G39" s="757"/>
      <c r="H39" s="31">
        <v>6.4889694143691656</v>
      </c>
      <c r="I39" s="31">
        <v>4.1415182394813046</v>
      </c>
      <c r="J39" s="31">
        <v>4.6270317307759283</v>
      </c>
      <c r="K39" s="31">
        <v>3</v>
      </c>
      <c r="L39" s="31">
        <v>0</v>
      </c>
      <c r="M39" s="31">
        <v>1</v>
      </c>
      <c r="N39" s="31">
        <v>5</v>
      </c>
      <c r="O39" s="31">
        <v>0.47797151576884955</v>
      </c>
      <c r="P39" s="1539">
        <v>0</v>
      </c>
      <c r="Q39" s="1260">
        <v>-3</v>
      </c>
      <c r="R39" s="428"/>
      <c r="S39" s="211"/>
      <c r="T39" s="31">
        <f t="shared" si="3"/>
        <v>1.3626835770175247</v>
      </c>
      <c r="U39" s="31">
        <f t="shared" si="4"/>
        <v>0.37273664155331743</v>
      </c>
      <c r="V39" s="31">
        <f t="shared" si="5"/>
        <v>0.23135158653879642</v>
      </c>
      <c r="W39" s="31">
        <f t="shared" si="6"/>
        <v>0.33</v>
      </c>
      <c r="X39" s="31">
        <f t="shared" si="7"/>
        <v>0</v>
      </c>
      <c r="Y39" s="31">
        <f t="shared" si="8"/>
        <v>0.08</v>
      </c>
      <c r="Z39" s="31">
        <f t="shared" si="9"/>
        <v>0.4</v>
      </c>
      <c r="AA39" s="518">
        <f t="shared" si="10"/>
        <v>2.389857578844248E-2</v>
      </c>
      <c r="AB39" s="31">
        <f t="shared" si="11"/>
        <v>0</v>
      </c>
      <c r="AC39" s="422">
        <f t="shared" si="12"/>
        <v>-0.54</v>
      </c>
      <c r="AD39" s="139">
        <f t="shared" si="13"/>
        <v>31</v>
      </c>
      <c r="AE39" s="137">
        <f t="shared" si="14"/>
        <v>2.2606703808980813</v>
      </c>
      <c r="AF39" s="248"/>
      <c r="AG39" s="248"/>
      <c r="AH39" s="248"/>
      <c r="AI39" s="248"/>
    </row>
    <row r="40" spans="1:35" ht="17.25" x14ac:dyDescent="0.3">
      <c r="A40" s="1198" t="s">
        <v>612</v>
      </c>
      <c r="B40" s="888">
        <f t="shared" si="1"/>
        <v>32</v>
      </c>
      <c r="C40" s="883">
        <f t="shared" si="2"/>
        <v>2.1858670411734251</v>
      </c>
      <c r="D40" s="1589" t="s">
        <v>711</v>
      </c>
      <c r="E40" s="735">
        <v>2015</v>
      </c>
      <c r="F40" s="763" t="s">
        <v>431</v>
      </c>
      <c r="G40" s="757"/>
      <c r="H40" s="31">
        <v>4.1507936508436698</v>
      </c>
      <c r="I40" s="31">
        <v>4.3681219288781552</v>
      </c>
      <c r="J40" s="31">
        <v>2</v>
      </c>
      <c r="K40" s="31">
        <v>2</v>
      </c>
      <c r="L40" s="31">
        <v>0</v>
      </c>
      <c r="M40" s="31">
        <v>1</v>
      </c>
      <c r="N40" s="31">
        <v>2</v>
      </c>
      <c r="O40" s="31">
        <v>2.1388017944410816E-2</v>
      </c>
      <c r="P40" s="1539">
        <v>0</v>
      </c>
      <c r="Q40" s="1260">
        <v>2</v>
      </c>
      <c r="R40" s="428"/>
      <c r="S40" s="211"/>
      <c r="T40" s="31">
        <f t="shared" si="3"/>
        <v>0.87166666667717063</v>
      </c>
      <c r="U40" s="31">
        <f t="shared" si="4"/>
        <v>0.39313097359903393</v>
      </c>
      <c r="V40" s="31">
        <f t="shared" si="5"/>
        <v>0.1</v>
      </c>
      <c r="W40" s="31">
        <f t="shared" si="6"/>
        <v>0.22</v>
      </c>
      <c r="X40" s="31">
        <f t="shared" si="7"/>
        <v>0</v>
      </c>
      <c r="Y40" s="31">
        <f t="shared" si="8"/>
        <v>0.08</v>
      </c>
      <c r="Z40" s="31">
        <f t="shared" si="9"/>
        <v>0.16</v>
      </c>
      <c r="AA40" s="518">
        <f t="shared" si="10"/>
        <v>1.0694008972205408E-3</v>
      </c>
      <c r="AB40" s="31">
        <f t="shared" si="11"/>
        <v>0</v>
      </c>
      <c r="AC40" s="422">
        <f t="shared" si="12"/>
        <v>0.36</v>
      </c>
      <c r="AD40" s="139">
        <f t="shared" si="13"/>
        <v>32</v>
      </c>
      <c r="AE40" s="137">
        <f t="shared" si="14"/>
        <v>2.1858670411734251</v>
      </c>
      <c r="AF40" s="248"/>
      <c r="AG40" s="248"/>
      <c r="AH40" s="248"/>
      <c r="AI40" s="248"/>
    </row>
    <row r="41" spans="1:35" ht="17.25" x14ac:dyDescent="0.3">
      <c r="A41" s="1199" t="s">
        <v>42</v>
      </c>
      <c r="B41" s="888">
        <f t="shared" ref="B41:B65" si="15">RANK(C41,C$9:C$65)</f>
        <v>33</v>
      </c>
      <c r="C41" s="883">
        <f t="shared" ref="C41:C65" si="16">SUM(T41:AC41)</f>
        <v>2.0858408202488712</v>
      </c>
      <c r="D41" s="1589"/>
      <c r="E41" s="735">
        <v>2013</v>
      </c>
      <c r="F41" s="766" t="s">
        <v>495</v>
      </c>
      <c r="G41" s="757"/>
      <c r="H41" s="31">
        <v>4.0149973318635066</v>
      </c>
      <c r="I41" s="1539">
        <v>0</v>
      </c>
      <c r="J41" s="31">
        <v>4.8359529733096522</v>
      </c>
      <c r="K41" s="31">
        <v>2</v>
      </c>
      <c r="L41" s="31">
        <v>0</v>
      </c>
      <c r="M41" s="31">
        <v>1</v>
      </c>
      <c r="N41" s="31">
        <v>1</v>
      </c>
      <c r="O41" s="31">
        <v>0.21787463784104144</v>
      </c>
      <c r="P41" s="31">
        <v>5</v>
      </c>
      <c r="Q41" s="1260">
        <v>2</v>
      </c>
      <c r="R41" s="428"/>
      <c r="S41" s="211"/>
      <c r="T41" s="31">
        <f t="shared" ref="T41:T65" si="17">H41*H$7</f>
        <v>0.84314943969133638</v>
      </c>
      <c r="U41" s="31">
        <f t="shared" ref="U41:U65" si="18">I41*I$7</f>
        <v>0</v>
      </c>
      <c r="V41" s="31">
        <f t="shared" ref="V41:V65" si="19">J41*J$7</f>
        <v>0.24179764866548262</v>
      </c>
      <c r="W41" s="31">
        <f t="shared" ref="W41:W65" si="20">K41*K$7</f>
        <v>0.22</v>
      </c>
      <c r="X41" s="31">
        <f t="shared" ref="X41:X65" si="21">L41*L$7</f>
        <v>0</v>
      </c>
      <c r="Y41" s="31">
        <f t="shared" ref="Y41:Y65" si="22">M41*M$7</f>
        <v>0.08</v>
      </c>
      <c r="Z41" s="31">
        <f t="shared" ref="Z41:Z65" si="23">N41*N$7</f>
        <v>0.08</v>
      </c>
      <c r="AA41" s="518">
        <f t="shared" ref="AA41:AA65" si="24">O41*O$7</f>
        <v>1.0893731892052073E-2</v>
      </c>
      <c r="AB41" s="31">
        <f t="shared" ref="AB41:AB65" si="25">P41*P$7</f>
        <v>0.25</v>
      </c>
      <c r="AC41" s="422">
        <f t="shared" ref="AC41:AC65" si="26">Q41*Q$7</f>
        <v>0.36</v>
      </c>
      <c r="AD41" s="139">
        <f t="shared" ref="AD41:AD65" si="27">RANK(AE41,AE$9:AE$65)</f>
        <v>33</v>
      </c>
      <c r="AE41" s="137">
        <f t="shared" ref="AE41:AE65" si="28">SUM(T41:AC41)</f>
        <v>2.0858408202488712</v>
      </c>
      <c r="AF41" s="248"/>
      <c r="AG41" s="248"/>
      <c r="AH41" s="248"/>
      <c r="AI41" s="248"/>
    </row>
    <row r="42" spans="1:35" ht="17.25" x14ac:dyDescent="0.3">
      <c r="A42" s="1198" t="s">
        <v>200</v>
      </c>
      <c r="B42" s="888">
        <f t="shared" si="15"/>
        <v>34</v>
      </c>
      <c r="C42" s="883">
        <f t="shared" si="16"/>
        <v>2.0776862878154225</v>
      </c>
      <c r="D42" s="1589"/>
      <c r="E42" s="735"/>
      <c r="F42" s="764" t="s">
        <v>496</v>
      </c>
      <c r="G42" s="757"/>
      <c r="H42" s="31">
        <v>2.0631776061019735</v>
      </c>
      <c r="I42" s="31">
        <v>5.2488410333733881</v>
      </c>
      <c r="J42" s="1539">
        <v>0</v>
      </c>
      <c r="K42" s="1539">
        <v>0</v>
      </c>
      <c r="L42" s="31">
        <v>0</v>
      </c>
      <c r="M42" s="31">
        <v>4</v>
      </c>
      <c r="N42" s="31">
        <v>2</v>
      </c>
      <c r="O42" s="31">
        <v>4.0465950608067555E-2</v>
      </c>
      <c r="P42" s="31">
        <v>3</v>
      </c>
      <c r="Q42" s="1261">
        <v>3</v>
      </c>
      <c r="R42" s="428"/>
      <c r="S42" s="211"/>
      <c r="T42" s="31">
        <f t="shared" si="17"/>
        <v>0.43326729728141444</v>
      </c>
      <c r="U42" s="31">
        <f t="shared" si="18"/>
        <v>0.4723956930036049</v>
      </c>
      <c r="V42" s="31">
        <f t="shared" si="19"/>
        <v>0</v>
      </c>
      <c r="W42" s="31">
        <f t="shared" si="20"/>
        <v>0</v>
      </c>
      <c r="X42" s="31">
        <f t="shared" si="21"/>
        <v>0</v>
      </c>
      <c r="Y42" s="31">
        <f t="shared" si="22"/>
        <v>0.32</v>
      </c>
      <c r="Z42" s="31">
        <f t="shared" si="23"/>
        <v>0.16</v>
      </c>
      <c r="AA42" s="518">
        <f t="shared" si="24"/>
        <v>2.0232975304033778E-3</v>
      </c>
      <c r="AB42" s="31">
        <f t="shared" si="25"/>
        <v>0.15000000000000002</v>
      </c>
      <c r="AC42" s="422">
        <f t="shared" si="26"/>
        <v>0.54</v>
      </c>
      <c r="AD42" s="139">
        <f t="shared" si="27"/>
        <v>34</v>
      </c>
      <c r="AE42" s="137">
        <f t="shared" si="28"/>
        <v>2.0776862878154225</v>
      </c>
      <c r="AF42" s="248"/>
      <c r="AG42" s="248"/>
      <c r="AH42" s="248"/>
      <c r="AI42" s="248"/>
    </row>
    <row r="43" spans="1:35" ht="17.25" x14ac:dyDescent="0.3">
      <c r="A43" s="1198" t="s">
        <v>539</v>
      </c>
      <c r="B43" s="888">
        <f t="shared" si="15"/>
        <v>35</v>
      </c>
      <c r="C43" s="883">
        <f t="shared" si="16"/>
        <v>2.0554547060872821</v>
      </c>
      <c r="D43" s="1589" t="s">
        <v>428</v>
      </c>
      <c r="E43" s="735">
        <v>2017</v>
      </c>
      <c r="F43" s="763" t="s">
        <v>431</v>
      </c>
      <c r="G43" s="757"/>
      <c r="H43" s="31">
        <v>3.433896188918899</v>
      </c>
      <c r="I43" s="31">
        <v>7.404933453716203</v>
      </c>
      <c r="J43" s="31">
        <v>2.5</v>
      </c>
      <c r="K43" s="1538">
        <v>0</v>
      </c>
      <c r="L43" s="31">
        <v>0</v>
      </c>
      <c r="M43" s="31">
        <v>4</v>
      </c>
      <c r="N43" s="31">
        <v>5</v>
      </c>
      <c r="O43" s="31">
        <v>5.7849911597103454E-2</v>
      </c>
      <c r="P43" s="1539">
        <v>0</v>
      </c>
      <c r="Q43" s="1260">
        <v>-1</v>
      </c>
      <c r="R43" s="428"/>
      <c r="S43" s="211"/>
      <c r="T43" s="31">
        <f t="shared" si="17"/>
        <v>0.72111819967296875</v>
      </c>
      <c r="U43" s="31">
        <f t="shared" si="18"/>
        <v>0.66644401083445826</v>
      </c>
      <c r="V43" s="31">
        <f t="shared" si="19"/>
        <v>0.125</v>
      </c>
      <c r="W43" s="31">
        <f t="shared" si="20"/>
        <v>0</v>
      </c>
      <c r="X43" s="31">
        <f t="shared" si="21"/>
        <v>0</v>
      </c>
      <c r="Y43" s="31">
        <f t="shared" si="22"/>
        <v>0.32</v>
      </c>
      <c r="Z43" s="31">
        <f t="shared" si="23"/>
        <v>0.4</v>
      </c>
      <c r="AA43" s="518">
        <f t="shared" si="24"/>
        <v>2.8924955798551727E-3</v>
      </c>
      <c r="AB43" s="31">
        <f t="shared" si="25"/>
        <v>0</v>
      </c>
      <c r="AC43" s="422">
        <f t="shared" si="26"/>
        <v>-0.18</v>
      </c>
      <c r="AD43" s="139">
        <f t="shared" si="27"/>
        <v>35</v>
      </c>
      <c r="AE43" s="137">
        <f t="shared" si="28"/>
        <v>2.0554547060872821</v>
      </c>
      <c r="AF43" s="248"/>
      <c r="AG43" s="248"/>
      <c r="AH43" s="248"/>
      <c r="AI43" s="248"/>
    </row>
    <row r="44" spans="1:35" ht="17.25" x14ac:dyDescent="0.3">
      <c r="A44" s="1198" t="s">
        <v>535</v>
      </c>
      <c r="B44" s="888">
        <f t="shared" si="15"/>
        <v>36</v>
      </c>
      <c r="C44" s="883">
        <f t="shared" si="16"/>
        <v>2.0338433919609273</v>
      </c>
      <c r="D44" s="1589"/>
      <c r="E44" s="735"/>
      <c r="F44" s="764" t="s">
        <v>496</v>
      </c>
      <c r="G44" s="757"/>
      <c r="H44" s="31">
        <v>2.4243008316736021</v>
      </c>
      <c r="I44" s="31">
        <v>4.1637792929154296</v>
      </c>
      <c r="J44" s="1539">
        <v>0</v>
      </c>
      <c r="K44" s="31">
        <v>1</v>
      </c>
      <c r="L44" s="31">
        <v>0</v>
      </c>
      <c r="M44" s="31">
        <v>3</v>
      </c>
      <c r="N44" s="31">
        <v>3</v>
      </c>
      <c r="O44" s="31">
        <v>1.6189416442363103E-6</v>
      </c>
      <c r="P44" s="31">
        <v>4</v>
      </c>
      <c r="Q44" s="1261">
        <v>2</v>
      </c>
      <c r="R44" s="428"/>
      <c r="S44" s="211"/>
      <c r="T44" s="31">
        <f t="shared" si="17"/>
        <v>0.50910317465145638</v>
      </c>
      <c r="U44" s="31">
        <f t="shared" si="18"/>
        <v>0.37474013636238868</v>
      </c>
      <c r="V44" s="31">
        <f t="shared" si="19"/>
        <v>0</v>
      </c>
      <c r="W44" s="31">
        <f t="shared" si="20"/>
        <v>0.11</v>
      </c>
      <c r="X44" s="31">
        <f t="shared" si="21"/>
        <v>0</v>
      </c>
      <c r="Y44" s="31">
        <f t="shared" si="22"/>
        <v>0.24</v>
      </c>
      <c r="Z44" s="31">
        <f t="shared" si="23"/>
        <v>0.24</v>
      </c>
      <c r="AA44" s="518">
        <f t="shared" si="24"/>
        <v>8.0947082211815514E-8</v>
      </c>
      <c r="AB44" s="31">
        <f t="shared" si="25"/>
        <v>0.2</v>
      </c>
      <c r="AC44" s="422">
        <f t="shared" si="26"/>
        <v>0.36</v>
      </c>
      <c r="AD44" s="139">
        <f t="shared" si="27"/>
        <v>36</v>
      </c>
      <c r="AE44" s="137">
        <f t="shared" si="28"/>
        <v>2.0338433919609273</v>
      </c>
      <c r="AF44" s="248"/>
      <c r="AG44" s="248"/>
      <c r="AH44" s="248"/>
      <c r="AI44" s="248"/>
    </row>
    <row r="45" spans="1:35" ht="17.25" x14ac:dyDescent="0.3">
      <c r="A45" s="1198" t="s">
        <v>192</v>
      </c>
      <c r="B45" s="888">
        <f t="shared" si="15"/>
        <v>37</v>
      </c>
      <c r="C45" s="883">
        <f t="shared" si="16"/>
        <v>1.9349923585414275</v>
      </c>
      <c r="D45" s="1589"/>
      <c r="E45" s="735">
        <v>2009</v>
      </c>
      <c r="F45" s="763" t="s">
        <v>431</v>
      </c>
      <c r="G45" s="757"/>
      <c r="H45" s="31">
        <v>2.3267131551404554</v>
      </c>
      <c r="I45" s="31">
        <v>2.4984671497456366</v>
      </c>
      <c r="J45" s="31">
        <v>1.130366532644923</v>
      </c>
      <c r="K45" s="31">
        <v>1</v>
      </c>
      <c r="L45" s="31">
        <v>0</v>
      </c>
      <c r="M45" s="31">
        <v>1</v>
      </c>
      <c r="N45" s="31">
        <v>1</v>
      </c>
      <c r="O45" s="31">
        <v>0.10004451705156528</v>
      </c>
      <c r="P45" s="31">
        <v>7</v>
      </c>
      <c r="Q45" s="1260">
        <v>3</v>
      </c>
      <c r="R45" s="428"/>
      <c r="S45" s="211"/>
      <c r="T45" s="31">
        <f t="shared" si="17"/>
        <v>0.48860976257949562</v>
      </c>
      <c r="U45" s="31">
        <f t="shared" si="18"/>
        <v>0.22486204347710728</v>
      </c>
      <c r="V45" s="31">
        <f t="shared" si="19"/>
        <v>5.6518326632246152E-2</v>
      </c>
      <c r="W45" s="31">
        <f t="shared" si="20"/>
        <v>0.11</v>
      </c>
      <c r="X45" s="31">
        <f t="shared" si="21"/>
        <v>0</v>
      </c>
      <c r="Y45" s="31">
        <f t="shared" si="22"/>
        <v>0.08</v>
      </c>
      <c r="Z45" s="31">
        <f t="shared" si="23"/>
        <v>0.08</v>
      </c>
      <c r="AA45" s="518">
        <f t="shared" si="24"/>
        <v>5.002225852578264E-3</v>
      </c>
      <c r="AB45" s="31">
        <f t="shared" si="25"/>
        <v>0.35000000000000003</v>
      </c>
      <c r="AC45" s="422">
        <f t="shared" si="26"/>
        <v>0.54</v>
      </c>
      <c r="AD45" s="139">
        <f t="shared" si="27"/>
        <v>37</v>
      </c>
      <c r="AE45" s="137">
        <f t="shared" si="28"/>
        <v>1.9349923585414275</v>
      </c>
      <c r="AF45" s="248"/>
      <c r="AG45" s="248"/>
      <c r="AH45" s="248"/>
      <c r="AI45" s="248"/>
    </row>
    <row r="46" spans="1:35" ht="17.25" x14ac:dyDescent="0.3">
      <c r="A46" s="1199" t="s">
        <v>170</v>
      </c>
      <c r="B46" s="888">
        <f t="shared" si="15"/>
        <v>38</v>
      </c>
      <c r="C46" s="883">
        <f t="shared" si="16"/>
        <v>1.9326194897272897</v>
      </c>
      <c r="D46" s="1589"/>
      <c r="E46" s="735">
        <v>2013</v>
      </c>
      <c r="F46" s="763" t="s">
        <v>431</v>
      </c>
      <c r="G46" s="757"/>
      <c r="H46" s="31">
        <v>5.4031582107360876</v>
      </c>
      <c r="I46" s="1539">
        <v>0</v>
      </c>
      <c r="J46" s="31">
        <v>1.5119933697557015</v>
      </c>
      <c r="K46" s="31">
        <v>1</v>
      </c>
      <c r="L46" s="31">
        <v>0</v>
      </c>
      <c r="M46" s="31">
        <v>2</v>
      </c>
      <c r="N46" s="31">
        <v>2</v>
      </c>
      <c r="O46" s="31">
        <v>0.24713193969852282</v>
      </c>
      <c r="P46" s="31">
        <v>2</v>
      </c>
      <c r="Q46" s="1260">
        <v>1</v>
      </c>
      <c r="R46" s="428"/>
      <c r="S46" s="211"/>
      <c r="T46" s="31">
        <f t="shared" si="17"/>
        <v>1.1346632242545784</v>
      </c>
      <c r="U46" s="31">
        <f t="shared" si="18"/>
        <v>0</v>
      </c>
      <c r="V46" s="31">
        <f t="shared" si="19"/>
        <v>7.5599668487785085E-2</v>
      </c>
      <c r="W46" s="31">
        <f t="shared" si="20"/>
        <v>0.11</v>
      </c>
      <c r="X46" s="31">
        <f t="shared" si="21"/>
        <v>0</v>
      </c>
      <c r="Y46" s="31">
        <f t="shared" si="22"/>
        <v>0.16</v>
      </c>
      <c r="Z46" s="31">
        <f t="shared" si="23"/>
        <v>0.16</v>
      </c>
      <c r="AA46" s="518">
        <f t="shared" si="24"/>
        <v>1.2356596984926142E-2</v>
      </c>
      <c r="AB46" s="31">
        <f t="shared" si="25"/>
        <v>0.1</v>
      </c>
      <c r="AC46" s="422">
        <f t="shared" si="26"/>
        <v>0.18</v>
      </c>
      <c r="AD46" s="139">
        <f t="shared" si="27"/>
        <v>38</v>
      </c>
      <c r="AE46" s="137">
        <f t="shared" si="28"/>
        <v>1.9326194897272897</v>
      </c>
      <c r="AF46" s="248"/>
      <c r="AG46" s="248"/>
      <c r="AH46" s="248"/>
      <c r="AI46" s="248"/>
    </row>
    <row r="47" spans="1:35" ht="17.25" x14ac:dyDescent="0.3">
      <c r="A47" s="1198" t="s">
        <v>41</v>
      </c>
      <c r="B47" s="888">
        <f t="shared" si="15"/>
        <v>39</v>
      </c>
      <c r="C47" s="883">
        <f t="shared" si="16"/>
        <v>1.9275600769567047</v>
      </c>
      <c r="D47" s="1589"/>
      <c r="E47" s="735"/>
      <c r="F47" s="764" t="s">
        <v>496</v>
      </c>
      <c r="G47" s="757"/>
      <c r="H47" s="31">
        <v>3.1947425816796082</v>
      </c>
      <c r="I47" s="31">
        <v>2.2152285510461747</v>
      </c>
      <c r="J47" s="31">
        <v>4.3253172937062958</v>
      </c>
      <c r="K47" s="31">
        <v>1</v>
      </c>
      <c r="L47" s="31">
        <v>0</v>
      </c>
      <c r="M47" s="31">
        <v>3</v>
      </c>
      <c r="N47" s="31">
        <v>1</v>
      </c>
      <c r="O47" s="31">
        <v>2.0554010490323724E-2</v>
      </c>
      <c r="P47" s="31">
        <v>1</v>
      </c>
      <c r="Q47" s="1261">
        <v>2</v>
      </c>
      <c r="R47" s="428"/>
      <c r="S47" s="211"/>
      <c r="T47" s="31">
        <f t="shared" si="17"/>
        <v>0.67089594215271775</v>
      </c>
      <c r="U47" s="31">
        <f t="shared" si="18"/>
        <v>0.19937056959415572</v>
      </c>
      <c r="V47" s="31">
        <f t="shared" si="19"/>
        <v>0.21626586468531481</v>
      </c>
      <c r="W47" s="31">
        <f t="shared" si="20"/>
        <v>0.11</v>
      </c>
      <c r="X47" s="31">
        <f t="shared" si="21"/>
        <v>0</v>
      </c>
      <c r="Y47" s="31">
        <f t="shared" si="22"/>
        <v>0.24</v>
      </c>
      <c r="Z47" s="31">
        <f t="shared" si="23"/>
        <v>0.08</v>
      </c>
      <c r="AA47" s="518">
        <f t="shared" si="24"/>
        <v>1.0277005245161862E-3</v>
      </c>
      <c r="AB47" s="31">
        <f t="shared" si="25"/>
        <v>0.05</v>
      </c>
      <c r="AC47" s="422">
        <f t="shared" si="26"/>
        <v>0.36</v>
      </c>
      <c r="AD47" s="139">
        <f t="shared" si="27"/>
        <v>39</v>
      </c>
      <c r="AE47" s="137">
        <f t="shared" si="28"/>
        <v>1.9275600769567047</v>
      </c>
      <c r="AF47" s="248"/>
      <c r="AG47" s="248"/>
      <c r="AH47" s="248"/>
      <c r="AI47" s="248"/>
    </row>
    <row r="48" spans="1:35" ht="17.25" x14ac:dyDescent="0.3">
      <c r="A48" s="1200" t="s">
        <v>188</v>
      </c>
      <c r="B48" s="888">
        <f t="shared" si="15"/>
        <v>40</v>
      </c>
      <c r="C48" s="883">
        <f t="shared" si="16"/>
        <v>1.8884478153666087</v>
      </c>
      <c r="D48" s="1589"/>
      <c r="E48" s="735">
        <v>2019</v>
      </c>
      <c r="F48" s="763" t="s">
        <v>431</v>
      </c>
      <c r="G48" s="757"/>
      <c r="H48" s="31">
        <v>5.1480622767089823</v>
      </c>
      <c r="I48" s="31">
        <v>1.7183730228617682</v>
      </c>
      <c r="J48" s="31">
        <v>4.2747856444723702</v>
      </c>
      <c r="K48" s="31">
        <v>2</v>
      </c>
      <c r="L48" s="31">
        <v>0</v>
      </c>
      <c r="M48" s="31">
        <v>3</v>
      </c>
      <c r="N48" s="31">
        <v>3</v>
      </c>
      <c r="O48" s="31">
        <v>1.9792376595308878</v>
      </c>
      <c r="P48" s="1539">
        <v>0</v>
      </c>
      <c r="Q48" s="1260">
        <v>-2</v>
      </c>
      <c r="R48" s="428"/>
      <c r="S48" s="211"/>
      <c r="T48" s="31">
        <f t="shared" si="17"/>
        <v>1.0810930781088863</v>
      </c>
      <c r="U48" s="31">
        <f t="shared" si="18"/>
        <v>0.15465357205755914</v>
      </c>
      <c r="V48" s="31">
        <f t="shared" si="19"/>
        <v>0.21373928222361852</v>
      </c>
      <c r="W48" s="31">
        <f t="shared" si="20"/>
        <v>0.22</v>
      </c>
      <c r="X48" s="31">
        <f t="shared" si="21"/>
        <v>0</v>
      </c>
      <c r="Y48" s="31">
        <f t="shared" si="22"/>
        <v>0.24</v>
      </c>
      <c r="Z48" s="31">
        <f t="shared" si="23"/>
        <v>0.24</v>
      </c>
      <c r="AA48" s="518">
        <f t="shared" si="24"/>
        <v>9.8961882976544402E-2</v>
      </c>
      <c r="AB48" s="31">
        <f t="shared" si="25"/>
        <v>0</v>
      </c>
      <c r="AC48" s="422">
        <f t="shared" si="26"/>
        <v>-0.36</v>
      </c>
      <c r="AD48" s="139">
        <f t="shared" si="27"/>
        <v>40</v>
      </c>
      <c r="AE48" s="137">
        <f t="shared" si="28"/>
        <v>1.8884478153666087</v>
      </c>
      <c r="AF48" s="248"/>
      <c r="AG48" s="248"/>
      <c r="AH48" s="248"/>
      <c r="AI48" s="248"/>
    </row>
    <row r="49" spans="1:35" ht="17.25" x14ac:dyDescent="0.3">
      <c r="A49" s="1198" t="s">
        <v>197</v>
      </c>
      <c r="B49" s="888">
        <f t="shared" si="15"/>
        <v>41</v>
      </c>
      <c r="C49" s="883">
        <f t="shared" si="16"/>
        <v>1.87199589842366</v>
      </c>
      <c r="D49" s="1589"/>
      <c r="E49" s="735"/>
      <c r="F49" s="764" t="s">
        <v>496</v>
      </c>
      <c r="G49" s="757"/>
      <c r="H49" s="31">
        <v>1.7869601504619876</v>
      </c>
      <c r="I49" s="31">
        <v>4.1760421875600304</v>
      </c>
      <c r="J49" s="1539">
        <v>0</v>
      </c>
      <c r="K49" s="1539">
        <v>0</v>
      </c>
      <c r="L49" s="31">
        <v>0</v>
      </c>
      <c r="M49" s="31">
        <v>4</v>
      </c>
      <c r="N49" s="31">
        <v>3</v>
      </c>
      <c r="O49" s="31">
        <v>1.7809398924798183E-2</v>
      </c>
      <c r="P49" s="31">
        <v>4</v>
      </c>
      <c r="Q49" s="1261">
        <v>2</v>
      </c>
      <c r="R49" s="428"/>
      <c r="S49" s="211"/>
      <c r="T49" s="31">
        <f t="shared" si="17"/>
        <v>0.37526163159701736</v>
      </c>
      <c r="U49" s="31">
        <f t="shared" si="18"/>
        <v>0.3758437968804027</v>
      </c>
      <c r="V49" s="31">
        <f t="shared" si="19"/>
        <v>0</v>
      </c>
      <c r="W49" s="31">
        <f t="shared" si="20"/>
        <v>0</v>
      </c>
      <c r="X49" s="31">
        <f t="shared" si="21"/>
        <v>0</v>
      </c>
      <c r="Y49" s="31">
        <f t="shared" si="22"/>
        <v>0.32</v>
      </c>
      <c r="Z49" s="31">
        <f t="shared" si="23"/>
        <v>0.24</v>
      </c>
      <c r="AA49" s="518">
        <f t="shared" si="24"/>
        <v>8.904699462399092E-4</v>
      </c>
      <c r="AB49" s="31">
        <f t="shared" si="25"/>
        <v>0.2</v>
      </c>
      <c r="AC49" s="422">
        <f t="shared" si="26"/>
        <v>0.36</v>
      </c>
      <c r="AD49" s="139">
        <f t="shared" si="27"/>
        <v>41</v>
      </c>
      <c r="AE49" s="137">
        <f t="shared" si="28"/>
        <v>1.87199589842366</v>
      </c>
      <c r="AF49" s="248"/>
      <c r="AG49" s="248"/>
      <c r="AH49" s="248"/>
      <c r="AI49" s="248"/>
    </row>
    <row r="50" spans="1:35" ht="17.25" x14ac:dyDescent="0.3">
      <c r="A50" s="1198" t="s">
        <v>191</v>
      </c>
      <c r="B50" s="888">
        <f t="shared" si="15"/>
        <v>42</v>
      </c>
      <c r="C50" s="883">
        <f t="shared" si="16"/>
        <v>1.8707395286462107</v>
      </c>
      <c r="D50" s="1589"/>
      <c r="E50" s="735">
        <v>2011</v>
      </c>
      <c r="F50" s="763" t="s">
        <v>431</v>
      </c>
      <c r="G50" s="757"/>
      <c r="H50" s="31">
        <v>2.4418211313318836</v>
      </c>
      <c r="I50" s="31">
        <v>4.2501204652236293</v>
      </c>
      <c r="J50" s="31">
        <v>1.0913820123492204</v>
      </c>
      <c r="K50" s="1539">
        <v>0</v>
      </c>
      <c r="L50" s="31">
        <v>0</v>
      </c>
      <c r="M50" s="31">
        <v>5</v>
      </c>
      <c r="N50" s="31">
        <v>2</v>
      </c>
      <c r="O50" s="31">
        <v>1.7542971578547933E-2</v>
      </c>
      <c r="P50" s="1539">
        <v>0</v>
      </c>
      <c r="Q50" s="1260">
        <v>2</v>
      </c>
      <c r="R50" s="428"/>
      <c r="S50" s="211"/>
      <c r="T50" s="31">
        <f t="shared" si="17"/>
        <v>0.51278243757969555</v>
      </c>
      <c r="U50" s="31">
        <f t="shared" si="18"/>
        <v>0.38251084187012663</v>
      </c>
      <c r="V50" s="31">
        <f t="shared" si="19"/>
        <v>5.4569100617461022E-2</v>
      </c>
      <c r="W50" s="31">
        <f t="shared" si="20"/>
        <v>0</v>
      </c>
      <c r="X50" s="31">
        <f t="shared" si="21"/>
        <v>0</v>
      </c>
      <c r="Y50" s="31">
        <f t="shared" si="22"/>
        <v>0.4</v>
      </c>
      <c r="Z50" s="31">
        <f t="shared" si="23"/>
        <v>0.16</v>
      </c>
      <c r="AA50" s="518">
        <f t="shared" si="24"/>
        <v>8.771485789273967E-4</v>
      </c>
      <c r="AB50" s="31">
        <f t="shared" si="25"/>
        <v>0</v>
      </c>
      <c r="AC50" s="422">
        <f t="shared" si="26"/>
        <v>0.36</v>
      </c>
      <c r="AD50" s="139">
        <f t="shared" si="27"/>
        <v>42</v>
      </c>
      <c r="AE50" s="137">
        <f t="shared" si="28"/>
        <v>1.8707395286462107</v>
      </c>
      <c r="AF50" s="248"/>
      <c r="AG50" s="248"/>
      <c r="AH50" s="248"/>
      <c r="AI50" s="248"/>
    </row>
    <row r="51" spans="1:35" ht="17.25" x14ac:dyDescent="0.3">
      <c r="A51" s="1198" t="s">
        <v>190</v>
      </c>
      <c r="B51" s="888">
        <f t="shared" si="15"/>
        <v>43</v>
      </c>
      <c r="C51" s="883">
        <f t="shared" si="16"/>
        <v>1.8538492306272301</v>
      </c>
      <c r="D51" s="1589"/>
      <c r="E51" s="735">
        <v>2015</v>
      </c>
      <c r="F51" s="763" t="s">
        <v>431</v>
      </c>
      <c r="G51" s="757"/>
      <c r="H51" s="31">
        <v>3.5627718774843316</v>
      </c>
      <c r="I51" s="31">
        <v>4.3198444536876694</v>
      </c>
      <c r="J51" s="31">
        <v>2.5</v>
      </c>
      <c r="K51" s="31">
        <v>1</v>
      </c>
      <c r="L51" s="31">
        <v>0</v>
      </c>
      <c r="M51" s="31">
        <v>3</v>
      </c>
      <c r="N51" s="31">
        <v>3</v>
      </c>
      <c r="O51" s="31">
        <v>3.7622710472600462E-2</v>
      </c>
      <c r="P51" s="1539">
        <v>0</v>
      </c>
      <c r="Q51" s="1260">
        <v>0</v>
      </c>
      <c r="R51" s="428"/>
      <c r="S51" s="211"/>
      <c r="T51" s="31">
        <f t="shared" si="17"/>
        <v>0.74818209427170956</v>
      </c>
      <c r="U51" s="31">
        <f t="shared" si="18"/>
        <v>0.38878600083189024</v>
      </c>
      <c r="V51" s="31">
        <f t="shared" si="19"/>
        <v>0.125</v>
      </c>
      <c r="W51" s="31">
        <f t="shared" si="20"/>
        <v>0.11</v>
      </c>
      <c r="X51" s="31">
        <f t="shared" si="21"/>
        <v>0</v>
      </c>
      <c r="Y51" s="31">
        <f t="shared" si="22"/>
        <v>0.24</v>
      </c>
      <c r="Z51" s="31">
        <f t="shared" si="23"/>
        <v>0.24</v>
      </c>
      <c r="AA51" s="518">
        <f t="shared" si="24"/>
        <v>1.8811355236300232E-3</v>
      </c>
      <c r="AB51" s="31">
        <f t="shared" si="25"/>
        <v>0</v>
      </c>
      <c r="AC51" s="422">
        <f t="shared" si="26"/>
        <v>0</v>
      </c>
      <c r="AD51" s="139">
        <f t="shared" si="27"/>
        <v>43</v>
      </c>
      <c r="AE51" s="137">
        <f t="shared" si="28"/>
        <v>1.8538492306272301</v>
      </c>
      <c r="AF51" s="248"/>
      <c r="AG51" s="248"/>
      <c r="AH51" s="248"/>
      <c r="AI51" s="248"/>
    </row>
    <row r="52" spans="1:35" ht="17.25" x14ac:dyDescent="0.3">
      <c r="A52" s="1199" t="s">
        <v>49</v>
      </c>
      <c r="B52" s="888">
        <f t="shared" si="15"/>
        <v>44</v>
      </c>
      <c r="C52" s="883">
        <f t="shared" si="16"/>
        <v>1.789372560346238</v>
      </c>
      <c r="D52" s="1589"/>
      <c r="E52" s="735"/>
      <c r="F52" s="764" t="s">
        <v>496</v>
      </c>
      <c r="G52" s="757"/>
      <c r="H52" s="31">
        <v>2.8041542494586285</v>
      </c>
      <c r="I52" s="31">
        <v>2.5570834218181901</v>
      </c>
      <c r="J52" s="31">
        <v>2.5583226748664702</v>
      </c>
      <c r="K52" s="31">
        <v>1</v>
      </c>
      <c r="L52" s="31">
        <v>0</v>
      </c>
      <c r="M52" s="31">
        <v>3</v>
      </c>
      <c r="N52" s="31">
        <v>1</v>
      </c>
      <c r="O52" s="31">
        <v>4.8930525059306611E-2</v>
      </c>
      <c r="P52" s="31">
        <v>1</v>
      </c>
      <c r="Q52" s="1261">
        <v>2</v>
      </c>
      <c r="R52" s="428"/>
      <c r="S52" s="211"/>
      <c r="T52" s="31">
        <f t="shared" si="17"/>
        <v>0.58887239238631195</v>
      </c>
      <c r="U52" s="31">
        <f t="shared" si="18"/>
        <v>0.23013750796363711</v>
      </c>
      <c r="V52" s="31">
        <f t="shared" si="19"/>
        <v>0.12791613374332353</v>
      </c>
      <c r="W52" s="31">
        <f t="shared" si="20"/>
        <v>0.11</v>
      </c>
      <c r="X52" s="31">
        <f t="shared" si="21"/>
        <v>0</v>
      </c>
      <c r="Y52" s="31">
        <f t="shared" si="22"/>
        <v>0.24</v>
      </c>
      <c r="Z52" s="31">
        <f t="shared" si="23"/>
        <v>0.08</v>
      </c>
      <c r="AA52" s="518">
        <f t="shared" si="24"/>
        <v>2.4465262529653306E-3</v>
      </c>
      <c r="AB52" s="31">
        <f t="shared" si="25"/>
        <v>0.05</v>
      </c>
      <c r="AC52" s="422">
        <f t="shared" si="26"/>
        <v>0.36</v>
      </c>
      <c r="AD52" s="139">
        <f t="shared" si="27"/>
        <v>44</v>
      </c>
      <c r="AE52" s="137">
        <f t="shared" si="28"/>
        <v>1.789372560346238</v>
      </c>
      <c r="AF52" s="248"/>
      <c r="AG52" s="248"/>
      <c r="AH52" s="248"/>
      <c r="AI52" s="248"/>
    </row>
    <row r="53" spans="1:35" ht="17.25" x14ac:dyDescent="0.3">
      <c r="A53" s="1198" t="s">
        <v>17</v>
      </c>
      <c r="B53" s="888">
        <f t="shared" si="15"/>
        <v>45</v>
      </c>
      <c r="C53" s="883">
        <f t="shared" si="16"/>
        <v>1.785112770159214</v>
      </c>
      <c r="D53" s="1589"/>
      <c r="E53" s="735">
        <v>2019</v>
      </c>
      <c r="F53" s="763" t="s">
        <v>431</v>
      </c>
      <c r="G53" s="757"/>
      <c r="H53" s="31">
        <v>5.004000126385912</v>
      </c>
      <c r="I53" s="31">
        <v>5.6215069845042533</v>
      </c>
      <c r="J53" s="31">
        <v>2</v>
      </c>
      <c r="K53" s="1539">
        <v>0</v>
      </c>
      <c r="L53" s="31">
        <v>0</v>
      </c>
      <c r="M53" s="31">
        <v>3</v>
      </c>
      <c r="N53" s="31">
        <v>3</v>
      </c>
      <c r="O53" s="31">
        <v>0.16674230025579506</v>
      </c>
      <c r="P53" s="1539">
        <v>0</v>
      </c>
      <c r="Q53" s="1260">
        <v>-2</v>
      </c>
      <c r="R53" s="428"/>
      <c r="S53" s="211"/>
      <c r="T53" s="31">
        <f t="shared" si="17"/>
        <v>1.0508400265410416</v>
      </c>
      <c r="U53" s="31">
        <f t="shared" si="18"/>
        <v>0.50593562860538277</v>
      </c>
      <c r="V53" s="31">
        <f t="shared" si="19"/>
        <v>0.1</v>
      </c>
      <c r="W53" s="31">
        <f t="shared" si="20"/>
        <v>0</v>
      </c>
      <c r="X53" s="31">
        <f t="shared" si="21"/>
        <v>0</v>
      </c>
      <c r="Y53" s="31">
        <f t="shared" si="22"/>
        <v>0.24</v>
      </c>
      <c r="Z53" s="31">
        <f t="shared" si="23"/>
        <v>0.24</v>
      </c>
      <c r="AA53" s="518">
        <f t="shared" si="24"/>
        <v>8.3371150127897527E-3</v>
      </c>
      <c r="AB53" s="31">
        <f t="shared" si="25"/>
        <v>0</v>
      </c>
      <c r="AC53" s="422">
        <f t="shared" si="26"/>
        <v>-0.36</v>
      </c>
      <c r="AD53" s="139">
        <f t="shared" si="27"/>
        <v>45</v>
      </c>
      <c r="AE53" s="137">
        <f t="shared" si="28"/>
        <v>1.785112770159214</v>
      </c>
      <c r="AF53" s="248"/>
      <c r="AG53" s="248"/>
      <c r="AH53" s="248"/>
      <c r="AI53" s="248"/>
    </row>
    <row r="54" spans="1:35" ht="17.25" x14ac:dyDescent="0.3">
      <c r="A54" s="1198" t="s">
        <v>52</v>
      </c>
      <c r="B54" s="888">
        <f t="shared" si="15"/>
        <v>46</v>
      </c>
      <c r="C54" s="883">
        <f t="shared" si="16"/>
        <v>1.7161104807076528</v>
      </c>
      <c r="D54" s="1589"/>
      <c r="E54" s="735"/>
      <c r="F54" s="764" t="s">
        <v>496</v>
      </c>
      <c r="G54" s="757"/>
      <c r="H54" s="31">
        <v>1.909242175679156</v>
      </c>
      <c r="I54" s="31">
        <v>2.4857278108856029</v>
      </c>
      <c r="J54" s="31">
        <v>2.2273093275967053</v>
      </c>
      <c r="K54" s="31">
        <v>2</v>
      </c>
      <c r="L54" s="31">
        <v>0</v>
      </c>
      <c r="M54" s="31">
        <v>3</v>
      </c>
      <c r="N54" s="31">
        <v>2</v>
      </c>
      <c r="O54" s="31">
        <v>1.7730891098093535E-3</v>
      </c>
      <c r="P54" s="1539">
        <v>0</v>
      </c>
      <c r="Q54" s="1261">
        <v>2</v>
      </c>
      <c r="R54" s="428"/>
      <c r="S54" s="211"/>
      <c r="T54" s="31">
        <f t="shared" si="17"/>
        <v>0.40094085689262277</v>
      </c>
      <c r="U54" s="31">
        <f t="shared" si="18"/>
        <v>0.22371550297970424</v>
      </c>
      <c r="V54" s="31">
        <f t="shared" si="19"/>
        <v>0.11136546637983527</v>
      </c>
      <c r="W54" s="31">
        <f t="shared" si="20"/>
        <v>0.22</v>
      </c>
      <c r="X54" s="31">
        <f t="shared" si="21"/>
        <v>0</v>
      </c>
      <c r="Y54" s="31">
        <f t="shared" si="22"/>
        <v>0.24</v>
      </c>
      <c r="Z54" s="31">
        <f t="shared" si="23"/>
        <v>0.16</v>
      </c>
      <c r="AA54" s="518">
        <f t="shared" si="24"/>
        <v>8.8654455490467686E-5</v>
      </c>
      <c r="AB54" s="31">
        <f t="shared" si="25"/>
        <v>0</v>
      </c>
      <c r="AC54" s="422">
        <f t="shared" si="26"/>
        <v>0.36</v>
      </c>
      <c r="AD54" s="139">
        <f t="shared" si="27"/>
        <v>46</v>
      </c>
      <c r="AE54" s="137">
        <f t="shared" si="28"/>
        <v>1.7161104807076528</v>
      </c>
      <c r="AF54" s="248"/>
      <c r="AG54" s="248"/>
      <c r="AH54" s="248"/>
      <c r="AI54" s="248"/>
    </row>
    <row r="55" spans="1:35" ht="17.25" x14ac:dyDescent="0.3">
      <c r="A55" s="1198" t="s">
        <v>199</v>
      </c>
      <c r="B55" s="888">
        <f t="shared" si="15"/>
        <v>47</v>
      </c>
      <c r="C55" s="883">
        <f t="shared" si="16"/>
        <v>1.7056543316972328</v>
      </c>
      <c r="D55" s="1589"/>
      <c r="E55" s="735"/>
      <c r="F55" s="764" t="s">
        <v>496</v>
      </c>
      <c r="G55" s="757"/>
      <c r="H55" s="31">
        <v>1.2032371049850841</v>
      </c>
      <c r="I55" s="31">
        <v>3.6955622709911897</v>
      </c>
      <c r="J55" s="1539">
        <v>0</v>
      </c>
      <c r="K55" s="1539">
        <v>0</v>
      </c>
      <c r="L55" s="31">
        <v>0</v>
      </c>
      <c r="M55" s="31">
        <v>4</v>
      </c>
      <c r="N55" s="31">
        <v>3</v>
      </c>
      <c r="O55" s="31">
        <v>7.4787052231663157E-3</v>
      </c>
      <c r="P55" s="31">
        <v>4</v>
      </c>
      <c r="Q55" s="1261">
        <v>2</v>
      </c>
      <c r="R55" s="428"/>
      <c r="S55" s="211"/>
      <c r="T55" s="31">
        <f t="shared" si="17"/>
        <v>0.25267979204686764</v>
      </c>
      <c r="U55" s="31">
        <f t="shared" si="18"/>
        <v>0.33260060438920708</v>
      </c>
      <c r="V55" s="31">
        <f t="shared" si="19"/>
        <v>0</v>
      </c>
      <c r="W55" s="31">
        <f t="shared" si="20"/>
        <v>0</v>
      </c>
      <c r="X55" s="31">
        <f t="shared" si="21"/>
        <v>0</v>
      </c>
      <c r="Y55" s="31">
        <f t="shared" si="22"/>
        <v>0.32</v>
      </c>
      <c r="Z55" s="31">
        <f t="shared" si="23"/>
        <v>0.24</v>
      </c>
      <c r="AA55" s="518">
        <f t="shared" si="24"/>
        <v>3.7393526115831583E-4</v>
      </c>
      <c r="AB55" s="31">
        <f t="shared" si="25"/>
        <v>0.2</v>
      </c>
      <c r="AC55" s="422">
        <f t="shared" si="26"/>
        <v>0.36</v>
      </c>
      <c r="AD55" s="139">
        <f t="shared" si="27"/>
        <v>47</v>
      </c>
      <c r="AE55" s="137">
        <f t="shared" si="28"/>
        <v>1.7056543316972328</v>
      </c>
      <c r="AF55" s="248"/>
      <c r="AG55" s="248"/>
      <c r="AH55" s="248"/>
      <c r="AI55" s="248"/>
    </row>
    <row r="56" spans="1:35" ht="17.25" x14ac:dyDescent="0.3">
      <c r="A56" s="1199" t="s">
        <v>186</v>
      </c>
      <c r="B56" s="888">
        <f t="shared" si="15"/>
        <v>48</v>
      </c>
      <c r="C56" s="883">
        <f t="shared" si="16"/>
        <v>1.6890204571888292</v>
      </c>
      <c r="D56" s="1589" t="s">
        <v>428</v>
      </c>
      <c r="E56" s="735">
        <v>2015</v>
      </c>
      <c r="F56" s="765" t="s">
        <v>432</v>
      </c>
      <c r="G56" s="757"/>
      <c r="H56" s="31">
        <v>4.4595347990801582</v>
      </c>
      <c r="I56" s="31">
        <v>3.7538979800023573</v>
      </c>
      <c r="J56" s="1539">
        <v>0</v>
      </c>
      <c r="K56" s="31">
        <v>1</v>
      </c>
      <c r="L56" s="31">
        <v>0</v>
      </c>
      <c r="M56" s="31">
        <v>2</v>
      </c>
      <c r="N56" s="31">
        <v>1</v>
      </c>
      <c r="O56" s="31">
        <v>1.2933466236356781</v>
      </c>
      <c r="P56" s="1539">
        <v>0</v>
      </c>
      <c r="Q56" s="1260">
        <v>0</v>
      </c>
      <c r="R56" s="428"/>
      <c r="S56" s="211"/>
      <c r="T56" s="31">
        <f t="shared" si="17"/>
        <v>0.93650230780683319</v>
      </c>
      <c r="U56" s="31">
        <f t="shared" si="18"/>
        <v>0.33785081820021212</v>
      </c>
      <c r="V56" s="31">
        <f t="shared" si="19"/>
        <v>0</v>
      </c>
      <c r="W56" s="31">
        <f t="shared" si="20"/>
        <v>0.11</v>
      </c>
      <c r="X56" s="31">
        <f t="shared" si="21"/>
        <v>0</v>
      </c>
      <c r="Y56" s="31">
        <f t="shared" si="22"/>
        <v>0.16</v>
      </c>
      <c r="Z56" s="31">
        <f t="shared" si="23"/>
        <v>0.08</v>
      </c>
      <c r="AA56" s="518">
        <f t="shared" si="24"/>
        <v>6.4667331181783902E-2</v>
      </c>
      <c r="AB56" s="31">
        <f t="shared" si="25"/>
        <v>0</v>
      </c>
      <c r="AC56" s="422">
        <f t="shared" si="26"/>
        <v>0</v>
      </c>
      <c r="AD56" s="139">
        <f t="shared" si="27"/>
        <v>48</v>
      </c>
      <c r="AE56" s="137">
        <f t="shared" si="28"/>
        <v>1.6890204571888292</v>
      </c>
      <c r="AF56" s="248"/>
      <c r="AG56" s="248"/>
      <c r="AH56" s="248"/>
      <c r="AI56" s="248"/>
    </row>
    <row r="57" spans="1:35" ht="17.25" x14ac:dyDescent="0.3">
      <c r="A57" s="1199" t="s">
        <v>36</v>
      </c>
      <c r="B57" s="888">
        <f t="shared" si="15"/>
        <v>49</v>
      </c>
      <c r="C57" s="883">
        <f t="shared" si="16"/>
        <v>1.6100235290316449</v>
      </c>
      <c r="D57" s="1589" t="s">
        <v>428</v>
      </c>
      <c r="E57" s="735">
        <v>2017</v>
      </c>
      <c r="F57" s="765" t="s">
        <v>432</v>
      </c>
      <c r="G57" s="757"/>
      <c r="H57" s="31">
        <v>3.9481098037868732</v>
      </c>
      <c r="I57" s="1539">
        <v>0</v>
      </c>
      <c r="J57" s="31">
        <v>1.371727450424326</v>
      </c>
      <c r="K57" s="31">
        <v>3</v>
      </c>
      <c r="L57" s="31">
        <v>0</v>
      </c>
      <c r="M57" s="31">
        <v>4</v>
      </c>
      <c r="N57" s="31">
        <v>3</v>
      </c>
      <c r="O57" s="31">
        <v>4.6681954303701478E-2</v>
      </c>
      <c r="P57" s="1539">
        <v>0</v>
      </c>
      <c r="Q57" s="1260">
        <v>-1</v>
      </c>
      <c r="R57" s="428"/>
      <c r="S57" s="211"/>
      <c r="T57" s="31">
        <f t="shared" si="17"/>
        <v>0.82910305879524338</v>
      </c>
      <c r="U57" s="31">
        <f t="shared" si="18"/>
        <v>0</v>
      </c>
      <c r="V57" s="31">
        <f t="shared" si="19"/>
        <v>6.8586372521216299E-2</v>
      </c>
      <c r="W57" s="31">
        <f t="shared" si="20"/>
        <v>0.33</v>
      </c>
      <c r="X57" s="31">
        <f t="shared" si="21"/>
        <v>0</v>
      </c>
      <c r="Y57" s="31">
        <f t="shared" si="22"/>
        <v>0.32</v>
      </c>
      <c r="Z57" s="31">
        <f t="shared" si="23"/>
        <v>0.24</v>
      </c>
      <c r="AA57" s="518">
        <f t="shared" si="24"/>
        <v>2.3340977151850742E-3</v>
      </c>
      <c r="AB57" s="31">
        <f t="shared" si="25"/>
        <v>0</v>
      </c>
      <c r="AC57" s="422">
        <f t="shared" si="26"/>
        <v>-0.18</v>
      </c>
      <c r="AD57" s="139">
        <f t="shared" si="27"/>
        <v>49</v>
      </c>
      <c r="AE57" s="137">
        <f t="shared" si="28"/>
        <v>1.6100235290316449</v>
      </c>
      <c r="AF57" s="248"/>
      <c r="AG57" s="248"/>
      <c r="AH57" s="248"/>
      <c r="AI57" s="248"/>
    </row>
    <row r="58" spans="1:35" ht="17.25" x14ac:dyDescent="0.3">
      <c r="A58" s="1199" t="s">
        <v>174</v>
      </c>
      <c r="B58" s="888">
        <f t="shared" si="15"/>
        <v>50</v>
      </c>
      <c r="C58" s="883">
        <f t="shared" si="16"/>
        <v>1.604677339150351</v>
      </c>
      <c r="D58" s="1589" t="s">
        <v>428</v>
      </c>
      <c r="E58" s="735">
        <v>2017</v>
      </c>
      <c r="F58" s="763" t="s">
        <v>431</v>
      </c>
      <c r="G58" s="757"/>
      <c r="H58" s="31">
        <v>2.7807714114708224</v>
      </c>
      <c r="I58" s="31">
        <v>6.5498221948395772</v>
      </c>
      <c r="J58" s="1539">
        <v>0</v>
      </c>
      <c r="K58" s="31">
        <v>1</v>
      </c>
      <c r="L58" s="31">
        <v>0</v>
      </c>
      <c r="M58" s="31">
        <v>3</v>
      </c>
      <c r="N58" s="31">
        <v>3</v>
      </c>
      <c r="O58" s="31">
        <v>0.42462690411832787</v>
      </c>
      <c r="P58" s="1539">
        <v>0</v>
      </c>
      <c r="Q58" s="1260">
        <v>-1</v>
      </c>
      <c r="R58" s="428"/>
      <c r="S58" s="211"/>
      <c r="T58" s="31">
        <f t="shared" si="17"/>
        <v>0.5839619964088727</v>
      </c>
      <c r="U58" s="31">
        <f t="shared" si="18"/>
        <v>0.58948399753556191</v>
      </c>
      <c r="V58" s="31">
        <f t="shared" si="19"/>
        <v>0</v>
      </c>
      <c r="W58" s="31">
        <f t="shared" si="20"/>
        <v>0.11</v>
      </c>
      <c r="X58" s="31">
        <f t="shared" si="21"/>
        <v>0</v>
      </c>
      <c r="Y58" s="31">
        <f t="shared" si="22"/>
        <v>0.24</v>
      </c>
      <c r="Z58" s="31">
        <f t="shared" si="23"/>
        <v>0.24</v>
      </c>
      <c r="AA58" s="518">
        <f t="shared" si="24"/>
        <v>2.1231345205916394E-2</v>
      </c>
      <c r="AB58" s="31">
        <f t="shared" si="25"/>
        <v>0</v>
      </c>
      <c r="AC58" s="422">
        <f t="shared" si="26"/>
        <v>-0.18</v>
      </c>
      <c r="AD58" s="139">
        <f t="shared" si="27"/>
        <v>50</v>
      </c>
      <c r="AE58" s="137">
        <f t="shared" si="28"/>
        <v>1.604677339150351</v>
      </c>
      <c r="AF58" s="248"/>
      <c r="AG58" s="248"/>
      <c r="AH58" s="248"/>
      <c r="AI58" s="248"/>
    </row>
    <row r="59" spans="1:35" ht="17.25" x14ac:dyDescent="0.3">
      <c r="A59" s="1199" t="s">
        <v>18</v>
      </c>
      <c r="B59" s="888">
        <f t="shared" si="15"/>
        <v>51</v>
      </c>
      <c r="C59" s="883">
        <f t="shared" si="16"/>
        <v>1.4361426224545168</v>
      </c>
      <c r="D59" s="1589"/>
      <c r="E59" s="735">
        <v>2017</v>
      </c>
      <c r="F59" s="765" t="s">
        <v>432</v>
      </c>
      <c r="G59" s="757"/>
      <c r="H59" s="31">
        <v>4.2587311699042569</v>
      </c>
      <c r="I59" s="1539">
        <v>0</v>
      </c>
      <c r="J59" s="31">
        <v>1.7352613156453487</v>
      </c>
      <c r="K59" s="31">
        <v>1</v>
      </c>
      <c r="L59" s="31">
        <v>0</v>
      </c>
      <c r="M59" s="31">
        <v>1</v>
      </c>
      <c r="N59" s="31">
        <v>2</v>
      </c>
      <c r="O59" s="31">
        <v>5.7009202198471076</v>
      </c>
      <c r="P59" s="1539">
        <v>0</v>
      </c>
      <c r="Q59" s="1260">
        <v>-1</v>
      </c>
      <c r="R59" s="428"/>
      <c r="S59" s="211"/>
      <c r="T59" s="31">
        <f t="shared" si="17"/>
        <v>0.89433354567989387</v>
      </c>
      <c r="U59" s="31">
        <f t="shared" si="18"/>
        <v>0</v>
      </c>
      <c r="V59" s="31">
        <f t="shared" si="19"/>
        <v>8.6763065782267446E-2</v>
      </c>
      <c r="W59" s="31">
        <f t="shared" si="20"/>
        <v>0.11</v>
      </c>
      <c r="X59" s="31">
        <f t="shared" si="21"/>
        <v>0</v>
      </c>
      <c r="Y59" s="31">
        <f t="shared" si="22"/>
        <v>0.08</v>
      </c>
      <c r="Z59" s="31">
        <f t="shared" si="23"/>
        <v>0.16</v>
      </c>
      <c r="AA59" s="518">
        <f t="shared" si="24"/>
        <v>0.28504601099235538</v>
      </c>
      <c r="AB59" s="31">
        <f t="shared" si="25"/>
        <v>0</v>
      </c>
      <c r="AC59" s="422">
        <f t="shared" si="26"/>
        <v>-0.18</v>
      </c>
      <c r="AD59" s="139">
        <f t="shared" si="27"/>
        <v>51</v>
      </c>
      <c r="AE59" s="137">
        <f t="shared" si="28"/>
        <v>1.4361426224545168</v>
      </c>
      <c r="AF59" s="248"/>
      <c r="AG59" s="248"/>
      <c r="AH59" s="248"/>
      <c r="AI59" s="248"/>
    </row>
    <row r="60" spans="1:35" ht="17.25" x14ac:dyDescent="0.3">
      <c r="A60" s="1198" t="s">
        <v>194</v>
      </c>
      <c r="B60" s="888">
        <f t="shared" si="15"/>
        <v>52</v>
      </c>
      <c r="C60" s="883">
        <f t="shared" si="16"/>
        <v>1.3903618982861801</v>
      </c>
      <c r="D60" s="1589"/>
      <c r="E60" s="735">
        <v>2019</v>
      </c>
      <c r="F60" s="763" t="s">
        <v>431</v>
      </c>
      <c r="G60" s="757"/>
      <c r="H60" s="31">
        <v>4.0936892054784</v>
      </c>
      <c r="I60" s="1539">
        <v>0</v>
      </c>
      <c r="J60" s="31">
        <v>4.059183648973069</v>
      </c>
      <c r="K60" s="31">
        <v>1</v>
      </c>
      <c r="L60" s="31">
        <v>0</v>
      </c>
      <c r="M60" s="31">
        <v>2</v>
      </c>
      <c r="N60" s="31">
        <v>5</v>
      </c>
      <c r="O60" s="31">
        <v>0.35455965374125681</v>
      </c>
      <c r="P60" s="1539">
        <v>0</v>
      </c>
      <c r="Q60" s="1260">
        <v>-2</v>
      </c>
      <c r="R60" s="428"/>
      <c r="S60" s="211"/>
      <c r="T60" s="31">
        <f t="shared" si="17"/>
        <v>0.85967473315046394</v>
      </c>
      <c r="U60" s="31">
        <f t="shared" si="18"/>
        <v>0</v>
      </c>
      <c r="V60" s="31">
        <f t="shared" si="19"/>
        <v>0.20295918244865346</v>
      </c>
      <c r="W60" s="31">
        <f t="shared" si="20"/>
        <v>0.11</v>
      </c>
      <c r="X60" s="31">
        <f t="shared" si="21"/>
        <v>0</v>
      </c>
      <c r="Y60" s="31">
        <f t="shared" si="22"/>
        <v>0.16</v>
      </c>
      <c r="Z60" s="31">
        <f t="shared" si="23"/>
        <v>0.4</v>
      </c>
      <c r="AA60" s="518">
        <f t="shared" si="24"/>
        <v>1.772798268706284E-2</v>
      </c>
      <c r="AB60" s="31">
        <f t="shared" si="25"/>
        <v>0</v>
      </c>
      <c r="AC60" s="422">
        <f t="shared" si="26"/>
        <v>-0.36</v>
      </c>
      <c r="AD60" s="139">
        <f t="shared" si="27"/>
        <v>52</v>
      </c>
      <c r="AE60" s="137">
        <f t="shared" si="28"/>
        <v>1.3903618982861801</v>
      </c>
      <c r="AF60" s="248"/>
      <c r="AG60" s="248"/>
      <c r="AH60" s="248"/>
      <c r="AI60" s="248"/>
    </row>
    <row r="61" spans="1:35" ht="17.25" x14ac:dyDescent="0.3">
      <c r="A61" s="1198" t="s">
        <v>296</v>
      </c>
      <c r="B61" s="888">
        <f t="shared" si="15"/>
        <v>53</v>
      </c>
      <c r="C61" s="883">
        <f t="shared" si="16"/>
        <v>1.3629893908613262</v>
      </c>
      <c r="D61" s="1589" t="s">
        <v>428</v>
      </c>
      <c r="E61" s="735">
        <v>2017</v>
      </c>
      <c r="F61" s="765" t="s">
        <v>432</v>
      </c>
      <c r="G61" s="757"/>
      <c r="H61" s="31">
        <v>3.9045439267045476</v>
      </c>
      <c r="I61" s="1539">
        <v>0</v>
      </c>
      <c r="J61" s="31">
        <v>1.0490779596459223</v>
      </c>
      <c r="K61" s="31">
        <v>1</v>
      </c>
      <c r="L61" s="31">
        <v>0</v>
      </c>
      <c r="M61" s="31">
        <v>4</v>
      </c>
      <c r="N61" s="31">
        <v>3</v>
      </c>
      <c r="O61" s="31">
        <v>1.1625365421501756E-2</v>
      </c>
      <c r="P61" s="1539">
        <v>0</v>
      </c>
      <c r="Q61" s="1260">
        <v>-1</v>
      </c>
      <c r="R61" s="428"/>
      <c r="S61" s="211"/>
      <c r="T61" s="31">
        <f t="shared" si="17"/>
        <v>0.81995422460795497</v>
      </c>
      <c r="U61" s="31">
        <f t="shared" si="18"/>
        <v>0</v>
      </c>
      <c r="V61" s="31">
        <f t="shared" si="19"/>
        <v>5.2453897982296119E-2</v>
      </c>
      <c r="W61" s="31">
        <f t="shared" si="20"/>
        <v>0.11</v>
      </c>
      <c r="X61" s="31">
        <f t="shared" si="21"/>
        <v>0</v>
      </c>
      <c r="Y61" s="31">
        <f t="shared" si="22"/>
        <v>0.32</v>
      </c>
      <c r="Z61" s="31">
        <f t="shared" si="23"/>
        <v>0.24</v>
      </c>
      <c r="AA61" s="518">
        <f t="shared" si="24"/>
        <v>5.8126827107508785E-4</v>
      </c>
      <c r="AB61" s="31">
        <f t="shared" si="25"/>
        <v>0</v>
      </c>
      <c r="AC61" s="422">
        <f t="shared" si="26"/>
        <v>-0.18</v>
      </c>
      <c r="AD61" s="139">
        <f t="shared" si="27"/>
        <v>53</v>
      </c>
      <c r="AE61" s="137">
        <f t="shared" si="28"/>
        <v>1.3629893908613262</v>
      </c>
      <c r="AF61" s="248"/>
      <c r="AG61" s="248"/>
      <c r="AH61" s="248"/>
      <c r="AI61" s="248"/>
    </row>
    <row r="62" spans="1:35" ht="17.25" x14ac:dyDescent="0.3">
      <c r="A62" s="1199" t="s">
        <v>613</v>
      </c>
      <c r="B62" s="888">
        <f t="shared" si="15"/>
        <v>54</v>
      </c>
      <c r="C62" s="883">
        <f t="shared" si="16"/>
        <v>1.2869806207495729</v>
      </c>
      <c r="D62" s="1589"/>
      <c r="E62" s="735">
        <v>2017</v>
      </c>
      <c r="F62" s="763" t="s">
        <v>431</v>
      </c>
      <c r="G62" s="757"/>
      <c r="H62" s="31">
        <v>3.2916638578738686</v>
      </c>
      <c r="I62" s="1539">
        <v>0</v>
      </c>
      <c r="J62" s="31">
        <v>2.4351235589787104</v>
      </c>
      <c r="K62" s="31">
        <v>3</v>
      </c>
      <c r="L62" s="31">
        <v>0</v>
      </c>
      <c r="M62" s="31">
        <v>2</v>
      </c>
      <c r="N62" s="31">
        <v>2</v>
      </c>
      <c r="O62" s="31">
        <v>7.9500652942501013E-2</v>
      </c>
      <c r="P62" s="1539">
        <v>0</v>
      </c>
      <c r="Q62" s="1260">
        <v>-1</v>
      </c>
      <c r="R62" s="428"/>
      <c r="S62" s="211"/>
      <c r="T62" s="31">
        <f t="shared" si="17"/>
        <v>0.69124941015351238</v>
      </c>
      <c r="U62" s="31">
        <f t="shared" si="18"/>
        <v>0</v>
      </c>
      <c r="V62" s="31">
        <f t="shared" si="19"/>
        <v>0.12175617794893552</v>
      </c>
      <c r="W62" s="31">
        <f t="shared" si="20"/>
        <v>0.33</v>
      </c>
      <c r="X62" s="31">
        <f t="shared" si="21"/>
        <v>0</v>
      </c>
      <c r="Y62" s="31">
        <f t="shared" si="22"/>
        <v>0.16</v>
      </c>
      <c r="Z62" s="31">
        <f t="shared" si="23"/>
        <v>0.16</v>
      </c>
      <c r="AA62" s="518">
        <f t="shared" si="24"/>
        <v>3.9750326471250505E-3</v>
      </c>
      <c r="AB62" s="31">
        <f t="shared" si="25"/>
        <v>0</v>
      </c>
      <c r="AC62" s="422">
        <f t="shared" si="26"/>
        <v>-0.18</v>
      </c>
      <c r="AD62" s="139">
        <f t="shared" si="27"/>
        <v>54</v>
      </c>
      <c r="AE62" s="137">
        <f t="shared" si="28"/>
        <v>1.2869806207495729</v>
      </c>
      <c r="AF62" s="248"/>
      <c r="AG62" s="248"/>
      <c r="AH62" s="248"/>
      <c r="AI62" s="248"/>
    </row>
    <row r="63" spans="1:35" ht="17.25" x14ac:dyDescent="0.3">
      <c r="A63" s="1198" t="s">
        <v>295</v>
      </c>
      <c r="B63" s="888">
        <f t="shared" si="15"/>
        <v>55</v>
      </c>
      <c r="C63" s="883">
        <f t="shared" si="16"/>
        <v>1.1396169056690901</v>
      </c>
      <c r="D63" s="1589"/>
      <c r="E63" s="735">
        <v>2013</v>
      </c>
      <c r="F63" s="763" t="s">
        <v>431</v>
      </c>
      <c r="G63" s="757"/>
      <c r="H63" s="31">
        <v>2.7949078408605765</v>
      </c>
      <c r="I63" s="1539">
        <v>0</v>
      </c>
      <c r="J63" s="31">
        <v>0.8475735809854188</v>
      </c>
      <c r="K63" s="31">
        <v>1</v>
      </c>
      <c r="L63" s="31">
        <v>0</v>
      </c>
      <c r="M63" s="31">
        <v>2</v>
      </c>
      <c r="N63" s="31">
        <v>3</v>
      </c>
      <c r="O63" s="31">
        <v>6.1516007819636268E-3</v>
      </c>
      <c r="P63" s="1539">
        <v>0</v>
      </c>
      <c r="Q63" s="1260">
        <v>0</v>
      </c>
      <c r="R63" s="428"/>
      <c r="S63" s="211"/>
      <c r="T63" s="31">
        <f t="shared" si="17"/>
        <v>0.58693064658072103</v>
      </c>
      <c r="U63" s="31">
        <f t="shared" si="18"/>
        <v>0</v>
      </c>
      <c r="V63" s="31">
        <f t="shared" si="19"/>
        <v>4.2378679049270944E-2</v>
      </c>
      <c r="W63" s="31">
        <f t="shared" si="20"/>
        <v>0.11</v>
      </c>
      <c r="X63" s="31">
        <f t="shared" si="21"/>
        <v>0</v>
      </c>
      <c r="Y63" s="31">
        <f t="shared" si="22"/>
        <v>0.16</v>
      </c>
      <c r="Z63" s="31">
        <f t="shared" si="23"/>
        <v>0.24</v>
      </c>
      <c r="AA63" s="518">
        <f t="shared" si="24"/>
        <v>3.0758003909818135E-4</v>
      </c>
      <c r="AB63" s="31">
        <f t="shared" si="25"/>
        <v>0</v>
      </c>
      <c r="AC63" s="422">
        <f t="shared" si="26"/>
        <v>0</v>
      </c>
      <c r="AD63" s="139">
        <f t="shared" si="27"/>
        <v>55</v>
      </c>
      <c r="AE63" s="137">
        <f t="shared" si="28"/>
        <v>1.1396169056690901</v>
      </c>
      <c r="AF63" s="248"/>
      <c r="AG63" s="248"/>
      <c r="AH63" s="248"/>
      <c r="AI63" s="248"/>
    </row>
    <row r="64" spans="1:35" ht="17.25" x14ac:dyDescent="0.3">
      <c r="A64" s="1198" t="s">
        <v>298</v>
      </c>
      <c r="B64" s="888">
        <f t="shared" si="15"/>
        <v>56</v>
      </c>
      <c r="C64" s="883">
        <f t="shared" si="16"/>
        <v>0.8586797538598876</v>
      </c>
      <c r="D64" s="1589" t="s">
        <v>712</v>
      </c>
      <c r="E64" s="735">
        <v>2013</v>
      </c>
      <c r="F64" s="766" t="s">
        <v>495</v>
      </c>
      <c r="G64" s="757"/>
      <c r="H64" s="31">
        <v>2.0631776061019735</v>
      </c>
      <c r="I64" s="1539">
        <v>0</v>
      </c>
      <c r="J64" s="31">
        <v>0.87968881146094002</v>
      </c>
      <c r="K64" s="31">
        <v>2</v>
      </c>
      <c r="L64" s="31">
        <v>0</v>
      </c>
      <c r="M64" s="31">
        <v>2</v>
      </c>
      <c r="N64" s="31">
        <v>1</v>
      </c>
      <c r="O64" s="31">
        <v>2.8560320108518295E-2</v>
      </c>
      <c r="P64" s="31">
        <v>2</v>
      </c>
      <c r="Q64" s="1260">
        <v>-1</v>
      </c>
      <c r="R64" s="428"/>
      <c r="S64" s="211"/>
      <c r="T64" s="31">
        <f t="shared" si="17"/>
        <v>0.43326729728141444</v>
      </c>
      <c r="U64" s="31">
        <f t="shared" si="18"/>
        <v>0</v>
      </c>
      <c r="V64" s="31">
        <f t="shared" si="19"/>
        <v>4.3984440573047005E-2</v>
      </c>
      <c r="W64" s="31">
        <f t="shared" si="20"/>
        <v>0.22</v>
      </c>
      <c r="X64" s="31">
        <f t="shared" si="21"/>
        <v>0</v>
      </c>
      <c r="Y64" s="31">
        <f t="shared" si="22"/>
        <v>0.16</v>
      </c>
      <c r="Z64" s="31">
        <f t="shared" si="23"/>
        <v>0.08</v>
      </c>
      <c r="AA64" s="518">
        <f t="shared" si="24"/>
        <v>1.4280160054259148E-3</v>
      </c>
      <c r="AB64" s="31">
        <f t="shared" si="25"/>
        <v>0.1</v>
      </c>
      <c r="AC64" s="422">
        <f t="shared" si="26"/>
        <v>-0.18</v>
      </c>
      <c r="AD64" s="139">
        <f t="shared" si="27"/>
        <v>56</v>
      </c>
      <c r="AE64" s="137">
        <f t="shared" si="28"/>
        <v>0.8586797538598876</v>
      </c>
      <c r="AF64" s="248"/>
      <c r="AG64" s="248"/>
      <c r="AH64" s="248"/>
      <c r="AI64" s="248"/>
    </row>
    <row r="65" spans="1:35" ht="18" thickBot="1" x14ac:dyDescent="0.35">
      <c r="A65" s="1201" t="s">
        <v>177</v>
      </c>
      <c r="B65" s="889">
        <f t="shared" si="15"/>
        <v>57</v>
      </c>
      <c r="C65" s="884">
        <f t="shared" si="16"/>
        <v>0.65803496310237053</v>
      </c>
      <c r="D65" s="1590"/>
      <c r="E65" s="972">
        <v>2019</v>
      </c>
      <c r="F65" s="944" t="s">
        <v>431</v>
      </c>
      <c r="G65" s="759"/>
      <c r="H65" s="32">
        <v>1.4663344632673654</v>
      </c>
      <c r="I65" s="32">
        <v>2.6629334880464617</v>
      </c>
      <c r="J65" s="1541">
        <v>0</v>
      </c>
      <c r="K65" s="32">
        <v>3</v>
      </c>
      <c r="L65" s="32">
        <v>0</v>
      </c>
      <c r="M65" s="32">
        <v>3</v>
      </c>
      <c r="N65" s="32">
        <v>1</v>
      </c>
      <c r="O65" s="32">
        <v>8.8142378408421328E-3</v>
      </c>
      <c r="P65" s="1541">
        <v>0</v>
      </c>
      <c r="Q65" s="1260">
        <v>-3</v>
      </c>
      <c r="R65" s="429"/>
      <c r="S65" s="211"/>
      <c r="T65" s="32">
        <f t="shared" si="17"/>
        <v>0.30793023728614671</v>
      </c>
      <c r="U65" s="32">
        <f t="shared" si="18"/>
        <v>0.23966401392418155</v>
      </c>
      <c r="V65" s="32">
        <f t="shared" si="19"/>
        <v>0</v>
      </c>
      <c r="W65" s="32">
        <f t="shared" si="20"/>
        <v>0.33</v>
      </c>
      <c r="X65" s="32">
        <f t="shared" si="21"/>
        <v>0</v>
      </c>
      <c r="Y65" s="32">
        <f t="shared" si="22"/>
        <v>0.24</v>
      </c>
      <c r="Z65" s="32">
        <f t="shared" si="23"/>
        <v>0.08</v>
      </c>
      <c r="AA65" s="519">
        <f t="shared" si="24"/>
        <v>4.4071189204210667E-4</v>
      </c>
      <c r="AB65" s="32">
        <f t="shared" si="25"/>
        <v>0</v>
      </c>
      <c r="AC65" s="423">
        <f t="shared" si="26"/>
        <v>-0.54</v>
      </c>
      <c r="AD65" s="140">
        <f t="shared" si="27"/>
        <v>57</v>
      </c>
      <c r="AE65" s="137">
        <f t="shared" si="28"/>
        <v>0.65803496310237053</v>
      </c>
      <c r="AF65" s="248"/>
      <c r="AG65" s="248"/>
      <c r="AH65" s="248"/>
      <c r="AI65" s="248"/>
    </row>
    <row r="66" spans="1:35" ht="18.75" x14ac:dyDescent="0.3">
      <c r="A66" s="591"/>
      <c r="B66" s="203"/>
      <c r="C66" s="590"/>
      <c r="E66" s="203"/>
      <c r="F66" s="203"/>
      <c r="H66" s="248"/>
      <c r="I66" s="598"/>
      <c r="J66" s="599"/>
      <c r="K66" s="203"/>
      <c r="L66" s="248"/>
      <c r="M66" s="600"/>
      <c r="N66" s="248"/>
      <c r="O66" s="601"/>
      <c r="P66" s="203"/>
      <c r="Q66" s="1547" t="s">
        <v>108</v>
      </c>
      <c r="R66" s="1548"/>
      <c r="S66" s="1548"/>
      <c r="T66" s="1548"/>
      <c r="U66" s="1548"/>
      <c r="V66" s="248"/>
      <c r="W66" s="248"/>
      <c r="X66" s="248"/>
      <c r="Y66" s="248"/>
      <c r="Z66" s="248"/>
      <c r="AB66" s="248"/>
      <c r="AC66" s="248"/>
      <c r="AD66" s="203"/>
      <c r="AE66" s="590"/>
      <c r="AF66" s="248"/>
      <c r="AG66" s="248"/>
      <c r="AH66" s="248"/>
      <c r="AI66" s="248"/>
    </row>
    <row r="67" spans="1:35" x14ac:dyDescent="0.25">
      <c r="A67" s="602" t="s">
        <v>67</v>
      </c>
      <c r="B67" s="203"/>
      <c r="C67" s="590"/>
      <c r="E67" s="203"/>
      <c r="F67" s="203"/>
      <c r="H67" s="603">
        <f t="shared" ref="H67:N67" si="29">SUM(H9:H65)</f>
        <v>218.50197915167323</v>
      </c>
      <c r="I67" s="603">
        <f t="shared" si="29"/>
        <v>183.58948363120228</v>
      </c>
      <c r="J67" s="603">
        <f t="shared" si="29"/>
        <v>140.6399746235671</v>
      </c>
      <c r="K67" s="603">
        <f t="shared" si="29"/>
        <v>101</v>
      </c>
      <c r="L67" s="603">
        <f t="shared" si="29"/>
        <v>6</v>
      </c>
      <c r="M67" s="603">
        <f t="shared" si="29"/>
        <v>181</v>
      </c>
      <c r="N67" s="603">
        <f t="shared" si="29"/>
        <v>204</v>
      </c>
      <c r="O67" s="601"/>
      <c r="P67" s="603">
        <f>SUM(P9:P65)</f>
        <v>114</v>
      </c>
      <c r="Q67" s="603">
        <f>SUM(Q9:Q65)</f>
        <v>85</v>
      </c>
      <c r="R67" s="248"/>
      <c r="S67" s="248"/>
      <c r="T67" s="603">
        <f t="shared" ref="T67:AC67" si="30">SUM(T9:T65)</f>
        <v>45.885415621851379</v>
      </c>
      <c r="U67" s="603">
        <f t="shared" si="30"/>
        <v>16.523053526808201</v>
      </c>
      <c r="V67" s="603">
        <f t="shared" si="30"/>
        <v>7.0319987311783532</v>
      </c>
      <c r="W67" s="603">
        <f t="shared" si="30"/>
        <v>11.109999999999998</v>
      </c>
      <c r="X67" s="603">
        <f t="shared" si="30"/>
        <v>0.60000000000000009</v>
      </c>
      <c r="Y67" s="603">
        <f t="shared" si="30"/>
        <v>14.480000000000009</v>
      </c>
      <c r="Z67" s="603">
        <f t="shared" si="30"/>
        <v>16.320000000000004</v>
      </c>
      <c r="AA67" s="604">
        <f t="shared" si="30"/>
        <v>2.2035955567233669</v>
      </c>
      <c r="AB67" s="603">
        <f t="shared" si="30"/>
        <v>5.7</v>
      </c>
      <c r="AC67" s="603">
        <f t="shared" si="30"/>
        <v>15.299999999999997</v>
      </c>
      <c r="AD67" s="203"/>
      <c r="AE67" s="590"/>
      <c r="AF67" s="248"/>
      <c r="AG67" s="248"/>
      <c r="AH67" s="248"/>
      <c r="AI67" s="248"/>
    </row>
    <row r="68" spans="1:35" x14ac:dyDescent="0.25">
      <c r="A68" s="602" t="s">
        <v>68</v>
      </c>
      <c r="B68" s="203"/>
      <c r="C68" s="590"/>
      <c r="E68" s="203"/>
      <c r="F68" s="203"/>
      <c r="H68" s="603">
        <f t="shared" ref="H68:N68" si="31">COUNTIF(H9:H65,"&gt;0")</f>
        <v>57</v>
      </c>
      <c r="I68" s="603">
        <f t="shared" si="31"/>
        <v>39</v>
      </c>
      <c r="J68" s="603">
        <f t="shared" si="31"/>
        <v>42</v>
      </c>
      <c r="K68" s="603">
        <f t="shared" si="31"/>
        <v>48</v>
      </c>
      <c r="L68" s="603">
        <f t="shared" si="31"/>
        <v>1</v>
      </c>
      <c r="M68" s="603">
        <f t="shared" si="31"/>
        <v>57</v>
      </c>
      <c r="N68" s="603">
        <f t="shared" si="31"/>
        <v>57</v>
      </c>
      <c r="O68" s="595"/>
      <c r="P68" s="603">
        <f>COUNTIF(P9:P65,"&gt;0")</f>
        <v>31</v>
      </c>
      <c r="Q68" s="603">
        <f>COUNTIF(Q9:Q65,"&gt;0")</f>
        <v>35</v>
      </c>
      <c r="R68" s="248"/>
      <c r="S68" s="248"/>
      <c r="T68" s="603">
        <f t="shared" ref="T68:AC68" si="32">COUNTIF(T9:T65,"&gt;0")</f>
        <v>57</v>
      </c>
      <c r="U68" s="603">
        <f t="shared" si="32"/>
        <v>39</v>
      </c>
      <c r="V68" s="603">
        <f t="shared" si="32"/>
        <v>42</v>
      </c>
      <c r="W68" s="603">
        <f t="shared" si="32"/>
        <v>48</v>
      </c>
      <c r="X68" s="603">
        <f t="shared" si="32"/>
        <v>1</v>
      </c>
      <c r="Y68" s="603">
        <f t="shared" si="32"/>
        <v>57</v>
      </c>
      <c r="Z68" s="603">
        <f t="shared" si="32"/>
        <v>57</v>
      </c>
      <c r="AA68" s="604">
        <f t="shared" si="32"/>
        <v>57</v>
      </c>
      <c r="AB68" s="603">
        <f t="shared" si="32"/>
        <v>31</v>
      </c>
      <c r="AC68" s="603">
        <f t="shared" si="32"/>
        <v>35</v>
      </c>
      <c r="AD68" s="203"/>
      <c r="AE68" s="590"/>
      <c r="AF68" s="248"/>
      <c r="AG68" s="248"/>
      <c r="AH68" s="248"/>
      <c r="AI68" s="248"/>
    </row>
    <row r="69" spans="1:35" x14ac:dyDescent="0.25">
      <c r="A69" s="605" t="s">
        <v>69</v>
      </c>
      <c r="B69" s="203"/>
      <c r="C69" s="590"/>
      <c r="E69" s="203"/>
      <c r="F69" s="203"/>
      <c r="H69" s="600">
        <f t="shared" ref="H69:N69" si="33">H67/H68</f>
        <v>3.8333680552925129</v>
      </c>
      <c r="I69" s="600">
        <f t="shared" si="33"/>
        <v>4.7074226572103148</v>
      </c>
      <c r="J69" s="600">
        <f t="shared" si="33"/>
        <v>3.3485708243706451</v>
      </c>
      <c r="K69" s="600">
        <f t="shared" si="33"/>
        <v>2.1041666666666665</v>
      </c>
      <c r="L69" s="600">
        <f t="shared" si="33"/>
        <v>6</v>
      </c>
      <c r="M69" s="600">
        <f t="shared" si="33"/>
        <v>3.1754385964912282</v>
      </c>
      <c r="N69" s="600">
        <f t="shared" si="33"/>
        <v>3.5789473684210527</v>
      </c>
      <c r="O69" s="595"/>
      <c r="P69" s="600">
        <f>P67/P68</f>
        <v>3.6774193548387095</v>
      </c>
      <c r="Q69" s="600">
        <f>Q67/Q68</f>
        <v>2.4285714285714284</v>
      </c>
      <c r="R69" s="248"/>
      <c r="S69" s="248"/>
      <c r="T69" s="600">
        <f t="shared" ref="T69:AC69" si="34">T67/T68</f>
        <v>0.8050072916114277</v>
      </c>
      <c r="U69" s="600">
        <f t="shared" si="34"/>
        <v>0.42366803914892825</v>
      </c>
      <c r="V69" s="600">
        <f t="shared" si="34"/>
        <v>0.16742854121853221</v>
      </c>
      <c r="W69" s="600">
        <f t="shared" si="34"/>
        <v>0.23145833333333329</v>
      </c>
      <c r="X69" s="600">
        <f t="shared" si="34"/>
        <v>0.60000000000000009</v>
      </c>
      <c r="Y69" s="600">
        <f t="shared" si="34"/>
        <v>0.25403508771929839</v>
      </c>
      <c r="Z69" s="600">
        <f t="shared" si="34"/>
        <v>0.2863157894736843</v>
      </c>
      <c r="AA69" s="606">
        <f t="shared" si="34"/>
        <v>3.8659571170585383E-2</v>
      </c>
      <c r="AB69" s="600">
        <f t="shared" si="34"/>
        <v>0.18387096774193548</v>
      </c>
      <c r="AC69" s="600">
        <f t="shared" si="34"/>
        <v>0.43714285714285706</v>
      </c>
      <c r="AD69" s="203"/>
      <c r="AE69" s="590"/>
      <c r="AF69" s="248"/>
      <c r="AG69" s="248"/>
      <c r="AH69" s="248"/>
      <c r="AI69" s="248"/>
    </row>
    <row r="70" spans="1:35" x14ac:dyDescent="0.25">
      <c r="A70" s="607" t="s">
        <v>5</v>
      </c>
      <c r="B70" s="203"/>
      <c r="C70" s="590"/>
      <c r="E70" s="295"/>
      <c r="F70" s="295"/>
      <c r="G70" s="295"/>
      <c r="H70" s="608">
        <f t="shared" ref="H70:N70" si="35">H8</f>
        <v>3.8333680552925129</v>
      </c>
      <c r="I70" s="608">
        <f t="shared" si="35"/>
        <v>3.2208681338807419</v>
      </c>
      <c r="J70" s="608">
        <f t="shared" si="35"/>
        <v>2.4673679758520546</v>
      </c>
      <c r="K70" s="608">
        <f t="shared" si="35"/>
        <v>1.7719298245614035</v>
      </c>
      <c r="L70" s="608">
        <f t="shared" si="35"/>
        <v>0.10526315789473684</v>
      </c>
      <c r="M70" s="608">
        <f t="shared" si="35"/>
        <v>3.1754385964912282</v>
      </c>
      <c r="N70" s="608">
        <f t="shared" si="35"/>
        <v>3.5789473684210527</v>
      </c>
      <c r="O70" s="609"/>
      <c r="P70" s="608">
        <f>P8</f>
        <v>2</v>
      </c>
      <c r="Q70" s="608">
        <f>Q8</f>
        <v>1.4912280701754386</v>
      </c>
      <c r="R70" s="248"/>
      <c r="S70" s="248"/>
      <c r="T70" s="608">
        <f t="shared" ref="T70:AC70" si="36">T8</f>
        <v>0</v>
      </c>
      <c r="U70" s="608">
        <f t="shared" si="36"/>
        <v>0</v>
      </c>
      <c r="V70" s="608">
        <f t="shared" si="36"/>
        <v>0</v>
      </c>
      <c r="W70" s="608">
        <f t="shared" si="36"/>
        <v>0</v>
      </c>
      <c r="X70" s="608">
        <f t="shared" si="36"/>
        <v>0</v>
      </c>
      <c r="Y70" s="608">
        <f t="shared" si="36"/>
        <v>0</v>
      </c>
      <c r="Z70" s="608">
        <f t="shared" si="36"/>
        <v>0</v>
      </c>
      <c r="AA70" s="610">
        <f t="shared" si="36"/>
        <v>0</v>
      </c>
      <c r="AB70" s="608">
        <f t="shared" si="36"/>
        <v>0</v>
      </c>
      <c r="AC70" s="608">
        <f t="shared" si="36"/>
        <v>0</v>
      </c>
      <c r="AD70" s="203"/>
      <c r="AE70" s="590"/>
      <c r="AF70" s="248"/>
      <c r="AG70" s="248"/>
      <c r="AH70" s="248"/>
      <c r="AI70" s="248"/>
    </row>
    <row r="71" spans="1:35" x14ac:dyDescent="0.25">
      <c r="A71" s="591"/>
      <c r="B71" s="203"/>
      <c r="C71" s="590"/>
      <c r="E71" s="203"/>
      <c r="F71" s="203"/>
      <c r="H71" s="248"/>
      <c r="I71" s="593"/>
      <c r="J71" s="203"/>
      <c r="K71" s="203"/>
      <c r="L71" s="248"/>
      <c r="M71" s="594"/>
      <c r="N71" s="248"/>
      <c r="O71" s="595"/>
      <c r="P71" s="203"/>
      <c r="Q71" s="203"/>
      <c r="R71" s="248"/>
      <c r="S71" s="248"/>
      <c r="T71" s="248"/>
      <c r="U71" s="248"/>
      <c r="V71" s="248"/>
      <c r="W71" s="248"/>
      <c r="X71" s="248"/>
      <c r="Y71" s="248"/>
      <c r="Z71" s="248"/>
      <c r="AB71" s="248"/>
      <c r="AC71" s="248"/>
      <c r="AD71" s="203"/>
      <c r="AE71" s="590"/>
      <c r="AF71" s="248"/>
      <c r="AG71" s="248"/>
      <c r="AH71" s="248"/>
      <c r="AI71" s="248"/>
    </row>
    <row r="72" spans="1:35" x14ac:dyDescent="0.25">
      <c r="A72" s="248"/>
      <c r="B72" s="248"/>
      <c r="C72" s="248"/>
      <c r="D72" s="248"/>
      <c r="E72" s="248"/>
      <c r="F72" s="248"/>
      <c r="G72" s="248"/>
      <c r="H72" s="912"/>
      <c r="I72" s="913"/>
      <c r="J72" s="203"/>
      <c r="K72" s="203"/>
      <c r="L72" s="248"/>
      <c r="M72" s="594"/>
      <c r="N72" s="248"/>
      <c r="O72" s="595"/>
      <c r="P72" s="203"/>
      <c r="Q72" s="203"/>
      <c r="R72" s="248"/>
      <c r="S72" s="248"/>
      <c r="T72" s="248"/>
      <c r="U72" s="248"/>
      <c r="V72" s="248"/>
      <c r="W72" s="248"/>
      <c r="X72" s="248"/>
      <c r="Y72" s="248"/>
      <c r="Z72" s="248"/>
      <c r="AA72" s="248"/>
      <c r="AB72" s="248"/>
      <c r="AC72" s="248"/>
      <c r="AD72" s="248"/>
      <c r="AE72" s="248"/>
      <c r="AF72" s="248"/>
      <c r="AG72" s="248"/>
      <c r="AH72" s="248"/>
      <c r="AI72" s="248"/>
    </row>
    <row r="73" spans="1:35" x14ac:dyDescent="0.25">
      <c r="A73" s="248"/>
      <c r="B73" s="248"/>
      <c r="C73" s="248"/>
      <c r="D73" s="248"/>
      <c r="E73" s="248"/>
      <c r="F73" s="248"/>
      <c r="G73" s="248"/>
      <c r="H73" s="912"/>
      <c r="I73" s="913"/>
      <c r="J73" s="203"/>
      <c r="K73" s="203"/>
      <c r="L73" s="248"/>
      <c r="M73" s="594"/>
      <c r="N73" s="248"/>
      <c r="O73" s="595"/>
      <c r="P73" s="203"/>
      <c r="Q73" s="203"/>
      <c r="R73" s="248"/>
      <c r="S73" s="248"/>
      <c r="T73" s="248"/>
      <c r="U73" s="248"/>
      <c r="V73" s="248"/>
      <c r="W73" s="248"/>
      <c r="X73" s="248"/>
      <c r="Y73" s="248"/>
      <c r="Z73" s="248"/>
      <c r="AA73" s="248"/>
      <c r="AB73" s="248"/>
      <c r="AC73" s="248"/>
      <c r="AD73" s="248"/>
      <c r="AE73" s="248"/>
      <c r="AF73" s="248"/>
      <c r="AG73" s="248"/>
      <c r="AH73" s="248"/>
      <c r="AI73" s="248"/>
    </row>
    <row r="74" spans="1:35" x14ac:dyDescent="0.25">
      <c r="A74" s="248"/>
      <c r="B74" s="248"/>
      <c r="C74" s="248"/>
      <c r="D74" s="248"/>
      <c r="E74" s="248"/>
      <c r="F74" s="248"/>
      <c r="G74" s="248"/>
      <c r="H74" s="912"/>
      <c r="I74" s="913"/>
      <c r="J74" s="203"/>
      <c r="K74" s="203"/>
      <c r="L74" s="248"/>
      <c r="M74" s="594"/>
      <c r="N74" s="248"/>
      <c r="O74" s="595"/>
      <c r="P74" s="203"/>
      <c r="Q74" s="203"/>
      <c r="R74" s="248"/>
      <c r="S74" s="248"/>
      <c r="T74" s="248"/>
      <c r="U74" s="248"/>
      <c r="V74" s="248"/>
      <c r="W74" s="248"/>
      <c r="X74" s="248"/>
      <c r="Y74" s="248"/>
      <c r="Z74" s="248"/>
      <c r="AA74" s="248"/>
      <c r="AB74" s="248"/>
      <c r="AC74" s="248"/>
      <c r="AD74" s="248"/>
      <c r="AE74" s="248"/>
      <c r="AF74" s="248"/>
      <c r="AG74" s="248"/>
      <c r="AH74" s="248"/>
      <c r="AI74" s="248"/>
    </row>
    <row r="75" spans="1:35" x14ac:dyDescent="0.25">
      <c r="A75" s="248"/>
      <c r="B75" s="248"/>
      <c r="C75" s="248"/>
      <c r="D75" s="248"/>
      <c r="E75" s="248"/>
      <c r="F75" s="248"/>
      <c r="G75" s="248"/>
      <c r="H75" s="912"/>
      <c r="I75" s="913"/>
      <c r="J75" s="203"/>
      <c r="K75" s="203"/>
      <c r="L75" s="248"/>
      <c r="M75" s="594"/>
      <c r="N75" s="248"/>
      <c r="O75" s="595"/>
      <c r="P75" s="203"/>
      <c r="Q75" s="203"/>
      <c r="R75" s="248"/>
      <c r="S75" s="248"/>
      <c r="T75" s="248"/>
      <c r="U75" s="248"/>
      <c r="V75" s="248"/>
      <c r="W75" s="248"/>
      <c r="X75" s="248"/>
      <c r="Y75" s="248"/>
      <c r="Z75" s="248"/>
      <c r="AA75" s="248"/>
      <c r="AB75" s="248"/>
      <c r="AC75" s="248"/>
      <c r="AD75" s="248"/>
      <c r="AE75" s="248"/>
      <c r="AF75" s="248"/>
      <c r="AG75" s="248"/>
      <c r="AH75" s="248"/>
      <c r="AI75" s="248"/>
    </row>
    <row r="76" spans="1:35" x14ac:dyDescent="0.25">
      <c r="A76" s="248"/>
      <c r="B76" s="248"/>
      <c r="C76" s="248"/>
      <c r="D76" s="248"/>
      <c r="E76" s="248"/>
      <c r="F76" s="248"/>
      <c r="G76" s="248"/>
      <c r="H76" s="912"/>
      <c r="I76" s="913"/>
      <c r="J76" s="203"/>
      <c r="K76" s="203"/>
      <c r="L76" s="248"/>
      <c r="M76" s="594"/>
      <c r="N76" s="248"/>
      <c r="O76" s="595"/>
      <c r="P76" s="203"/>
      <c r="Q76" s="203"/>
      <c r="R76" s="248"/>
      <c r="S76" s="248"/>
      <c r="T76" s="248"/>
      <c r="U76" s="248"/>
      <c r="V76" s="248"/>
      <c r="W76" s="248"/>
      <c r="X76" s="248"/>
      <c r="Y76" s="248"/>
      <c r="Z76" s="248"/>
      <c r="AA76" s="248"/>
      <c r="AB76" s="248"/>
      <c r="AC76" s="248"/>
      <c r="AD76" s="248"/>
      <c r="AE76" s="248"/>
      <c r="AF76" s="248"/>
      <c r="AG76" s="248"/>
      <c r="AH76" s="248"/>
      <c r="AI76" s="248"/>
    </row>
    <row r="77" spans="1:35" x14ac:dyDescent="0.25">
      <c r="A77" s="591"/>
      <c r="B77" s="203"/>
      <c r="C77" s="590"/>
      <c r="E77" s="203"/>
      <c r="F77" s="203"/>
      <c r="H77" s="248"/>
      <c r="I77" s="593"/>
      <c r="J77" s="203"/>
      <c r="K77" s="203"/>
      <c r="L77" s="248"/>
      <c r="M77" s="594"/>
      <c r="N77" s="248"/>
      <c r="O77" s="595"/>
      <c r="P77" s="203"/>
      <c r="Q77" s="203"/>
      <c r="R77" s="248"/>
      <c r="S77" s="248"/>
      <c r="T77" s="248"/>
      <c r="U77" s="248"/>
      <c r="V77" s="248"/>
      <c r="W77" s="248"/>
      <c r="X77" s="248"/>
      <c r="Y77" s="248"/>
      <c r="Z77" s="248"/>
      <c r="AB77" s="248"/>
      <c r="AC77" s="248"/>
      <c r="AD77" s="203"/>
      <c r="AE77" s="590"/>
      <c r="AF77" s="248"/>
      <c r="AG77" s="248"/>
      <c r="AH77" s="248"/>
      <c r="AI77" s="248"/>
    </row>
    <row r="78" spans="1:35" x14ac:dyDescent="0.25">
      <c r="A78" s="591"/>
      <c r="B78" s="203"/>
      <c r="C78" s="590"/>
      <c r="E78" s="203"/>
      <c r="F78" s="203"/>
      <c r="H78" s="248"/>
      <c r="I78" s="593"/>
      <c r="J78" s="203"/>
      <c r="K78" s="203"/>
      <c r="L78" s="248"/>
      <c r="M78" s="594"/>
      <c r="N78" s="248"/>
      <c r="O78" s="595"/>
      <c r="P78" s="203"/>
      <c r="Q78" s="203"/>
      <c r="R78" s="248"/>
      <c r="S78" s="248"/>
      <c r="T78" s="248"/>
      <c r="U78" s="248"/>
      <c r="V78" s="248"/>
      <c r="W78" s="248"/>
      <c r="X78" s="248"/>
      <c r="Y78" s="248"/>
      <c r="Z78" s="248"/>
      <c r="AB78" s="248"/>
      <c r="AC78" s="248"/>
      <c r="AD78" s="203"/>
      <c r="AE78" s="590"/>
      <c r="AF78" s="248"/>
      <c r="AG78" s="248"/>
      <c r="AH78" s="248"/>
      <c r="AI78" s="248"/>
    </row>
  </sheetData>
  <sortState xmlns:xlrd2="http://schemas.microsoft.com/office/spreadsheetml/2017/richdata2" ref="A9:AI65">
    <sortCondition ref="B9:B65"/>
  </sortState>
  <conditionalFormatting sqref="B9:B65 AD9:AD65">
    <cfRule type="cellIs" dxfId="22" priority="85" stopIfTrue="1" operator="lessThanOrEqual">
      <formula>19</formula>
    </cfRule>
    <cfRule type="cellIs" dxfId="21" priority="86" stopIfTrue="1" operator="lessThanOrEqual">
      <formula>39</formula>
    </cfRule>
    <cfRule type="cellIs" dxfId="20" priority="87" operator="greaterThan">
      <formula>39</formula>
    </cfRule>
  </conditionalFormatting>
  <conditionalFormatting sqref="G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0">
      <colorScale>
        <cfvo type="min"/>
        <cfvo type="percentile" val="45"/>
        <cfvo type="max"/>
        <color rgb="FFF97B7E"/>
        <color rgb="FFFFEB84"/>
        <color rgb="FF7AC88E"/>
      </colorScale>
    </cfRule>
  </conditionalFormatting>
  <conditionalFormatting sqref="T9:T65">
    <cfRule type="cellIs" dxfId="19" priority="1744" operator="equal">
      <formula>0</formula>
    </cfRule>
    <cfRule type="colorScale" priority="1745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U9:U65">
    <cfRule type="cellIs" dxfId="18" priority="1748" operator="equal">
      <formula>0</formula>
    </cfRule>
    <cfRule type="colorScale" priority="1749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V9:V65">
    <cfRule type="cellIs" dxfId="17" priority="1752" operator="equal">
      <formula>0</formula>
    </cfRule>
    <cfRule type="colorScale" priority="1753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W9:W65">
    <cfRule type="cellIs" dxfId="16" priority="1756" operator="equal">
      <formula>0</formula>
    </cfRule>
    <cfRule type="colorScale" priority="1757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X9:X65">
    <cfRule type="cellIs" dxfId="15" priority="1760" operator="equal">
      <formula>0</formula>
    </cfRule>
    <cfRule type="colorScale" priority="1761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Y9:Y65">
    <cfRule type="cellIs" dxfId="14" priority="1764" operator="equal">
      <formula>0</formula>
    </cfRule>
    <cfRule type="colorScale" priority="1765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Z9:Z65">
    <cfRule type="cellIs" dxfId="13" priority="1768" operator="equal">
      <formula>0</formula>
    </cfRule>
    <cfRule type="colorScale" priority="1769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A9:AA65">
    <cfRule type="cellIs" dxfId="12" priority="1772" operator="equal">
      <formula>0</formula>
    </cfRule>
    <cfRule type="colorScale" priority="1773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B9:AB65">
    <cfRule type="cellIs" dxfId="11" priority="1776" operator="equal">
      <formula>0</formula>
    </cfRule>
    <cfRule type="colorScale" priority="1777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C9:AC65">
    <cfRule type="cellIs" dxfId="10" priority="1780" operator="equal">
      <formula>0</formula>
    </cfRule>
    <cfRule type="colorScale" priority="1781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E9:E65">
    <cfRule type="colorScale" priority="1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L9:L65">
    <cfRule type="cellIs" dxfId="9" priority="1" operator="equal">
      <formula>0</formula>
    </cfRule>
    <cfRule type="colorScale" priority="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M9:M65">
    <cfRule type="cellIs" dxfId="8" priority="3" operator="equal">
      <formula>0</formula>
    </cfRule>
    <cfRule type="colorScale" priority="4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N9:N65">
    <cfRule type="cellIs" dxfId="7" priority="5" operator="equal">
      <formula>0</formula>
    </cfRule>
    <cfRule type="colorScale" priority="6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P9:P65">
    <cfRule type="colorScale" priority="7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O9:O65">
    <cfRule type="cellIs" dxfId="6" priority="8" operator="equal">
      <formula>0</formula>
    </cfRule>
    <cfRule type="colorScale" priority="9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K9:K65">
    <cfRule type="colorScale" priority="10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J9:J65">
    <cfRule type="colorScale" priority="11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I9:I65">
    <cfRule type="colorScale" priority="1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H9:H65">
    <cfRule type="colorScale" priority="13">
      <colorScale>
        <cfvo type="min"/>
        <cfvo type="percentile" val="40"/>
        <cfvo type="max"/>
        <color rgb="FFFA9C9E"/>
        <color rgb="FFFFF2B3"/>
        <color rgb="FF9BD5AA"/>
      </colorScale>
    </cfRule>
  </conditionalFormatting>
  <pageMargins left="0.7" right="0.7" top="0.75" bottom="0.75" header="0.3" footer="0.3"/>
  <pageSetup paperSize="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/>
  </sheetPr>
  <dimension ref="A1:BO77"/>
  <sheetViews>
    <sheetView zoomScale="85" zoomScaleNormal="85" workbookViewId="0">
      <pane xSplit="1" ySplit="7" topLeftCell="B8" activePane="bottomRight" state="frozen"/>
      <selection activeCell="A22" sqref="A22"/>
      <selection pane="topRight" activeCell="A22" sqref="A22"/>
      <selection pane="bottomLeft" activeCell="A22" sqref="A22"/>
      <selection pane="bottomRight" activeCell="A9" sqref="A9:XFD65"/>
    </sheetView>
  </sheetViews>
  <sheetFormatPr defaultRowHeight="15" x14ac:dyDescent="0.25"/>
  <cols>
    <col min="1" max="1" width="28" style="25" customWidth="1"/>
    <col min="2" max="2" width="6.28515625" style="15" customWidth="1"/>
    <col min="3" max="3" width="7" style="29" customWidth="1"/>
    <col min="4" max="4" width="8.42578125" style="15" customWidth="1"/>
    <col min="5" max="5" width="5.85546875" style="25" customWidth="1"/>
    <col min="6" max="6" width="10.140625" customWidth="1"/>
    <col min="7" max="7" width="3.85546875" customWidth="1"/>
    <col min="8" max="8" width="8" customWidth="1"/>
    <col min="9" max="9" width="5.42578125" customWidth="1"/>
    <col min="10" max="10" width="7" customWidth="1"/>
    <col min="11" max="11" width="7" style="192" customWidth="1"/>
    <col min="12" max="12" width="21" customWidth="1"/>
    <col min="13" max="13" width="8.28515625" customWidth="1"/>
    <col min="14" max="15" width="7.5703125" customWidth="1"/>
    <col min="16" max="16" width="9.28515625" customWidth="1"/>
    <col min="17" max="17" width="7.5703125" customWidth="1"/>
    <col min="18" max="18" width="10" customWidth="1"/>
    <col min="19" max="19" width="4.5703125" customWidth="1"/>
    <col min="20" max="20" width="3.7109375" customWidth="1"/>
    <col min="21" max="21" width="4.5703125" customWidth="1"/>
    <col min="22" max="22" width="8.7109375" customWidth="1"/>
    <col min="23" max="23" width="10" customWidth="1"/>
    <col min="24" max="24" width="9.7109375" customWidth="1"/>
    <col min="25" max="25" width="11.85546875" customWidth="1"/>
    <col min="26" max="26" width="8.5703125" customWidth="1"/>
    <col min="27" max="27" width="7.7109375" customWidth="1"/>
    <col min="28" max="29" width="7" customWidth="1"/>
    <col min="30" max="30" width="6.5703125" customWidth="1"/>
    <col min="31" max="39" width="6.7109375" customWidth="1"/>
    <col min="40" max="40" width="1.28515625" customWidth="1"/>
    <col min="41" max="44" width="8.5703125" customWidth="1"/>
    <col min="45" max="47" width="7.7109375" bestFit="1" customWidth="1"/>
    <col min="48" max="48" width="6.5703125" bestFit="1" customWidth="1"/>
    <col min="49" max="49" width="7.7109375" bestFit="1" customWidth="1"/>
    <col min="50" max="50" width="7.7109375" customWidth="1"/>
    <col min="51" max="51" width="7.7109375" bestFit="1" customWidth="1"/>
    <col min="52" max="52" width="5" bestFit="1" customWidth="1"/>
    <col min="53" max="53" width="6.5703125" bestFit="1" customWidth="1"/>
    <col min="54" max="54" width="5.7109375" customWidth="1"/>
    <col min="55" max="57" width="6.5703125" bestFit="1" customWidth="1"/>
    <col min="58" max="58" width="6.5703125" customWidth="1"/>
    <col min="59" max="59" width="4.7109375" bestFit="1" customWidth="1"/>
    <col min="60" max="60" width="7.28515625" customWidth="1"/>
    <col min="61" max="63" width="6.7109375" customWidth="1"/>
    <col min="64" max="64" width="6.28515625" customWidth="1"/>
  </cols>
  <sheetData>
    <row r="1" spans="1:67" ht="18.75" x14ac:dyDescent="0.3">
      <c r="A1" s="501" t="s">
        <v>719</v>
      </c>
      <c r="B1" s="203"/>
      <c r="C1" s="590"/>
      <c r="D1" s="203"/>
      <c r="E1" s="591"/>
      <c r="F1" s="248"/>
      <c r="G1" s="248"/>
      <c r="H1" s="248"/>
      <c r="I1" s="248"/>
      <c r="J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</row>
    <row r="2" spans="1:67" x14ac:dyDescent="0.25">
      <c r="A2" s="591"/>
      <c r="B2" s="203"/>
      <c r="C2" s="590"/>
      <c r="D2" s="210"/>
      <c r="E2" s="591"/>
      <c r="F2" s="248"/>
      <c r="G2" s="248"/>
      <c r="H2" s="248"/>
      <c r="I2" s="248"/>
      <c r="J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1920" t="s">
        <v>756</v>
      </c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1920"/>
      <c r="BB2" s="248"/>
      <c r="BC2" s="248"/>
      <c r="BD2" s="248"/>
      <c r="BE2" s="248"/>
      <c r="BF2" s="248"/>
      <c r="BG2" s="248"/>
      <c r="BH2" s="248"/>
      <c r="BI2" s="248"/>
      <c r="BJ2" s="248"/>
      <c r="BK2" s="248"/>
      <c r="BL2" s="248"/>
    </row>
    <row r="3" spans="1:67" ht="18.75" x14ac:dyDescent="0.3">
      <c r="A3" s="591"/>
      <c r="B3" s="203"/>
      <c r="C3" s="590"/>
      <c r="D3" s="210"/>
      <c r="E3" s="725"/>
      <c r="F3" s="940" t="s">
        <v>490</v>
      </c>
      <c r="G3" s="209"/>
      <c r="H3" s="209"/>
      <c r="I3" s="209"/>
      <c r="J3" s="209"/>
      <c r="K3" s="2019"/>
      <c r="L3" s="209"/>
      <c r="M3" s="721" t="s">
        <v>485</v>
      </c>
      <c r="N3" s="446"/>
      <c r="O3" s="446"/>
      <c r="P3" s="446"/>
      <c r="Q3" s="446"/>
      <c r="R3" s="446"/>
      <c r="S3" s="446"/>
      <c r="T3" s="446"/>
      <c r="U3" s="446"/>
      <c r="V3" s="446"/>
      <c r="W3" s="723"/>
      <c r="X3" s="248"/>
      <c r="Y3" s="248"/>
      <c r="Z3" s="248"/>
      <c r="AA3" s="248"/>
      <c r="AB3" s="248"/>
      <c r="AC3" s="248"/>
      <c r="AD3" s="248"/>
      <c r="AE3" s="248"/>
      <c r="AF3" s="1920"/>
      <c r="AG3" s="248"/>
      <c r="AH3" s="248"/>
      <c r="AI3" s="248"/>
      <c r="AJ3" s="248"/>
      <c r="AK3" s="248"/>
      <c r="AL3" s="248"/>
      <c r="AM3" s="248"/>
      <c r="AN3" s="248"/>
      <c r="AO3" s="248"/>
      <c r="AP3" s="248"/>
      <c r="AQ3" s="248"/>
      <c r="AR3" s="248"/>
      <c r="AS3" s="248"/>
      <c r="AT3" s="248"/>
      <c r="AU3" s="248"/>
      <c r="AV3" s="248"/>
      <c r="AW3" s="248"/>
      <c r="AX3" s="248"/>
      <c r="AY3" s="248"/>
      <c r="AZ3" s="248"/>
      <c r="BA3" s="248"/>
      <c r="BB3" s="248"/>
      <c r="BC3" s="248"/>
      <c r="BD3" s="248"/>
      <c r="BE3" s="248"/>
      <c r="BF3" s="248"/>
      <c r="BG3" s="248"/>
      <c r="BH3" s="248"/>
      <c r="BI3" s="248"/>
      <c r="BJ3" s="248"/>
      <c r="BK3" s="248"/>
      <c r="BL3" s="248"/>
    </row>
    <row r="4" spans="1:67" ht="18.75" x14ac:dyDescent="0.3">
      <c r="A4" s="591"/>
      <c r="B4" s="203"/>
      <c r="C4" s="590"/>
      <c r="D4" s="210"/>
      <c r="E4" s="725"/>
      <c r="F4" s="940" t="s">
        <v>493</v>
      </c>
      <c r="G4" s="209"/>
      <c r="H4" s="209"/>
      <c r="I4" s="209"/>
      <c r="J4" s="209"/>
      <c r="K4" s="2019"/>
      <c r="L4" s="209"/>
      <c r="M4" s="689" t="s">
        <v>511</v>
      </c>
      <c r="N4" s="596"/>
      <c r="O4" s="596"/>
      <c r="P4" s="596"/>
      <c r="Q4" s="596"/>
      <c r="R4" s="683"/>
      <c r="S4" s="248"/>
      <c r="T4" s="248"/>
      <c r="U4" s="248"/>
      <c r="V4" s="248"/>
      <c r="W4" s="662"/>
      <c r="X4" s="121" t="s">
        <v>480</v>
      </c>
      <c r="Y4" s="596"/>
      <c r="Z4" s="721" t="s">
        <v>484</v>
      </c>
      <c r="AA4" s="446"/>
      <c r="AB4" s="446"/>
      <c r="AC4" s="446"/>
      <c r="AD4" s="446"/>
      <c r="AE4" s="446"/>
      <c r="AF4" s="446"/>
      <c r="AG4" s="446"/>
      <c r="AH4" s="446"/>
      <c r="AI4" s="446"/>
      <c r="AJ4" s="446"/>
      <c r="AK4" s="446"/>
      <c r="AL4" s="446"/>
      <c r="AM4" s="446"/>
      <c r="AN4" s="446"/>
      <c r="AO4" s="446"/>
      <c r="AP4" s="446"/>
      <c r="AQ4" s="446"/>
      <c r="AR4" s="446"/>
      <c r="AS4" s="446"/>
      <c r="AT4" s="446"/>
      <c r="AU4" s="446"/>
      <c r="AV4" s="446"/>
      <c r="AW4" s="446"/>
      <c r="AX4" s="446"/>
      <c r="AY4" s="446"/>
      <c r="AZ4" s="446"/>
      <c r="BA4" s="446"/>
      <c r="BB4" s="446"/>
      <c r="BC4" s="446"/>
      <c r="BD4" s="446"/>
      <c r="BE4" s="446"/>
      <c r="BF4" s="446"/>
      <c r="BG4" s="446"/>
      <c r="BH4" s="446"/>
      <c r="BI4" s="446"/>
      <c r="BJ4" s="446"/>
      <c r="BK4" s="446"/>
      <c r="BL4" s="723"/>
    </row>
    <row r="5" spans="1:67" ht="19.5" thickBot="1" x14ac:dyDescent="0.35">
      <c r="A5" s="591"/>
      <c r="B5" s="547"/>
      <c r="C5" s="736" t="s">
        <v>465</v>
      </c>
      <c r="D5" s="734" t="s">
        <v>101</v>
      </c>
      <c r="E5" s="760"/>
      <c r="F5" s="941" t="s">
        <v>428</v>
      </c>
      <c r="G5" s="747"/>
      <c r="H5" s="611" t="s">
        <v>486</v>
      </c>
      <c r="I5" s="611"/>
      <c r="J5" s="726"/>
      <c r="K5" s="2020"/>
      <c r="L5" s="209"/>
      <c r="M5" s="690" t="s">
        <v>530</v>
      </c>
      <c r="N5" s="691"/>
      <c r="O5" s="691"/>
      <c r="P5" s="691"/>
      <c r="Q5" s="715"/>
      <c r="R5" s="692"/>
      <c r="S5" s="1921" t="s">
        <v>483</v>
      </c>
      <c r="T5" s="1921"/>
      <c r="U5" s="1921"/>
      <c r="V5" s="596"/>
      <c r="W5" s="683"/>
      <c r="X5" s="721" t="s">
        <v>481</v>
      </c>
      <c r="Y5" s="708"/>
      <c r="Z5" s="681" t="s">
        <v>466</v>
      </c>
      <c r="AA5" s="679"/>
      <c r="AB5" s="679"/>
      <c r="AC5" s="679"/>
      <c r="AD5" s="679"/>
      <c r="AE5" s="152"/>
      <c r="AF5" s="152"/>
      <c r="AG5" s="152"/>
      <c r="AH5" s="152"/>
      <c r="AI5" s="152"/>
      <c r="AJ5" s="152"/>
      <c r="AK5" s="152"/>
      <c r="AL5" s="152"/>
      <c r="AM5" s="152"/>
      <c r="AN5" s="771"/>
      <c r="AO5" s="679"/>
      <c r="AP5" s="679"/>
      <c r="AQ5" s="679"/>
      <c r="AR5" s="680"/>
      <c r="AS5" s="682" t="s">
        <v>531</v>
      </c>
      <c r="AT5" s="667"/>
      <c r="AU5" s="666"/>
      <c r="AV5" s="666"/>
      <c r="AW5" s="666"/>
      <c r="AX5" s="666"/>
      <c r="AY5" s="666"/>
      <c r="AZ5" s="666"/>
      <c r="BA5" s="666"/>
      <c r="BB5" s="666"/>
      <c r="BC5" s="666"/>
      <c r="BD5" s="666"/>
      <c r="BE5" s="666"/>
      <c r="BF5" s="666"/>
      <c r="BG5" s="666"/>
      <c r="BH5" s="666"/>
      <c r="BI5" s="666"/>
      <c r="BJ5" s="666"/>
      <c r="BK5" s="666"/>
      <c r="BL5" s="668"/>
      <c r="BO5" t="s">
        <v>78</v>
      </c>
    </row>
    <row r="6" spans="1:67" ht="17.25" x14ac:dyDescent="0.3">
      <c r="A6" s="591"/>
      <c r="B6" s="547"/>
      <c r="C6" s="736" t="s">
        <v>70</v>
      </c>
      <c r="D6" s="669" t="s">
        <v>106</v>
      </c>
      <c r="E6" s="761"/>
      <c r="F6" s="941" t="s">
        <v>491</v>
      </c>
      <c r="G6" s="747"/>
      <c r="H6" s="611" t="s">
        <v>487</v>
      </c>
      <c r="I6" s="611"/>
      <c r="J6" s="727"/>
      <c r="K6" s="2020"/>
      <c r="L6" s="209"/>
      <c r="M6" s="665" t="s">
        <v>475</v>
      </c>
      <c r="N6" s="664"/>
      <c r="O6" s="664"/>
      <c r="P6" s="664"/>
      <c r="Q6" s="716"/>
      <c r="R6" s="767" t="s">
        <v>471</v>
      </c>
      <c r="S6" s="707" t="s">
        <v>532</v>
      </c>
      <c r="T6" s="869"/>
      <c r="U6" s="869"/>
      <c r="V6" s="719"/>
      <c r="W6" s="720"/>
      <c r="X6" s="705" t="s">
        <v>478</v>
      </c>
      <c r="Y6" s="704" t="s">
        <v>479</v>
      </c>
      <c r="Z6" s="1922" t="s">
        <v>749</v>
      </c>
      <c r="AA6" s="1923"/>
      <c r="AB6" s="2044" t="s">
        <v>750</v>
      </c>
      <c r="AC6" s="2045"/>
      <c r="AD6" s="2045"/>
      <c r="AE6" s="2045"/>
      <c r="AF6" s="2044" t="s">
        <v>751</v>
      </c>
      <c r="AG6" s="2045"/>
      <c r="AH6" s="2045"/>
      <c r="AI6" s="2046"/>
      <c r="AJ6" s="2044" t="s">
        <v>752</v>
      </c>
      <c r="AK6" s="2045"/>
      <c r="AL6" s="2045"/>
      <c r="AM6" s="2047"/>
      <c r="AN6" s="772"/>
      <c r="AO6" s="656" t="s">
        <v>476</v>
      </c>
      <c r="AP6" s="658"/>
      <c r="AQ6" s="657"/>
      <c r="AR6" s="659"/>
      <c r="AS6" s="669" t="s">
        <v>293</v>
      </c>
      <c r="AT6" s="669"/>
      <c r="AU6" s="670"/>
      <c r="AV6" s="671"/>
      <c r="AW6" s="669" t="s">
        <v>472</v>
      </c>
      <c r="AX6" s="673"/>
      <c r="AY6" s="672"/>
      <c r="AZ6" s="671"/>
      <c r="BA6" s="669" t="s">
        <v>753</v>
      </c>
      <c r="BB6" s="673"/>
      <c r="BC6" s="672"/>
      <c r="BD6" s="671"/>
      <c r="BE6" s="669" t="s">
        <v>754</v>
      </c>
      <c r="BF6" s="673"/>
      <c r="BG6" s="672"/>
      <c r="BH6" s="674"/>
      <c r="BI6" s="673" t="s">
        <v>469</v>
      </c>
      <c r="BJ6" s="673"/>
      <c r="BK6" s="673"/>
      <c r="BL6" s="675"/>
    </row>
    <row r="7" spans="1:67" ht="16.5" thickBot="1" x14ac:dyDescent="0.3">
      <c r="A7" s="971" t="s">
        <v>4</v>
      </c>
      <c r="B7" s="732" t="s">
        <v>3</v>
      </c>
      <c r="C7" s="737" t="s">
        <v>2</v>
      </c>
      <c r="D7" s="731" t="s">
        <v>394</v>
      </c>
      <c r="E7" s="762" t="s">
        <v>494</v>
      </c>
      <c r="F7" s="942" t="s">
        <v>492</v>
      </c>
      <c r="G7" s="741"/>
      <c r="H7" s="1673" t="s">
        <v>293</v>
      </c>
      <c r="I7" s="1674" t="s">
        <v>468</v>
      </c>
      <c r="J7" s="1675" t="s">
        <v>488</v>
      </c>
      <c r="K7" s="2021"/>
      <c r="L7" s="777" t="s">
        <v>504</v>
      </c>
      <c r="M7" s="904" t="s">
        <v>293</v>
      </c>
      <c r="N7" s="905" t="s">
        <v>469</v>
      </c>
      <c r="O7" s="684" t="s">
        <v>467</v>
      </c>
      <c r="P7" s="684" t="s">
        <v>323</v>
      </c>
      <c r="Q7" s="905" t="s">
        <v>468</v>
      </c>
      <c r="R7" s="685" t="s">
        <v>470</v>
      </c>
      <c r="S7" s="900" t="s">
        <v>509</v>
      </c>
      <c r="T7" s="901" t="s">
        <v>239</v>
      </c>
      <c r="U7" s="739" t="s">
        <v>510</v>
      </c>
      <c r="V7" s="684" t="s">
        <v>323</v>
      </c>
      <c r="W7" s="685" t="s">
        <v>482</v>
      </c>
      <c r="X7" s="706" t="s">
        <v>477</v>
      </c>
      <c r="Y7" s="703" t="s">
        <v>755</v>
      </c>
      <c r="Z7" s="906" t="s">
        <v>474</v>
      </c>
      <c r="AA7" s="905" t="s">
        <v>469</v>
      </c>
      <c r="AB7" s="1924" t="s">
        <v>473</v>
      </c>
      <c r="AC7" s="908" t="s">
        <v>71</v>
      </c>
      <c r="AD7" s="909" t="s">
        <v>72</v>
      </c>
      <c r="AE7" s="910" t="s">
        <v>73</v>
      </c>
      <c r="AF7" s="1924" t="s">
        <v>473</v>
      </c>
      <c r="AG7" s="908" t="s">
        <v>71</v>
      </c>
      <c r="AH7" s="909" t="s">
        <v>72</v>
      </c>
      <c r="AI7" s="910" t="s">
        <v>757</v>
      </c>
      <c r="AJ7" s="1924" t="s">
        <v>473</v>
      </c>
      <c r="AK7" s="908" t="s">
        <v>71</v>
      </c>
      <c r="AL7" s="909" t="s">
        <v>72</v>
      </c>
      <c r="AM7" s="910" t="s">
        <v>73</v>
      </c>
      <c r="AN7" s="1925"/>
      <c r="AO7" s="906" t="s">
        <v>293</v>
      </c>
      <c r="AP7" s="905" t="s">
        <v>469</v>
      </c>
      <c r="AQ7" s="907" t="s">
        <v>468</v>
      </c>
      <c r="AR7" s="911" t="s">
        <v>474</v>
      </c>
      <c r="AS7" s="1926" t="s">
        <v>473</v>
      </c>
      <c r="AT7" s="908" t="s">
        <v>71</v>
      </c>
      <c r="AU7" s="909" t="s">
        <v>72</v>
      </c>
      <c r="AV7" s="1927" t="s">
        <v>73</v>
      </c>
      <c r="AW7" s="1926" t="s">
        <v>473</v>
      </c>
      <c r="AX7" s="1090" t="s">
        <v>71</v>
      </c>
      <c r="AY7" s="909" t="s">
        <v>72</v>
      </c>
      <c r="AZ7" s="1927" t="s">
        <v>73</v>
      </c>
      <c r="BA7" s="1926" t="s">
        <v>473</v>
      </c>
      <c r="BB7" s="908" t="s">
        <v>71</v>
      </c>
      <c r="BC7" s="909" t="s">
        <v>72</v>
      </c>
      <c r="BD7" s="1927" t="s">
        <v>73</v>
      </c>
      <c r="BE7" s="1926" t="s">
        <v>473</v>
      </c>
      <c r="BF7" s="1090" t="s">
        <v>71</v>
      </c>
      <c r="BG7" s="909" t="s">
        <v>72</v>
      </c>
      <c r="BH7" s="1927" t="s">
        <v>73</v>
      </c>
      <c r="BI7" s="1928" t="s">
        <v>473</v>
      </c>
      <c r="BJ7" s="1929" t="s">
        <v>71</v>
      </c>
      <c r="BK7" s="1929" t="s">
        <v>72</v>
      </c>
      <c r="BL7" s="1930" t="s">
        <v>73</v>
      </c>
    </row>
    <row r="8" spans="1:67" ht="10.9" customHeight="1" x14ac:dyDescent="0.25">
      <c r="A8" s="1456"/>
      <c r="B8" s="733"/>
      <c r="C8" s="738"/>
      <c r="D8" s="730"/>
      <c r="E8" s="725"/>
      <c r="F8" s="943"/>
      <c r="G8" s="740"/>
      <c r="H8" s="749"/>
      <c r="I8" s="750"/>
      <c r="J8" s="751"/>
      <c r="K8" s="2019"/>
      <c r="L8" s="209"/>
      <c r="M8" s="663"/>
      <c r="N8" s="660"/>
      <c r="O8" s="660"/>
      <c r="P8" s="660"/>
      <c r="Q8" s="661"/>
      <c r="R8" s="655"/>
      <c r="S8" s="902"/>
      <c r="T8" s="248"/>
      <c r="U8" s="597"/>
      <c r="V8" s="660"/>
      <c r="W8" s="655"/>
      <c r="X8" s="663"/>
      <c r="Y8" s="662"/>
      <c r="Z8" s="597"/>
      <c r="AA8" s="661"/>
      <c r="AB8" s="701"/>
      <c r="AC8" s="701"/>
      <c r="AD8" s="660"/>
      <c r="AE8" s="661"/>
      <c r="AF8" s="248"/>
      <c r="AG8" s="248"/>
      <c r="AH8" s="248"/>
      <c r="AI8" s="248"/>
      <c r="AJ8" s="248"/>
      <c r="AK8" s="248"/>
      <c r="AL8" s="248"/>
      <c r="AM8" s="248"/>
      <c r="AN8" s="628"/>
      <c r="AO8" s="597"/>
      <c r="AP8" s="661"/>
      <c r="AQ8" s="660"/>
      <c r="AR8" s="655"/>
      <c r="AS8" s="565"/>
      <c r="AT8" s="565"/>
      <c r="AU8" s="676"/>
      <c r="AV8" s="677"/>
      <c r="AW8" s="1931"/>
      <c r="AX8" s="565"/>
      <c r="AY8" s="903"/>
      <c r="AZ8" s="677"/>
      <c r="BA8" s="1931"/>
      <c r="BB8" s="25"/>
      <c r="BC8" s="676"/>
      <c r="BD8" s="677"/>
      <c r="BE8" s="565"/>
      <c r="BF8" s="25"/>
      <c r="BG8" s="676"/>
      <c r="BH8" s="677"/>
      <c r="BI8" s="25"/>
      <c r="BJ8" s="25"/>
      <c r="BK8" s="25"/>
      <c r="BL8" s="678"/>
    </row>
    <row r="9" spans="1:67" ht="17.25" x14ac:dyDescent="0.3">
      <c r="A9" s="1583" t="s">
        <v>673</v>
      </c>
      <c r="B9" s="887">
        <v>1</v>
      </c>
      <c r="C9" s="882">
        <v>4.6389674414240627</v>
      </c>
      <c r="D9" s="752"/>
      <c r="E9" s="879" t="s">
        <v>496</v>
      </c>
      <c r="F9" s="744"/>
      <c r="G9" s="742"/>
      <c r="H9" s="1676"/>
      <c r="I9" s="728"/>
      <c r="J9" s="1092"/>
      <c r="K9" s="2022"/>
      <c r="L9" s="583" t="s">
        <v>502</v>
      </c>
      <c r="M9" s="1908">
        <v>148</v>
      </c>
      <c r="N9" s="1909">
        <v>141</v>
      </c>
      <c r="O9" s="1910">
        <v>101</v>
      </c>
      <c r="P9" s="1911">
        <v>101</v>
      </c>
      <c r="Q9" s="1912">
        <v>0</v>
      </c>
      <c r="R9" s="1913">
        <v>11</v>
      </c>
      <c r="S9" s="1914">
        <v>1436</v>
      </c>
      <c r="T9" s="1915"/>
      <c r="U9" s="1916"/>
      <c r="V9" s="1911">
        <v>1141</v>
      </c>
      <c r="W9" s="1917">
        <v>1421</v>
      </c>
      <c r="X9" s="1918">
        <v>1481</v>
      </c>
      <c r="Y9" s="1919">
        <v>1139</v>
      </c>
      <c r="Z9" s="1932">
        <v>101</v>
      </c>
      <c r="AA9" s="1933">
        <v>129</v>
      </c>
      <c r="AB9" s="1934">
        <v>405</v>
      </c>
      <c r="AC9" s="1935">
        <v>291</v>
      </c>
      <c r="AD9" s="1936">
        <v>114</v>
      </c>
      <c r="AE9" s="1937">
        <v>0</v>
      </c>
      <c r="AF9" s="1938">
        <v>102</v>
      </c>
      <c r="AG9" s="1939">
        <v>8</v>
      </c>
      <c r="AH9" s="1939">
        <v>94</v>
      </c>
      <c r="AI9" s="1940">
        <v>0</v>
      </c>
      <c r="AJ9" s="1941">
        <v>11</v>
      </c>
      <c r="AK9" s="1942">
        <v>0</v>
      </c>
      <c r="AL9" s="1942">
        <v>11</v>
      </c>
      <c r="AM9" s="1473">
        <v>0</v>
      </c>
      <c r="AN9" s="1943"/>
      <c r="AO9" s="1677">
        <v>631</v>
      </c>
      <c r="AP9" s="1933">
        <v>40</v>
      </c>
      <c r="AQ9" s="1944">
        <v>5</v>
      </c>
      <c r="AR9" s="1913">
        <v>102</v>
      </c>
      <c r="AS9" s="1945">
        <v>8704</v>
      </c>
      <c r="AT9" s="870">
        <v>7910</v>
      </c>
      <c r="AU9" s="871">
        <v>716</v>
      </c>
      <c r="AV9" s="1946">
        <v>78</v>
      </c>
      <c r="AW9" s="1947">
        <v>5892</v>
      </c>
      <c r="AX9" s="1471">
        <v>5284</v>
      </c>
      <c r="AY9" s="700">
        <v>596</v>
      </c>
      <c r="AZ9" s="1948">
        <v>12</v>
      </c>
      <c r="BA9" s="1938">
        <v>185</v>
      </c>
      <c r="BB9" s="1472">
        <v>5</v>
      </c>
      <c r="BC9" s="697">
        <v>130</v>
      </c>
      <c r="BD9" s="1949">
        <v>50</v>
      </c>
      <c r="BE9" s="1950">
        <v>0</v>
      </c>
      <c r="BF9" s="1473">
        <v>0</v>
      </c>
      <c r="BG9" s="693">
        <v>0</v>
      </c>
      <c r="BH9" s="694">
        <v>0</v>
      </c>
      <c r="BI9" s="1951">
        <v>174</v>
      </c>
      <c r="BJ9" s="1951">
        <v>5</v>
      </c>
      <c r="BK9" s="1952">
        <v>127</v>
      </c>
      <c r="BL9" s="1091">
        <v>42</v>
      </c>
    </row>
    <row r="10" spans="1:67" ht="17.25" x14ac:dyDescent="0.3">
      <c r="A10" s="1199" t="s">
        <v>7</v>
      </c>
      <c r="B10" s="888">
        <v>2</v>
      </c>
      <c r="C10" s="883">
        <v>4.343952233321362</v>
      </c>
      <c r="D10" s="735">
        <v>2015</v>
      </c>
      <c r="E10" s="763" t="s">
        <v>431</v>
      </c>
      <c r="F10" s="745"/>
      <c r="G10" s="743"/>
      <c r="H10" s="1676"/>
      <c r="I10" s="1678"/>
      <c r="J10" s="1679"/>
      <c r="K10" s="2023"/>
      <c r="L10" s="729" t="s">
        <v>498</v>
      </c>
      <c r="M10" s="872">
        <v>0</v>
      </c>
      <c r="N10" s="709">
        <v>0</v>
      </c>
      <c r="O10" s="698">
        <v>0</v>
      </c>
      <c r="P10" s="695">
        <v>0</v>
      </c>
      <c r="Q10" s="717">
        <v>0</v>
      </c>
      <c r="R10" s="768">
        <v>0</v>
      </c>
      <c r="S10" s="1914">
        <v>0</v>
      </c>
      <c r="T10" s="1915"/>
      <c r="U10" s="1916"/>
      <c r="V10" s="695">
        <v>0</v>
      </c>
      <c r="W10" s="686">
        <v>0</v>
      </c>
      <c r="X10" s="711">
        <v>599</v>
      </c>
      <c r="Y10" s="712">
        <v>599</v>
      </c>
      <c r="Z10" s="1953">
        <v>342</v>
      </c>
      <c r="AA10" s="1954">
        <v>4108</v>
      </c>
      <c r="AB10" s="1955">
        <v>4688</v>
      </c>
      <c r="AC10" s="1956">
        <v>558</v>
      </c>
      <c r="AD10" s="1957">
        <v>4124</v>
      </c>
      <c r="AE10" s="1958">
        <v>4</v>
      </c>
      <c r="AF10" s="1938">
        <v>995</v>
      </c>
      <c r="AG10" s="1939">
        <v>17</v>
      </c>
      <c r="AH10" s="1939">
        <v>978</v>
      </c>
      <c r="AI10" s="1940">
        <v>0</v>
      </c>
      <c r="AJ10" s="1941">
        <v>535</v>
      </c>
      <c r="AK10" s="1942">
        <v>14</v>
      </c>
      <c r="AL10" s="1942">
        <v>520</v>
      </c>
      <c r="AM10" s="1473">
        <v>1</v>
      </c>
      <c r="AN10" s="1959"/>
      <c r="AO10" s="873">
        <v>1348</v>
      </c>
      <c r="AP10" s="1954">
        <v>638</v>
      </c>
      <c r="AQ10" s="1960">
        <v>422</v>
      </c>
      <c r="AR10" s="768">
        <v>78</v>
      </c>
      <c r="AS10" s="1961">
        <v>24044</v>
      </c>
      <c r="AT10" s="870">
        <v>8956</v>
      </c>
      <c r="AU10" s="871">
        <v>12521</v>
      </c>
      <c r="AV10" s="1946">
        <v>2567</v>
      </c>
      <c r="AW10" s="1947">
        <v>16581</v>
      </c>
      <c r="AX10" s="1471">
        <v>4779</v>
      </c>
      <c r="AY10" s="700">
        <v>11645</v>
      </c>
      <c r="AZ10" s="1948">
        <v>157</v>
      </c>
      <c r="BA10" s="1938">
        <v>574</v>
      </c>
      <c r="BB10" s="1472">
        <v>16</v>
      </c>
      <c r="BC10" s="697">
        <v>328</v>
      </c>
      <c r="BD10" s="1949">
        <v>230</v>
      </c>
      <c r="BE10" s="1950">
        <v>2085</v>
      </c>
      <c r="BF10" s="1473">
        <v>0</v>
      </c>
      <c r="BG10" s="693">
        <v>596</v>
      </c>
      <c r="BH10" s="694">
        <v>1489</v>
      </c>
      <c r="BI10" s="1951">
        <v>2568</v>
      </c>
      <c r="BJ10" s="1951">
        <v>2</v>
      </c>
      <c r="BK10" s="1952">
        <v>905</v>
      </c>
      <c r="BL10" s="1091">
        <v>1661</v>
      </c>
    </row>
    <row r="11" spans="1:67" ht="17.25" x14ac:dyDescent="0.3">
      <c r="A11" s="1198" t="s">
        <v>195</v>
      </c>
      <c r="B11" s="888">
        <v>3</v>
      </c>
      <c r="C11" s="883">
        <v>4.0216598472764939</v>
      </c>
      <c r="D11" s="735">
        <v>2013</v>
      </c>
      <c r="E11" s="766" t="s">
        <v>495</v>
      </c>
      <c r="F11" s="745"/>
      <c r="G11" s="743"/>
      <c r="H11" s="1676"/>
      <c r="I11" s="1680"/>
      <c r="J11" s="1679"/>
      <c r="K11" s="2023"/>
      <c r="L11" s="729" t="s">
        <v>497</v>
      </c>
      <c r="M11" s="872">
        <v>30</v>
      </c>
      <c r="N11" s="709">
        <v>30</v>
      </c>
      <c r="O11" s="698">
        <v>22</v>
      </c>
      <c r="P11" s="695">
        <v>22</v>
      </c>
      <c r="Q11" s="717">
        <v>0</v>
      </c>
      <c r="R11" s="768">
        <v>5</v>
      </c>
      <c r="S11" s="1914">
        <v>1</v>
      </c>
      <c r="T11" s="1915"/>
      <c r="U11" s="1916"/>
      <c r="V11" s="695">
        <v>1</v>
      </c>
      <c r="W11" s="686">
        <v>1</v>
      </c>
      <c r="X11" s="711">
        <v>12</v>
      </c>
      <c r="Y11" s="712">
        <v>0</v>
      </c>
      <c r="Z11" s="1953">
        <v>23</v>
      </c>
      <c r="AA11" s="1954">
        <v>6</v>
      </c>
      <c r="AB11" s="1955">
        <v>152</v>
      </c>
      <c r="AC11" s="1956">
        <v>152</v>
      </c>
      <c r="AD11" s="1957">
        <v>0</v>
      </c>
      <c r="AE11" s="1958">
        <v>0</v>
      </c>
      <c r="AF11" s="1938">
        <v>5</v>
      </c>
      <c r="AG11" s="1939">
        <v>5</v>
      </c>
      <c r="AH11" s="1939">
        <v>0</v>
      </c>
      <c r="AI11" s="1940">
        <v>0</v>
      </c>
      <c r="AJ11" s="1941">
        <v>0</v>
      </c>
      <c r="AK11" s="1942">
        <v>0</v>
      </c>
      <c r="AL11" s="1942">
        <v>0</v>
      </c>
      <c r="AM11" s="1473">
        <v>0</v>
      </c>
      <c r="AN11" s="1959"/>
      <c r="AO11" s="873">
        <v>388</v>
      </c>
      <c r="AP11" s="1954">
        <v>5</v>
      </c>
      <c r="AQ11" s="1960">
        <v>0</v>
      </c>
      <c r="AR11" s="768">
        <v>31</v>
      </c>
      <c r="AS11" s="1945">
        <v>4751</v>
      </c>
      <c r="AT11" s="870">
        <v>4732</v>
      </c>
      <c r="AU11" s="871">
        <v>18</v>
      </c>
      <c r="AV11" s="1946">
        <v>1</v>
      </c>
      <c r="AW11" s="1947">
        <v>2387</v>
      </c>
      <c r="AX11" s="1471">
        <v>2371</v>
      </c>
      <c r="AY11" s="700">
        <v>16</v>
      </c>
      <c r="AZ11" s="1948">
        <v>0</v>
      </c>
      <c r="BA11" s="1938">
        <v>1</v>
      </c>
      <c r="BB11" s="1472">
        <v>1</v>
      </c>
      <c r="BC11" s="697">
        <v>0</v>
      </c>
      <c r="BD11" s="1949">
        <v>0</v>
      </c>
      <c r="BE11" s="1950">
        <v>0</v>
      </c>
      <c r="BF11" s="1473">
        <v>0</v>
      </c>
      <c r="BG11" s="693">
        <v>0</v>
      </c>
      <c r="BH11" s="694">
        <v>0</v>
      </c>
      <c r="BI11" s="1951">
        <v>1</v>
      </c>
      <c r="BJ11" s="1951">
        <v>1</v>
      </c>
      <c r="BK11" s="1952">
        <v>0</v>
      </c>
      <c r="BL11" s="1091">
        <v>0</v>
      </c>
    </row>
    <row r="12" spans="1:67" ht="17.25" x14ac:dyDescent="0.3">
      <c r="A12" s="1198" t="s">
        <v>196</v>
      </c>
      <c r="B12" s="888">
        <v>4</v>
      </c>
      <c r="C12" s="883">
        <v>3.9811253530839066</v>
      </c>
      <c r="D12" s="735">
        <v>2013</v>
      </c>
      <c r="E12" s="766" t="s">
        <v>495</v>
      </c>
      <c r="F12" s="745"/>
      <c r="G12" s="743"/>
      <c r="H12" s="1676"/>
      <c r="I12" s="728"/>
      <c r="J12" s="1679"/>
      <c r="K12" s="2023"/>
      <c r="L12" s="612" t="s">
        <v>713</v>
      </c>
      <c r="M12" s="872">
        <v>64</v>
      </c>
      <c r="N12" s="709">
        <v>61</v>
      </c>
      <c r="O12" s="698">
        <v>42</v>
      </c>
      <c r="P12" s="695">
        <v>42</v>
      </c>
      <c r="Q12" s="717">
        <v>0</v>
      </c>
      <c r="R12" s="768">
        <v>8</v>
      </c>
      <c r="S12" s="1914">
        <v>69</v>
      </c>
      <c r="T12" s="1915"/>
      <c r="U12" s="1916"/>
      <c r="V12" s="695">
        <v>67</v>
      </c>
      <c r="W12" s="686">
        <v>68</v>
      </c>
      <c r="X12" s="711">
        <v>160</v>
      </c>
      <c r="Y12" s="712">
        <v>49</v>
      </c>
      <c r="Z12" s="1953">
        <v>56</v>
      </c>
      <c r="AA12" s="1954">
        <v>0</v>
      </c>
      <c r="AB12" s="1955">
        <v>159</v>
      </c>
      <c r="AC12" s="1956">
        <v>98</v>
      </c>
      <c r="AD12" s="1957">
        <v>60</v>
      </c>
      <c r="AE12" s="1958">
        <v>0</v>
      </c>
      <c r="AF12" s="1938">
        <v>19</v>
      </c>
      <c r="AG12" s="1939">
        <v>0</v>
      </c>
      <c r="AH12" s="1939">
        <v>19</v>
      </c>
      <c r="AI12" s="1940">
        <v>0</v>
      </c>
      <c r="AJ12" s="1941">
        <v>0</v>
      </c>
      <c r="AK12" s="1942">
        <v>0</v>
      </c>
      <c r="AL12" s="1942">
        <v>0</v>
      </c>
      <c r="AM12" s="1473">
        <v>0</v>
      </c>
      <c r="AN12" s="1959"/>
      <c r="AO12" s="873">
        <v>256</v>
      </c>
      <c r="AP12" s="1954">
        <v>0</v>
      </c>
      <c r="AQ12" s="1960">
        <v>0</v>
      </c>
      <c r="AR12" s="768">
        <v>53</v>
      </c>
      <c r="AS12" s="1945">
        <v>4968</v>
      </c>
      <c r="AT12" s="870">
        <v>4076</v>
      </c>
      <c r="AU12" s="871">
        <v>757</v>
      </c>
      <c r="AV12" s="1946">
        <v>135</v>
      </c>
      <c r="AW12" s="1947">
        <v>3108</v>
      </c>
      <c r="AX12" s="1471">
        <v>2458</v>
      </c>
      <c r="AY12" s="700">
        <v>632</v>
      </c>
      <c r="AZ12" s="1948">
        <v>18</v>
      </c>
      <c r="BA12" s="1938">
        <v>214</v>
      </c>
      <c r="BB12" s="1472">
        <v>2</v>
      </c>
      <c r="BC12" s="697">
        <v>147</v>
      </c>
      <c r="BD12" s="1949">
        <v>65</v>
      </c>
      <c r="BE12" s="1950">
        <v>20</v>
      </c>
      <c r="BF12" s="1473">
        <v>0</v>
      </c>
      <c r="BG12" s="693">
        <v>0</v>
      </c>
      <c r="BH12" s="694">
        <v>20</v>
      </c>
      <c r="BI12" s="1951">
        <v>211</v>
      </c>
      <c r="BJ12" s="1951">
        <v>1</v>
      </c>
      <c r="BK12" s="1952">
        <v>133</v>
      </c>
      <c r="BL12" s="1091">
        <v>77</v>
      </c>
    </row>
    <row r="13" spans="1:67" ht="18" thickBot="1" x14ac:dyDescent="0.35">
      <c r="A13" s="1996" t="s">
        <v>175</v>
      </c>
      <c r="B13" s="889">
        <v>5</v>
      </c>
      <c r="C13" s="884">
        <v>3.9034539373498558</v>
      </c>
      <c r="D13" s="972">
        <v>2019</v>
      </c>
      <c r="E13" s="944" t="s">
        <v>431</v>
      </c>
      <c r="F13" s="1997"/>
      <c r="G13" s="1096"/>
      <c r="H13" s="1906"/>
      <c r="I13" s="1998"/>
      <c r="J13" s="1999"/>
      <c r="K13" s="2024"/>
      <c r="L13" s="2000" t="s">
        <v>500</v>
      </c>
      <c r="M13" s="874">
        <v>4559</v>
      </c>
      <c r="N13" s="710">
        <v>4475</v>
      </c>
      <c r="O13" s="699">
        <v>1967</v>
      </c>
      <c r="P13" s="696">
        <v>1947</v>
      </c>
      <c r="Q13" s="718">
        <v>1245</v>
      </c>
      <c r="R13" s="770">
        <v>421</v>
      </c>
      <c r="S13" s="1962">
        <v>0</v>
      </c>
      <c r="T13" s="1963"/>
      <c r="U13" s="1964"/>
      <c r="V13" s="696">
        <v>0</v>
      </c>
      <c r="W13" s="688">
        <v>0</v>
      </c>
      <c r="X13" s="713">
        <v>978</v>
      </c>
      <c r="Y13" s="714">
        <v>876</v>
      </c>
      <c r="Z13" s="1965">
        <v>736</v>
      </c>
      <c r="AA13" s="1966">
        <v>6236</v>
      </c>
      <c r="AB13" s="1967">
        <v>11694</v>
      </c>
      <c r="AC13" s="1968">
        <v>4521</v>
      </c>
      <c r="AD13" s="1969">
        <v>3685</v>
      </c>
      <c r="AE13" s="1970">
        <v>3488</v>
      </c>
      <c r="AF13" s="1938">
        <v>3042</v>
      </c>
      <c r="AG13" s="1939">
        <v>0</v>
      </c>
      <c r="AH13" s="1939">
        <v>2859</v>
      </c>
      <c r="AI13" s="1940">
        <v>183</v>
      </c>
      <c r="AJ13" s="1941">
        <v>1394</v>
      </c>
      <c r="AK13" s="1942">
        <v>351</v>
      </c>
      <c r="AL13" s="1942">
        <v>674</v>
      </c>
      <c r="AM13" s="1473">
        <v>368</v>
      </c>
      <c r="AN13" s="1971"/>
      <c r="AO13" s="875">
        <v>5923</v>
      </c>
      <c r="AP13" s="1966">
        <v>3101</v>
      </c>
      <c r="AQ13" s="1972">
        <v>1259</v>
      </c>
      <c r="AR13" s="770">
        <v>350</v>
      </c>
      <c r="AS13" s="1973">
        <v>125</v>
      </c>
      <c r="AT13" s="876">
        <v>3</v>
      </c>
      <c r="AU13" s="877">
        <v>99</v>
      </c>
      <c r="AV13" s="1974">
        <v>23</v>
      </c>
      <c r="AW13" s="1975">
        <v>102</v>
      </c>
      <c r="AX13" s="1474">
        <v>2</v>
      </c>
      <c r="AY13" s="773">
        <v>99</v>
      </c>
      <c r="AZ13" s="1976">
        <v>1</v>
      </c>
      <c r="BA13" s="1977">
        <v>11</v>
      </c>
      <c r="BB13" s="1475">
        <v>0</v>
      </c>
      <c r="BC13" s="774">
        <v>0</v>
      </c>
      <c r="BD13" s="1978">
        <v>11</v>
      </c>
      <c r="BE13" s="1979">
        <v>0</v>
      </c>
      <c r="BF13" s="1476">
        <v>0</v>
      </c>
      <c r="BG13" s="775">
        <v>0</v>
      </c>
      <c r="BH13" s="776">
        <v>0</v>
      </c>
      <c r="BI13" s="1980">
        <v>14</v>
      </c>
      <c r="BJ13" s="1980">
        <v>0</v>
      </c>
      <c r="BK13" s="1981">
        <v>0</v>
      </c>
      <c r="BL13" s="1095">
        <v>14</v>
      </c>
    </row>
    <row r="14" spans="1:67" ht="17.25" x14ac:dyDescent="0.3">
      <c r="A14" s="1583" t="s">
        <v>202</v>
      </c>
      <c r="B14" s="887">
        <v>6</v>
      </c>
      <c r="C14" s="882">
        <v>3.6951036446579986</v>
      </c>
      <c r="D14" s="752"/>
      <c r="E14" s="879" t="s">
        <v>496</v>
      </c>
      <c r="F14" s="744"/>
      <c r="G14" s="742"/>
      <c r="H14" s="1992"/>
      <c r="I14" s="1993"/>
      <c r="J14" s="1994"/>
      <c r="K14" s="2028">
        <f>SUM(M14,AB14,AS14)</f>
        <v>1768</v>
      </c>
      <c r="L14" s="1995" t="s">
        <v>498</v>
      </c>
      <c r="M14" s="1908">
        <v>12</v>
      </c>
      <c r="N14" s="1909">
        <v>12</v>
      </c>
      <c r="O14" s="1910">
        <v>10</v>
      </c>
      <c r="P14" s="1911">
        <v>10</v>
      </c>
      <c r="Q14" s="1912">
        <v>0</v>
      </c>
      <c r="R14" s="1913">
        <v>3</v>
      </c>
      <c r="S14" s="1914">
        <v>0</v>
      </c>
      <c r="T14" s="1915"/>
      <c r="U14" s="1916"/>
      <c r="V14" s="1911">
        <v>0</v>
      </c>
      <c r="W14" s="1917">
        <v>0</v>
      </c>
      <c r="X14" s="1918">
        <v>0</v>
      </c>
      <c r="Y14" s="1919">
        <v>0</v>
      </c>
      <c r="Z14" s="1932">
        <v>66</v>
      </c>
      <c r="AA14" s="1933">
        <v>142</v>
      </c>
      <c r="AB14" s="1934">
        <v>172</v>
      </c>
      <c r="AC14" s="1935">
        <v>29</v>
      </c>
      <c r="AD14" s="1936">
        <v>134</v>
      </c>
      <c r="AE14" s="1937">
        <v>9</v>
      </c>
      <c r="AF14" s="1938">
        <v>57</v>
      </c>
      <c r="AG14" s="1939">
        <v>2</v>
      </c>
      <c r="AH14" s="1939">
        <v>53</v>
      </c>
      <c r="AI14" s="1940">
        <v>2</v>
      </c>
      <c r="AJ14" s="1941">
        <v>7</v>
      </c>
      <c r="AK14" s="1942">
        <v>0</v>
      </c>
      <c r="AL14" s="1942">
        <v>7</v>
      </c>
      <c r="AM14" s="1473">
        <v>0</v>
      </c>
      <c r="AN14" s="1943"/>
      <c r="AO14" s="1677">
        <v>163</v>
      </c>
      <c r="AP14" s="1933">
        <v>39</v>
      </c>
      <c r="AQ14" s="1944">
        <v>0</v>
      </c>
      <c r="AR14" s="1913">
        <v>18</v>
      </c>
      <c r="AS14" s="1945">
        <v>1584</v>
      </c>
      <c r="AT14" s="870">
        <v>330</v>
      </c>
      <c r="AU14" s="871">
        <v>1048</v>
      </c>
      <c r="AV14" s="1946">
        <v>206</v>
      </c>
      <c r="AW14" s="1947">
        <v>1042</v>
      </c>
      <c r="AX14" s="1471">
        <v>183</v>
      </c>
      <c r="AY14" s="700">
        <v>843</v>
      </c>
      <c r="AZ14" s="1948">
        <v>16</v>
      </c>
      <c r="BA14" s="1938">
        <v>347</v>
      </c>
      <c r="BB14" s="1472">
        <v>0</v>
      </c>
      <c r="BC14" s="697">
        <v>215</v>
      </c>
      <c r="BD14" s="1949">
        <v>132</v>
      </c>
      <c r="BE14" s="1950">
        <v>28</v>
      </c>
      <c r="BF14" s="1473">
        <v>0</v>
      </c>
      <c r="BG14" s="693">
        <v>28</v>
      </c>
      <c r="BH14" s="694">
        <v>0</v>
      </c>
      <c r="BI14" s="1951">
        <v>362</v>
      </c>
      <c r="BJ14" s="1951">
        <v>0</v>
      </c>
      <c r="BK14" s="1952">
        <v>215</v>
      </c>
      <c r="BL14" s="1091">
        <v>147</v>
      </c>
    </row>
    <row r="15" spans="1:67" ht="17.25" x14ac:dyDescent="0.3">
      <c r="A15" s="1199" t="s">
        <v>173</v>
      </c>
      <c r="B15" s="888">
        <v>7</v>
      </c>
      <c r="C15" s="883">
        <v>3.3623912080146132</v>
      </c>
      <c r="D15" s="735">
        <v>2017</v>
      </c>
      <c r="E15" s="763" t="s">
        <v>431</v>
      </c>
      <c r="F15" s="746" t="s">
        <v>428</v>
      </c>
      <c r="G15" s="743"/>
      <c r="H15" s="1676"/>
      <c r="I15" s="1678"/>
      <c r="J15" s="1682"/>
      <c r="K15" s="2023"/>
      <c r="L15" s="612"/>
      <c r="M15" s="872">
        <v>1549</v>
      </c>
      <c r="N15" s="709">
        <v>1458</v>
      </c>
      <c r="O15" s="698">
        <v>813</v>
      </c>
      <c r="P15" s="695">
        <v>821</v>
      </c>
      <c r="Q15" s="717">
        <v>310</v>
      </c>
      <c r="R15" s="768">
        <v>216</v>
      </c>
      <c r="S15" s="1914">
        <v>51</v>
      </c>
      <c r="T15" s="1915"/>
      <c r="U15" s="1916"/>
      <c r="V15" s="695">
        <v>3</v>
      </c>
      <c r="W15" s="686">
        <v>41</v>
      </c>
      <c r="X15" s="711">
        <v>1325</v>
      </c>
      <c r="Y15" s="712">
        <v>760</v>
      </c>
      <c r="Z15" s="1953">
        <v>317</v>
      </c>
      <c r="AA15" s="1954">
        <v>2381</v>
      </c>
      <c r="AB15" s="1955">
        <v>2439</v>
      </c>
      <c r="AC15" s="1956">
        <v>473</v>
      </c>
      <c r="AD15" s="1957">
        <v>1545</v>
      </c>
      <c r="AE15" s="1958">
        <v>419</v>
      </c>
      <c r="AF15" s="1938">
        <v>151</v>
      </c>
      <c r="AG15" s="1939">
        <v>0</v>
      </c>
      <c r="AH15" s="1939">
        <v>109</v>
      </c>
      <c r="AI15" s="1940">
        <v>42</v>
      </c>
      <c r="AJ15" s="1941">
        <v>491</v>
      </c>
      <c r="AK15" s="1942">
        <v>27</v>
      </c>
      <c r="AL15" s="1942">
        <v>212</v>
      </c>
      <c r="AM15" s="1473">
        <v>250</v>
      </c>
      <c r="AN15" s="1959"/>
      <c r="AO15" s="873">
        <v>1979</v>
      </c>
      <c r="AP15" s="1954">
        <v>1883</v>
      </c>
      <c r="AQ15" s="1960">
        <v>1337</v>
      </c>
      <c r="AR15" s="768">
        <v>147</v>
      </c>
      <c r="AS15" s="1945">
        <v>14740</v>
      </c>
      <c r="AT15" s="870">
        <v>6181</v>
      </c>
      <c r="AU15" s="871">
        <v>7391</v>
      </c>
      <c r="AV15" s="1946">
        <v>1168</v>
      </c>
      <c r="AW15" s="1947">
        <v>10491</v>
      </c>
      <c r="AX15" s="1471">
        <v>3882</v>
      </c>
      <c r="AY15" s="700">
        <v>6488</v>
      </c>
      <c r="AZ15" s="1948">
        <v>121</v>
      </c>
      <c r="BA15" s="1938">
        <v>1023</v>
      </c>
      <c r="BB15" s="1472">
        <v>21</v>
      </c>
      <c r="BC15" s="697">
        <v>749</v>
      </c>
      <c r="BD15" s="1949">
        <v>253</v>
      </c>
      <c r="BE15" s="1950">
        <v>669</v>
      </c>
      <c r="BF15" s="1473">
        <v>0</v>
      </c>
      <c r="BG15" s="693">
        <v>198</v>
      </c>
      <c r="BH15" s="694">
        <v>471</v>
      </c>
      <c r="BI15" s="1951">
        <v>6332</v>
      </c>
      <c r="BJ15" s="1951">
        <v>4643</v>
      </c>
      <c r="BK15" s="1952">
        <v>974</v>
      </c>
      <c r="BL15" s="1091">
        <v>715</v>
      </c>
    </row>
    <row r="16" spans="1:67" ht="17.25" x14ac:dyDescent="0.3">
      <c r="A16" s="1199" t="s">
        <v>8</v>
      </c>
      <c r="B16" s="888">
        <v>8</v>
      </c>
      <c r="C16" s="883">
        <v>3.3084915595875017</v>
      </c>
      <c r="D16" s="735">
        <v>2011</v>
      </c>
      <c r="E16" s="763" t="s">
        <v>431</v>
      </c>
      <c r="F16" s="745"/>
      <c r="G16" s="743"/>
      <c r="H16" s="1676"/>
      <c r="I16" s="1678"/>
      <c r="J16" s="1682"/>
      <c r="K16" s="2023"/>
      <c r="L16" s="612" t="s">
        <v>500</v>
      </c>
      <c r="M16" s="872">
        <v>10193</v>
      </c>
      <c r="N16" s="709">
        <v>10176</v>
      </c>
      <c r="O16" s="698">
        <v>1499</v>
      </c>
      <c r="P16" s="695">
        <v>1506</v>
      </c>
      <c r="Q16" s="717">
        <v>489</v>
      </c>
      <c r="R16" s="768">
        <v>541</v>
      </c>
      <c r="S16" s="1914">
        <v>0</v>
      </c>
      <c r="T16" s="1915"/>
      <c r="U16" s="1916"/>
      <c r="V16" s="695">
        <v>0</v>
      </c>
      <c r="W16" s="686">
        <v>0</v>
      </c>
      <c r="X16" s="711">
        <v>0</v>
      </c>
      <c r="Y16" s="712">
        <v>0</v>
      </c>
      <c r="Z16" s="1953">
        <v>312</v>
      </c>
      <c r="AA16" s="1954">
        <v>6124</v>
      </c>
      <c r="AB16" s="1955">
        <v>6277</v>
      </c>
      <c r="AC16" s="1956">
        <v>2120</v>
      </c>
      <c r="AD16" s="1957">
        <v>2962</v>
      </c>
      <c r="AE16" s="1958">
        <v>1194</v>
      </c>
      <c r="AF16" s="1938">
        <v>2530</v>
      </c>
      <c r="AG16" s="1939">
        <v>469</v>
      </c>
      <c r="AH16" s="1939">
        <v>1639</v>
      </c>
      <c r="AI16" s="1940">
        <v>422</v>
      </c>
      <c r="AJ16" s="1941">
        <v>992</v>
      </c>
      <c r="AK16" s="1942">
        <v>378</v>
      </c>
      <c r="AL16" s="1942">
        <v>416</v>
      </c>
      <c r="AM16" s="1473">
        <v>196</v>
      </c>
      <c r="AN16" s="1959"/>
      <c r="AO16" s="873">
        <v>5659</v>
      </c>
      <c r="AP16" s="1954">
        <v>5639</v>
      </c>
      <c r="AQ16" s="1960">
        <v>3349</v>
      </c>
      <c r="AR16" s="768">
        <v>191</v>
      </c>
      <c r="AS16" s="1945">
        <v>1</v>
      </c>
      <c r="AT16" s="870">
        <v>0</v>
      </c>
      <c r="AU16" s="871">
        <v>1</v>
      </c>
      <c r="AV16" s="1946">
        <v>0</v>
      </c>
      <c r="AW16" s="1947">
        <v>1</v>
      </c>
      <c r="AX16" s="1471">
        <v>0</v>
      </c>
      <c r="AY16" s="700">
        <v>1</v>
      </c>
      <c r="AZ16" s="1948">
        <v>0</v>
      </c>
      <c r="BA16" s="1938">
        <v>0</v>
      </c>
      <c r="BB16" s="1472">
        <v>0</v>
      </c>
      <c r="BC16" s="697">
        <v>0</v>
      </c>
      <c r="BD16" s="1949">
        <v>0</v>
      </c>
      <c r="BE16" s="1950">
        <v>0</v>
      </c>
      <c r="BF16" s="1473">
        <v>0</v>
      </c>
      <c r="BG16" s="693">
        <v>0</v>
      </c>
      <c r="BH16" s="694">
        <v>0</v>
      </c>
      <c r="BI16" s="1951">
        <v>0</v>
      </c>
      <c r="BJ16" s="1951">
        <v>0</v>
      </c>
      <c r="BK16" s="1952">
        <v>0</v>
      </c>
      <c r="BL16" s="1091">
        <v>0</v>
      </c>
    </row>
    <row r="17" spans="1:64" ht="17.25" x14ac:dyDescent="0.3">
      <c r="A17" s="1199" t="s">
        <v>178</v>
      </c>
      <c r="B17" s="888">
        <v>9</v>
      </c>
      <c r="C17" s="883">
        <v>3.2262055182366689</v>
      </c>
      <c r="D17" s="735"/>
      <c r="E17" s="764"/>
      <c r="F17" s="745"/>
      <c r="G17" s="743"/>
      <c r="H17" s="1676"/>
      <c r="I17" s="728"/>
      <c r="J17" s="1679"/>
      <c r="K17" s="2023"/>
      <c r="L17" s="612" t="s">
        <v>500</v>
      </c>
      <c r="M17" s="872">
        <v>236</v>
      </c>
      <c r="N17" s="709">
        <v>235</v>
      </c>
      <c r="O17" s="698">
        <v>77</v>
      </c>
      <c r="P17" s="695">
        <v>77</v>
      </c>
      <c r="Q17" s="717">
        <v>0</v>
      </c>
      <c r="R17" s="768">
        <v>32</v>
      </c>
      <c r="S17" s="1914">
        <v>0</v>
      </c>
      <c r="T17" s="1915"/>
      <c r="U17" s="1916"/>
      <c r="V17" s="695">
        <v>0</v>
      </c>
      <c r="W17" s="686">
        <v>0</v>
      </c>
      <c r="X17" s="711">
        <v>51</v>
      </c>
      <c r="Y17" s="712">
        <v>0</v>
      </c>
      <c r="Z17" s="1953">
        <v>28</v>
      </c>
      <c r="AA17" s="1954">
        <v>946</v>
      </c>
      <c r="AB17" s="1955">
        <v>963</v>
      </c>
      <c r="AC17" s="1956">
        <v>1</v>
      </c>
      <c r="AD17" s="1957">
        <v>206</v>
      </c>
      <c r="AE17" s="1958">
        <v>755</v>
      </c>
      <c r="AF17" s="1938">
        <v>235</v>
      </c>
      <c r="AG17" s="1939">
        <v>0</v>
      </c>
      <c r="AH17" s="1939">
        <v>194</v>
      </c>
      <c r="AI17" s="1940">
        <v>41</v>
      </c>
      <c r="AJ17" s="1941">
        <v>52</v>
      </c>
      <c r="AK17" s="1942">
        <v>0</v>
      </c>
      <c r="AL17" s="1942">
        <v>0</v>
      </c>
      <c r="AM17" s="1473">
        <v>52</v>
      </c>
      <c r="AN17" s="1959"/>
      <c r="AO17" s="873">
        <v>2311</v>
      </c>
      <c r="AP17" s="1954">
        <v>2038</v>
      </c>
      <c r="AQ17" s="1960">
        <v>43</v>
      </c>
      <c r="AR17" s="768">
        <v>25</v>
      </c>
      <c r="AS17" s="1945">
        <v>5</v>
      </c>
      <c r="AT17" s="870">
        <v>0</v>
      </c>
      <c r="AU17" s="871">
        <v>2</v>
      </c>
      <c r="AV17" s="1946">
        <v>3</v>
      </c>
      <c r="AW17" s="1947">
        <v>3</v>
      </c>
      <c r="AX17" s="1471">
        <v>0</v>
      </c>
      <c r="AY17" s="700">
        <v>2</v>
      </c>
      <c r="AZ17" s="1948">
        <v>1</v>
      </c>
      <c r="BA17" s="1938">
        <v>2</v>
      </c>
      <c r="BB17" s="1472">
        <v>0</v>
      </c>
      <c r="BC17" s="697">
        <v>0</v>
      </c>
      <c r="BD17" s="1949">
        <v>2</v>
      </c>
      <c r="BE17" s="1950">
        <v>0</v>
      </c>
      <c r="BF17" s="1473">
        <v>0</v>
      </c>
      <c r="BG17" s="693">
        <v>0</v>
      </c>
      <c r="BH17" s="694">
        <v>0</v>
      </c>
      <c r="BI17" s="1951">
        <v>2</v>
      </c>
      <c r="BJ17" s="1951">
        <v>0</v>
      </c>
      <c r="BK17" s="1952">
        <v>0</v>
      </c>
      <c r="BL17" s="1091">
        <v>2</v>
      </c>
    </row>
    <row r="18" spans="1:64" ht="18" thickBot="1" x14ac:dyDescent="0.35">
      <c r="A18" s="2004" t="s">
        <v>536</v>
      </c>
      <c r="B18" s="889">
        <v>10</v>
      </c>
      <c r="C18" s="884">
        <v>3.1094159737318972</v>
      </c>
      <c r="D18" s="972"/>
      <c r="E18" s="2005" t="s">
        <v>496</v>
      </c>
      <c r="F18" s="1997"/>
      <c r="G18" s="1905"/>
      <c r="H18" s="1688"/>
      <c r="I18" s="2006"/>
      <c r="J18" s="2007" t="s">
        <v>489</v>
      </c>
      <c r="K18" s="2025"/>
      <c r="L18" s="2008" t="s">
        <v>497</v>
      </c>
      <c r="M18" s="874">
        <v>0</v>
      </c>
      <c r="N18" s="710">
        <v>0</v>
      </c>
      <c r="O18" s="699">
        <v>0</v>
      </c>
      <c r="P18" s="696">
        <v>0</v>
      </c>
      <c r="Q18" s="718">
        <v>0</v>
      </c>
      <c r="R18" s="770">
        <v>0</v>
      </c>
      <c r="S18" s="1962">
        <v>0</v>
      </c>
      <c r="T18" s="1963"/>
      <c r="U18" s="1964"/>
      <c r="V18" s="696">
        <v>0</v>
      </c>
      <c r="W18" s="688">
        <v>0</v>
      </c>
      <c r="X18" s="713">
        <v>0</v>
      </c>
      <c r="Y18" s="714">
        <v>0</v>
      </c>
      <c r="Z18" s="1965">
        <v>12</v>
      </c>
      <c r="AA18" s="1966">
        <v>0</v>
      </c>
      <c r="AB18" s="1967">
        <v>29</v>
      </c>
      <c r="AC18" s="1968">
        <v>29</v>
      </c>
      <c r="AD18" s="1969">
        <v>0</v>
      </c>
      <c r="AE18" s="1970">
        <v>0</v>
      </c>
      <c r="AF18" s="1938">
        <v>0</v>
      </c>
      <c r="AG18" s="1939">
        <v>0</v>
      </c>
      <c r="AH18" s="1939">
        <v>0</v>
      </c>
      <c r="AI18" s="1940">
        <v>0</v>
      </c>
      <c r="AJ18" s="1941">
        <v>0</v>
      </c>
      <c r="AK18" s="1942">
        <v>0</v>
      </c>
      <c r="AL18" s="1942">
        <v>0</v>
      </c>
      <c r="AM18" s="1473">
        <v>0</v>
      </c>
      <c r="AN18" s="1971"/>
      <c r="AO18" s="875">
        <v>20</v>
      </c>
      <c r="AP18" s="1966">
        <v>0</v>
      </c>
      <c r="AQ18" s="1972">
        <v>0</v>
      </c>
      <c r="AR18" s="770">
        <v>8</v>
      </c>
      <c r="AS18" s="1973">
        <v>0</v>
      </c>
      <c r="AT18" s="876">
        <v>0</v>
      </c>
      <c r="AU18" s="877">
        <v>0</v>
      </c>
      <c r="AV18" s="1974">
        <v>0</v>
      </c>
      <c r="AW18" s="1975">
        <v>0</v>
      </c>
      <c r="AX18" s="1474">
        <v>0</v>
      </c>
      <c r="AY18" s="773">
        <v>0</v>
      </c>
      <c r="AZ18" s="1976">
        <v>0</v>
      </c>
      <c r="BA18" s="1977">
        <v>0</v>
      </c>
      <c r="BB18" s="1475">
        <v>0</v>
      </c>
      <c r="BC18" s="774">
        <v>0</v>
      </c>
      <c r="BD18" s="1978">
        <v>0</v>
      </c>
      <c r="BE18" s="1979">
        <v>0</v>
      </c>
      <c r="BF18" s="1476">
        <v>0</v>
      </c>
      <c r="BG18" s="775">
        <v>0</v>
      </c>
      <c r="BH18" s="776">
        <v>0</v>
      </c>
      <c r="BI18" s="1980">
        <v>0</v>
      </c>
      <c r="BJ18" s="1980">
        <v>0</v>
      </c>
      <c r="BK18" s="1981">
        <v>0</v>
      </c>
      <c r="BL18" s="1095">
        <v>0</v>
      </c>
    </row>
    <row r="19" spans="1:64" ht="17.25" x14ac:dyDescent="0.3">
      <c r="A19" s="1903" t="s">
        <v>301</v>
      </c>
      <c r="B19" s="887">
        <v>11</v>
      </c>
      <c r="C19" s="882">
        <v>2.9955356133816546</v>
      </c>
      <c r="D19" s="752">
        <v>2017</v>
      </c>
      <c r="E19" s="2001" t="s">
        <v>431</v>
      </c>
      <c r="F19" s="2002" t="s">
        <v>428</v>
      </c>
      <c r="G19" s="742"/>
      <c r="H19" s="2003"/>
      <c r="I19" s="1993"/>
      <c r="J19" s="1994"/>
      <c r="K19" s="2022"/>
      <c r="L19" s="583"/>
      <c r="M19" s="1908">
        <v>49</v>
      </c>
      <c r="N19" s="1909">
        <v>49</v>
      </c>
      <c r="O19" s="1910">
        <v>48</v>
      </c>
      <c r="P19" s="1911">
        <v>49</v>
      </c>
      <c r="Q19" s="1912">
        <v>5</v>
      </c>
      <c r="R19" s="1913">
        <v>15</v>
      </c>
      <c r="S19" s="1914">
        <v>5</v>
      </c>
      <c r="T19" s="1915"/>
      <c r="U19" s="1916"/>
      <c r="V19" s="1911">
        <v>5</v>
      </c>
      <c r="W19" s="1917">
        <v>5</v>
      </c>
      <c r="X19" s="1918">
        <v>221</v>
      </c>
      <c r="Y19" s="1919">
        <v>97</v>
      </c>
      <c r="Z19" s="1932">
        <v>23</v>
      </c>
      <c r="AA19" s="1933">
        <v>68</v>
      </c>
      <c r="AB19" s="1934">
        <v>73</v>
      </c>
      <c r="AC19" s="1935">
        <v>1</v>
      </c>
      <c r="AD19" s="1936">
        <v>29</v>
      </c>
      <c r="AE19" s="1937">
        <v>42</v>
      </c>
      <c r="AF19" s="1938">
        <v>22</v>
      </c>
      <c r="AG19" s="1939">
        <v>0</v>
      </c>
      <c r="AH19" s="1939">
        <v>19</v>
      </c>
      <c r="AI19" s="1940">
        <v>3</v>
      </c>
      <c r="AJ19" s="1941">
        <v>44</v>
      </c>
      <c r="AK19" s="1942">
        <v>0</v>
      </c>
      <c r="AL19" s="1942">
        <v>9</v>
      </c>
      <c r="AM19" s="1473">
        <v>34</v>
      </c>
      <c r="AN19" s="1943"/>
      <c r="AO19" s="1677">
        <v>322</v>
      </c>
      <c r="AP19" s="1933">
        <v>79</v>
      </c>
      <c r="AQ19" s="1944">
        <v>13</v>
      </c>
      <c r="AR19" s="1913">
        <v>55</v>
      </c>
      <c r="AS19" s="1945">
        <v>122</v>
      </c>
      <c r="AT19" s="870">
        <v>52</v>
      </c>
      <c r="AU19" s="871">
        <v>66</v>
      </c>
      <c r="AV19" s="1946">
        <v>4</v>
      </c>
      <c r="AW19" s="1947">
        <v>50</v>
      </c>
      <c r="AX19" s="1471">
        <v>34</v>
      </c>
      <c r="AY19" s="700">
        <v>16</v>
      </c>
      <c r="AZ19" s="1948">
        <v>0</v>
      </c>
      <c r="BA19" s="1938">
        <v>10</v>
      </c>
      <c r="BB19" s="1472">
        <v>10</v>
      </c>
      <c r="BC19" s="697">
        <v>0</v>
      </c>
      <c r="BD19" s="1949">
        <v>0</v>
      </c>
      <c r="BE19" s="1950">
        <v>2</v>
      </c>
      <c r="BF19" s="1473">
        <v>0</v>
      </c>
      <c r="BG19" s="693">
        <v>0</v>
      </c>
      <c r="BH19" s="694">
        <v>2</v>
      </c>
      <c r="BI19" s="1951">
        <v>2</v>
      </c>
      <c r="BJ19" s="1951">
        <v>0</v>
      </c>
      <c r="BK19" s="1952">
        <v>0</v>
      </c>
      <c r="BL19" s="1091">
        <v>2</v>
      </c>
    </row>
    <row r="20" spans="1:64" ht="17.25" x14ac:dyDescent="0.3">
      <c r="A20" s="1199" t="s">
        <v>9</v>
      </c>
      <c r="B20" s="888">
        <v>12</v>
      </c>
      <c r="C20" s="883">
        <v>2.9309772609754132</v>
      </c>
      <c r="D20" s="735">
        <v>2019</v>
      </c>
      <c r="E20" s="765" t="s">
        <v>432</v>
      </c>
      <c r="F20" s="746" t="s">
        <v>428</v>
      </c>
      <c r="G20" s="743"/>
      <c r="H20" s="1676"/>
      <c r="I20" s="1678"/>
      <c r="J20" s="1682"/>
      <c r="K20" s="2023"/>
      <c r="L20" s="612" t="s">
        <v>500</v>
      </c>
      <c r="M20" s="872">
        <v>4176</v>
      </c>
      <c r="N20" s="709">
        <v>4172</v>
      </c>
      <c r="O20" s="698">
        <v>1192</v>
      </c>
      <c r="P20" s="695">
        <v>1202</v>
      </c>
      <c r="Q20" s="717">
        <v>784</v>
      </c>
      <c r="R20" s="768">
        <v>278</v>
      </c>
      <c r="S20" s="1914">
        <v>0</v>
      </c>
      <c r="T20" s="1915"/>
      <c r="U20" s="1916"/>
      <c r="V20" s="695">
        <v>0</v>
      </c>
      <c r="W20" s="686">
        <v>0</v>
      </c>
      <c r="X20" s="711">
        <v>545</v>
      </c>
      <c r="Y20" s="712">
        <v>394</v>
      </c>
      <c r="Z20" s="1953">
        <v>268</v>
      </c>
      <c r="AA20" s="1954">
        <v>5446</v>
      </c>
      <c r="AB20" s="1955">
        <v>5803</v>
      </c>
      <c r="AC20" s="1956">
        <v>2385</v>
      </c>
      <c r="AD20" s="1957">
        <v>2117</v>
      </c>
      <c r="AE20" s="1958">
        <v>1300</v>
      </c>
      <c r="AF20" s="1938">
        <v>1472</v>
      </c>
      <c r="AG20" s="1939">
        <v>144</v>
      </c>
      <c r="AH20" s="1939">
        <v>1304</v>
      </c>
      <c r="AI20" s="1940">
        <v>24</v>
      </c>
      <c r="AJ20" s="1941">
        <v>1316</v>
      </c>
      <c r="AK20" s="1942">
        <v>104</v>
      </c>
      <c r="AL20" s="1942">
        <v>485</v>
      </c>
      <c r="AM20" s="1473">
        <v>726</v>
      </c>
      <c r="AN20" s="1959"/>
      <c r="AO20" s="873">
        <v>955</v>
      </c>
      <c r="AP20" s="1954">
        <v>949</v>
      </c>
      <c r="AQ20" s="1960">
        <v>608</v>
      </c>
      <c r="AR20" s="768">
        <v>29</v>
      </c>
      <c r="AS20" s="1945">
        <v>259</v>
      </c>
      <c r="AT20" s="870">
        <v>109</v>
      </c>
      <c r="AU20" s="871">
        <v>148</v>
      </c>
      <c r="AV20" s="1946">
        <v>2</v>
      </c>
      <c r="AW20" s="1947">
        <v>239</v>
      </c>
      <c r="AX20" s="1471">
        <v>91</v>
      </c>
      <c r="AY20" s="700">
        <v>148</v>
      </c>
      <c r="AZ20" s="1948">
        <v>0</v>
      </c>
      <c r="BA20" s="1938">
        <v>0</v>
      </c>
      <c r="BB20" s="1472">
        <v>0</v>
      </c>
      <c r="BC20" s="697">
        <v>0</v>
      </c>
      <c r="BD20" s="1949">
        <v>0</v>
      </c>
      <c r="BE20" s="1950">
        <v>1</v>
      </c>
      <c r="BF20" s="1473">
        <v>0</v>
      </c>
      <c r="BG20" s="693">
        <v>0</v>
      </c>
      <c r="BH20" s="694">
        <v>1</v>
      </c>
      <c r="BI20" s="1951">
        <v>1</v>
      </c>
      <c r="BJ20" s="1951">
        <v>0</v>
      </c>
      <c r="BK20" s="1952">
        <v>0</v>
      </c>
      <c r="BL20" s="1091">
        <v>1</v>
      </c>
    </row>
    <row r="21" spans="1:64" ht="17.25" x14ac:dyDescent="0.3">
      <c r="A21" s="1198" t="s">
        <v>203</v>
      </c>
      <c r="B21" s="888">
        <v>13</v>
      </c>
      <c r="C21" s="883">
        <v>2.8605165343036627</v>
      </c>
      <c r="D21" s="735"/>
      <c r="E21" s="764" t="s">
        <v>496</v>
      </c>
      <c r="F21" s="745"/>
      <c r="G21" s="743"/>
      <c r="H21" s="1676"/>
      <c r="I21" s="1683"/>
      <c r="J21" s="1092"/>
      <c r="K21" s="2026"/>
      <c r="L21" s="612"/>
      <c r="M21" s="872">
        <v>187</v>
      </c>
      <c r="N21" s="709">
        <v>182</v>
      </c>
      <c r="O21" s="698">
        <v>175</v>
      </c>
      <c r="P21" s="695">
        <v>176</v>
      </c>
      <c r="Q21" s="717">
        <v>0</v>
      </c>
      <c r="R21" s="768">
        <v>52</v>
      </c>
      <c r="S21" s="1914">
        <v>0</v>
      </c>
      <c r="T21" s="1915"/>
      <c r="U21" s="1916"/>
      <c r="V21" s="695">
        <v>0</v>
      </c>
      <c r="W21" s="686">
        <v>0</v>
      </c>
      <c r="X21" s="711">
        <v>0</v>
      </c>
      <c r="Y21" s="712">
        <v>0</v>
      </c>
      <c r="Z21" s="1953">
        <v>161</v>
      </c>
      <c r="AA21" s="1954">
        <v>1313</v>
      </c>
      <c r="AB21" s="1955">
        <v>1406</v>
      </c>
      <c r="AC21" s="1956">
        <v>237</v>
      </c>
      <c r="AD21" s="1957">
        <v>604</v>
      </c>
      <c r="AE21" s="1958">
        <v>563</v>
      </c>
      <c r="AF21" s="1938">
        <v>898</v>
      </c>
      <c r="AG21" s="1939">
        <v>86</v>
      </c>
      <c r="AH21" s="1939">
        <v>568</v>
      </c>
      <c r="AI21" s="1940">
        <v>244</v>
      </c>
      <c r="AJ21" s="1941">
        <v>15</v>
      </c>
      <c r="AK21" s="1942">
        <v>0</v>
      </c>
      <c r="AL21" s="1942">
        <v>15</v>
      </c>
      <c r="AM21" s="1473">
        <v>0</v>
      </c>
      <c r="AN21" s="1959"/>
      <c r="AO21" s="873">
        <v>179</v>
      </c>
      <c r="AP21" s="1954">
        <v>116</v>
      </c>
      <c r="AQ21" s="1960">
        <v>0</v>
      </c>
      <c r="AR21" s="768">
        <v>52</v>
      </c>
      <c r="AS21" s="1945">
        <v>2</v>
      </c>
      <c r="AT21" s="870">
        <v>0</v>
      </c>
      <c r="AU21" s="871">
        <v>1</v>
      </c>
      <c r="AV21" s="1946">
        <v>1</v>
      </c>
      <c r="AW21" s="1947">
        <v>1</v>
      </c>
      <c r="AX21" s="1471">
        <v>0</v>
      </c>
      <c r="AY21" s="700">
        <v>1</v>
      </c>
      <c r="AZ21" s="1948">
        <v>0</v>
      </c>
      <c r="BA21" s="1938">
        <v>1</v>
      </c>
      <c r="BB21" s="1472">
        <v>0</v>
      </c>
      <c r="BC21" s="697">
        <v>0</v>
      </c>
      <c r="BD21" s="1949">
        <v>1</v>
      </c>
      <c r="BE21" s="1950">
        <v>0</v>
      </c>
      <c r="BF21" s="1473">
        <v>0</v>
      </c>
      <c r="BG21" s="693">
        <v>0</v>
      </c>
      <c r="BH21" s="694">
        <v>0</v>
      </c>
      <c r="BI21" s="1951">
        <v>0</v>
      </c>
      <c r="BJ21" s="1951">
        <v>0</v>
      </c>
      <c r="BK21" s="1952">
        <v>0</v>
      </c>
      <c r="BL21" s="1091">
        <v>0</v>
      </c>
    </row>
    <row r="22" spans="1:64" ht="17.25" x14ac:dyDescent="0.3">
      <c r="A22" s="1198" t="s">
        <v>572</v>
      </c>
      <c r="B22" s="888">
        <v>14</v>
      </c>
      <c r="C22" s="883">
        <v>2.8374244237091757</v>
      </c>
      <c r="D22" s="735">
        <v>2011</v>
      </c>
      <c r="E22" s="764"/>
      <c r="F22" s="745"/>
      <c r="G22" s="743"/>
      <c r="H22" s="1676"/>
      <c r="I22" s="728"/>
      <c r="J22" s="1679"/>
      <c r="K22" s="2023"/>
      <c r="L22" s="612"/>
      <c r="M22" s="872">
        <v>1904</v>
      </c>
      <c r="N22" s="709">
        <v>1902</v>
      </c>
      <c r="O22" s="698">
        <v>577</v>
      </c>
      <c r="P22" s="695">
        <v>583</v>
      </c>
      <c r="Q22" s="717">
        <v>36</v>
      </c>
      <c r="R22" s="768">
        <v>179</v>
      </c>
      <c r="S22" s="1914">
        <v>0</v>
      </c>
      <c r="T22" s="1915"/>
      <c r="U22" s="1916"/>
      <c r="V22" s="695">
        <v>0</v>
      </c>
      <c r="W22" s="686">
        <v>0</v>
      </c>
      <c r="X22" s="711">
        <v>0</v>
      </c>
      <c r="Y22" s="712">
        <v>0</v>
      </c>
      <c r="Z22" s="1953">
        <v>21</v>
      </c>
      <c r="AA22" s="1954">
        <v>766</v>
      </c>
      <c r="AB22" s="1955">
        <v>1059</v>
      </c>
      <c r="AC22" s="1956">
        <v>18</v>
      </c>
      <c r="AD22" s="1957">
        <v>132</v>
      </c>
      <c r="AE22" s="1958">
        <v>908</v>
      </c>
      <c r="AF22" s="1938">
        <v>49</v>
      </c>
      <c r="AG22" s="1939">
        <v>0</v>
      </c>
      <c r="AH22" s="1939">
        <v>0</v>
      </c>
      <c r="AI22" s="1940">
        <v>49</v>
      </c>
      <c r="AJ22" s="1941">
        <v>210</v>
      </c>
      <c r="AK22" s="1942">
        <v>0</v>
      </c>
      <c r="AL22" s="1942">
        <v>0</v>
      </c>
      <c r="AM22" s="1473">
        <v>210</v>
      </c>
      <c r="AN22" s="1959"/>
      <c r="AO22" s="873">
        <v>43</v>
      </c>
      <c r="AP22" s="1954">
        <v>43</v>
      </c>
      <c r="AQ22" s="1960">
        <v>0</v>
      </c>
      <c r="AR22" s="768">
        <v>0</v>
      </c>
      <c r="AS22" s="1945">
        <v>0</v>
      </c>
      <c r="AT22" s="870">
        <v>0</v>
      </c>
      <c r="AU22" s="871">
        <v>0</v>
      </c>
      <c r="AV22" s="1946">
        <v>0</v>
      </c>
      <c r="AW22" s="1947">
        <v>0</v>
      </c>
      <c r="AX22" s="1471">
        <v>0</v>
      </c>
      <c r="AY22" s="700">
        <v>0</v>
      </c>
      <c r="AZ22" s="1948">
        <v>0</v>
      </c>
      <c r="BA22" s="1938">
        <v>0</v>
      </c>
      <c r="BB22" s="1472">
        <v>0</v>
      </c>
      <c r="BC22" s="697">
        <v>0</v>
      </c>
      <c r="BD22" s="1949">
        <v>0</v>
      </c>
      <c r="BE22" s="1950">
        <v>0</v>
      </c>
      <c r="BF22" s="1473">
        <v>0</v>
      </c>
      <c r="BG22" s="693">
        <v>0</v>
      </c>
      <c r="BH22" s="694">
        <v>0</v>
      </c>
      <c r="BI22" s="1951">
        <v>0</v>
      </c>
      <c r="BJ22" s="1951">
        <v>0</v>
      </c>
      <c r="BK22" s="1952">
        <v>0</v>
      </c>
      <c r="BL22" s="1091">
        <v>0</v>
      </c>
    </row>
    <row r="23" spans="1:64" ht="18" thickBot="1" x14ac:dyDescent="0.35">
      <c r="A23" s="1201" t="s">
        <v>302</v>
      </c>
      <c r="B23" s="889">
        <v>15</v>
      </c>
      <c r="C23" s="884">
        <v>2.7468408080555275</v>
      </c>
      <c r="D23" s="972">
        <v>2017</v>
      </c>
      <c r="E23" s="944" t="s">
        <v>431</v>
      </c>
      <c r="F23" s="2011" t="s">
        <v>428</v>
      </c>
      <c r="G23" s="1905"/>
      <c r="H23" s="1906"/>
      <c r="I23" s="1907"/>
      <c r="J23" s="1690"/>
      <c r="K23" s="2025"/>
      <c r="L23" s="2000"/>
      <c r="M23" s="874">
        <v>967</v>
      </c>
      <c r="N23" s="710">
        <v>963</v>
      </c>
      <c r="O23" s="699">
        <v>481</v>
      </c>
      <c r="P23" s="696">
        <v>489</v>
      </c>
      <c r="Q23" s="718">
        <v>64</v>
      </c>
      <c r="R23" s="770">
        <v>47</v>
      </c>
      <c r="S23" s="1962">
        <v>95</v>
      </c>
      <c r="T23" s="1963"/>
      <c r="U23" s="1964"/>
      <c r="V23" s="696">
        <v>82</v>
      </c>
      <c r="W23" s="688">
        <v>94</v>
      </c>
      <c r="X23" s="713">
        <v>726</v>
      </c>
      <c r="Y23" s="714">
        <v>363</v>
      </c>
      <c r="Z23" s="1965">
        <v>165</v>
      </c>
      <c r="AA23" s="1966">
        <v>3137</v>
      </c>
      <c r="AB23" s="1967">
        <v>3496</v>
      </c>
      <c r="AC23" s="1968">
        <v>164</v>
      </c>
      <c r="AD23" s="1969">
        <v>1737</v>
      </c>
      <c r="AE23" s="1970">
        <v>1594</v>
      </c>
      <c r="AF23" s="1938">
        <v>333</v>
      </c>
      <c r="AG23" s="1939">
        <v>58</v>
      </c>
      <c r="AH23" s="1939">
        <v>254</v>
      </c>
      <c r="AI23" s="1940">
        <v>21</v>
      </c>
      <c r="AJ23" s="1941">
        <v>2181</v>
      </c>
      <c r="AK23" s="1942">
        <v>21</v>
      </c>
      <c r="AL23" s="1942">
        <v>1125</v>
      </c>
      <c r="AM23" s="1473">
        <v>1034</v>
      </c>
      <c r="AN23" s="1971"/>
      <c r="AO23" s="875">
        <v>5755</v>
      </c>
      <c r="AP23" s="1966">
        <v>5169</v>
      </c>
      <c r="AQ23" s="1972">
        <v>4701</v>
      </c>
      <c r="AR23" s="770">
        <v>226</v>
      </c>
      <c r="AS23" s="1973">
        <v>7085</v>
      </c>
      <c r="AT23" s="876">
        <v>4303</v>
      </c>
      <c r="AU23" s="877">
        <v>2130</v>
      </c>
      <c r="AV23" s="1974">
        <v>652</v>
      </c>
      <c r="AW23" s="1975">
        <v>3260</v>
      </c>
      <c r="AX23" s="1474">
        <v>1205</v>
      </c>
      <c r="AY23" s="773">
        <v>2029</v>
      </c>
      <c r="AZ23" s="1976">
        <v>26</v>
      </c>
      <c r="BA23" s="1977">
        <v>7</v>
      </c>
      <c r="BB23" s="1475">
        <v>7</v>
      </c>
      <c r="BC23" s="774">
        <v>0</v>
      </c>
      <c r="BD23" s="1978">
        <v>0</v>
      </c>
      <c r="BE23" s="1979">
        <v>390</v>
      </c>
      <c r="BF23" s="1476">
        <v>0</v>
      </c>
      <c r="BG23" s="775">
        <v>0</v>
      </c>
      <c r="BH23" s="776">
        <v>390</v>
      </c>
      <c r="BI23" s="1980">
        <v>477</v>
      </c>
      <c r="BJ23" s="1980">
        <v>0</v>
      </c>
      <c r="BK23" s="1981">
        <v>0</v>
      </c>
      <c r="BL23" s="1095">
        <v>477</v>
      </c>
    </row>
    <row r="24" spans="1:64" ht="17.25" x14ac:dyDescent="0.3">
      <c r="A24" s="1903" t="s">
        <v>40</v>
      </c>
      <c r="B24" s="887">
        <v>16</v>
      </c>
      <c r="C24" s="882">
        <v>2.6530344046956782</v>
      </c>
      <c r="D24" s="752">
        <v>2015</v>
      </c>
      <c r="E24" s="2001" t="s">
        <v>431</v>
      </c>
      <c r="F24" s="2002"/>
      <c r="G24" s="742"/>
      <c r="H24" s="1992"/>
      <c r="I24" s="2009"/>
      <c r="J24" s="2010"/>
      <c r="K24" s="2027"/>
      <c r="L24" s="583"/>
      <c r="M24" s="872">
        <v>723</v>
      </c>
      <c r="N24" s="709">
        <v>704</v>
      </c>
      <c r="O24" s="698">
        <v>448</v>
      </c>
      <c r="P24" s="695">
        <v>451</v>
      </c>
      <c r="Q24" s="717">
        <v>340</v>
      </c>
      <c r="R24" s="769">
        <v>53</v>
      </c>
      <c r="S24" s="1914">
        <v>19</v>
      </c>
      <c r="T24" s="1915"/>
      <c r="U24" s="1916"/>
      <c r="V24" s="748">
        <v>18</v>
      </c>
      <c r="W24" s="687">
        <v>19</v>
      </c>
      <c r="X24" s="711">
        <v>1179</v>
      </c>
      <c r="Y24" s="712">
        <v>1169</v>
      </c>
      <c r="Z24" s="1953">
        <v>178</v>
      </c>
      <c r="AA24" s="1954">
        <v>1607</v>
      </c>
      <c r="AB24" s="1955">
        <v>1756</v>
      </c>
      <c r="AC24" s="1956">
        <v>221</v>
      </c>
      <c r="AD24" s="1957">
        <v>1000</v>
      </c>
      <c r="AE24" s="1958">
        <v>533</v>
      </c>
      <c r="AF24" s="1938">
        <v>563</v>
      </c>
      <c r="AG24" s="1939">
        <v>55</v>
      </c>
      <c r="AH24" s="1939">
        <v>475</v>
      </c>
      <c r="AI24" s="1940">
        <v>33</v>
      </c>
      <c r="AJ24" s="1941">
        <v>966</v>
      </c>
      <c r="AK24" s="1942">
        <v>15</v>
      </c>
      <c r="AL24" s="1942">
        <v>456</v>
      </c>
      <c r="AM24" s="1473">
        <v>493</v>
      </c>
      <c r="AN24" s="1959"/>
      <c r="AO24" s="873">
        <v>3158</v>
      </c>
      <c r="AP24" s="1954">
        <v>2584</v>
      </c>
      <c r="AQ24" s="1960">
        <v>2159</v>
      </c>
      <c r="AR24" s="768">
        <v>198</v>
      </c>
      <c r="AS24" s="1945">
        <v>2762</v>
      </c>
      <c r="AT24" s="870">
        <v>1109</v>
      </c>
      <c r="AU24" s="871">
        <v>1447</v>
      </c>
      <c r="AV24" s="1946">
        <v>206</v>
      </c>
      <c r="AW24" s="1947">
        <v>2029</v>
      </c>
      <c r="AX24" s="1471">
        <v>748</v>
      </c>
      <c r="AY24" s="700">
        <v>1278</v>
      </c>
      <c r="AZ24" s="1948">
        <v>3</v>
      </c>
      <c r="BA24" s="1938">
        <v>256</v>
      </c>
      <c r="BB24" s="1472">
        <v>9</v>
      </c>
      <c r="BC24" s="697">
        <v>176</v>
      </c>
      <c r="BD24" s="1949">
        <v>71</v>
      </c>
      <c r="BE24" s="1950">
        <v>114</v>
      </c>
      <c r="BF24" s="1473">
        <v>0</v>
      </c>
      <c r="BG24" s="693">
        <v>0</v>
      </c>
      <c r="BH24" s="694">
        <v>114</v>
      </c>
      <c r="BI24" s="1951">
        <v>261</v>
      </c>
      <c r="BJ24" s="1951">
        <v>0</v>
      </c>
      <c r="BK24" s="1952">
        <v>132</v>
      </c>
      <c r="BL24" s="1091">
        <v>129</v>
      </c>
    </row>
    <row r="25" spans="1:64" ht="17.25" x14ac:dyDescent="0.3">
      <c r="A25" s="1198" t="s">
        <v>207</v>
      </c>
      <c r="B25" s="888">
        <v>17</v>
      </c>
      <c r="C25" s="883">
        <v>2.6512276969897735</v>
      </c>
      <c r="D25" s="735"/>
      <c r="E25" s="764" t="s">
        <v>496</v>
      </c>
      <c r="F25" s="745"/>
      <c r="G25" s="743"/>
      <c r="H25" s="1676"/>
      <c r="I25" s="1683"/>
      <c r="J25" s="1684" t="s">
        <v>489</v>
      </c>
      <c r="K25" s="2028">
        <f>SUM(M25,AB25,AS25)</f>
        <v>1357</v>
      </c>
      <c r="L25" s="612"/>
      <c r="M25" s="872">
        <v>243</v>
      </c>
      <c r="N25" s="709">
        <v>203</v>
      </c>
      <c r="O25" s="698">
        <v>70</v>
      </c>
      <c r="P25" s="695">
        <v>70</v>
      </c>
      <c r="Q25" s="717">
        <v>0</v>
      </c>
      <c r="R25" s="768">
        <v>10</v>
      </c>
      <c r="S25" s="1914">
        <v>92</v>
      </c>
      <c r="T25" s="1915"/>
      <c r="U25" s="1916"/>
      <c r="V25" s="695">
        <v>88</v>
      </c>
      <c r="W25" s="686">
        <v>90</v>
      </c>
      <c r="X25" s="711">
        <v>118</v>
      </c>
      <c r="Y25" s="712">
        <v>118</v>
      </c>
      <c r="Z25" s="1953">
        <v>1</v>
      </c>
      <c r="AA25" s="1954">
        <v>0</v>
      </c>
      <c r="AB25" s="1955">
        <v>5</v>
      </c>
      <c r="AC25" s="1956">
        <v>5</v>
      </c>
      <c r="AD25" s="1957">
        <v>0</v>
      </c>
      <c r="AE25" s="1958">
        <v>0</v>
      </c>
      <c r="AF25" s="1938">
        <v>0</v>
      </c>
      <c r="AG25" s="1939">
        <v>0</v>
      </c>
      <c r="AH25" s="1939">
        <v>0</v>
      </c>
      <c r="AI25" s="1940">
        <v>0</v>
      </c>
      <c r="AJ25" s="1941">
        <v>0</v>
      </c>
      <c r="AK25" s="1942">
        <v>0</v>
      </c>
      <c r="AL25" s="1942">
        <v>0</v>
      </c>
      <c r="AM25" s="1473">
        <v>0</v>
      </c>
      <c r="AN25" s="1959"/>
      <c r="AO25" s="873">
        <v>1</v>
      </c>
      <c r="AP25" s="1954">
        <v>0</v>
      </c>
      <c r="AQ25" s="1960">
        <v>0</v>
      </c>
      <c r="AR25" s="768">
        <v>1</v>
      </c>
      <c r="AS25" s="1945">
        <v>1109</v>
      </c>
      <c r="AT25" s="870">
        <v>1109</v>
      </c>
      <c r="AU25" s="871">
        <v>0</v>
      </c>
      <c r="AV25" s="1946">
        <v>0</v>
      </c>
      <c r="AW25" s="1947">
        <v>829</v>
      </c>
      <c r="AX25" s="1471">
        <v>829</v>
      </c>
      <c r="AY25" s="700">
        <v>0</v>
      </c>
      <c r="AZ25" s="1948">
        <v>0</v>
      </c>
      <c r="BA25" s="1938">
        <v>0</v>
      </c>
      <c r="BB25" s="1472">
        <v>0</v>
      </c>
      <c r="BC25" s="697">
        <v>0</v>
      </c>
      <c r="BD25" s="1949">
        <v>0</v>
      </c>
      <c r="BE25" s="1950">
        <v>0</v>
      </c>
      <c r="BF25" s="1473">
        <v>0</v>
      </c>
      <c r="BG25" s="693">
        <v>0</v>
      </c>
      <c r="BH25" s="694">
        <v>0</v>
      </c>
      <c r="BI25" s="1951">
        <v>1</v>
      </c>
      <c r="BJ25" s="1951">
        <v>1</v>
      </c>
      <c r="BK25" s="1952">
        <v>0</v>
      </c>
      <c r="BL25" s="1091">
        <v>0</v>
      </c>
    </row>
    <row r="26" spans="1:64" ht="17.25" x14ac:dyDescent="0.3">
      <c r="A26" s="1198" t="s">
        <v>198</v>
      </c>
      <c r="B26" s="888">
        <v>18</v>
      </c>
      <c r="C26" s="883">
        <v>2.6495891611842488</v>
      </c>
      <c r="D26" s="735"/>
      <c r="E26" s="764" t="s">
        <v>496</v>
      </c>
      <c r="F26" s="745"/>
      <c r="G26" s="743"/>
      <c r="H26" s="1687"/>
      <c r="I26" s="1680"/>
      <c r="J26" s="1684" t="s">
        <v>489</v>
      </c>
      <c r="K26" s="2026"/>
      <c r="L26" s="729" t="s">
        <v>497</v>
      </c>
      <c r="M26" s="872">
        <v>0</v>
      </c>
      <c r="N26" s="709">
        <v>0</v>
      </c>
      <c r="O26" s="698">
        <v>0</v>
      </c>
      <c r="P26" s="695">
        <v>0</v>
      </c>
      <c r="Q26" s="717">
        <v>0</v>
      </c>
      <c r="R26" s="768">
        <v>0</v>
      </c>
      <c r="S26" s="1914">
        <v>0</v>
      </c>
      <c r="T26" s="1915"/>
      <c r="U26" s="1916"/>
      <c r="V26" s="695">
        <v>0</v>
      </c>
      <c r="W26" s="686">
        <v>0</v>
      </c>
      <c r="X26" s="711">
        <v>0</v>
      </c>
      <c r="Y26" s="712">
        <v>0</v>
      </c>
      <c r="Z26" s="1953">
        <v>32</v>
      </c>
      <c r="AA26" s="1954">
        <v>0</v>
      </c>
      <c r="AB26" s="1955">
        <v>199</v>
      </c>
      <c r="AC26" s="1956">
        <v>167</v>
      </c>
      <c r="AD26" s="1957">
        <v>32</v>
      </c>
      <c r="AE26" s="1958">
        <v>0</v>
      </c>
      <c r="AF26" s="1938">
        <v>0</v>
      </c>
      <c r="AG26" s="1939">
        <v>0</v>
      </c>
      <c r="AH26" s="1939">
        <v>0</v>
      </c>
      <c r="AI26" s="1940">
        <v>0</v>
      </c>
      <c r="AJ26" s="1941">
        <v>0</v>
      </c>
      <c r="AK26" s="1942">
        <v>0</v>
      </c>
      <c r="AL26" s="1942">
        <v>0</v>
      </c>
      <c r="AM26" s="1473">
        <v>0</v>
      </c>
      <c r="AN26" s="1959"/>
      <c r="AO26" s="873">
        <v>164</v>
      </c>
      <c r="AP26" s="1954">
        <v>0</v>
      </c>
      <c r="AQ26" s="1960">
        <v>0</v>
      </c>
      <c r="AR26" s="768">
        <v>29</v>
      </c>
      <c r="AS26" s="1945">
        <v>323</v>
      </c>
      <c r="AT26" s="870">
        <v>316</v>
      </c>
      <c r="AU26" s="871">
        <v>7</v>
      </c>
      <c r="AV26" s="1946">
        <v>0</v>
      </c>
      <c r="AW26" s="1947">
        <v>214</v>
      </c>
      <c r="AX26" s="1471">
        <v>208</v>
      </c>
      <c r="AY26" s="700">
        <v>6</v>
      </c>
      <c r="AZ26" s="1948">
        <v>0</v>
      </c>
      <c r="BA26" s="1938">
        <v>0</v>
      </c>
      <c r="BB26" s="1472">
        <v>0</v>
      </c>
      <c r="BC26" s="697">
        <v>0</v>
      </c>
      <c r="BD26" s="1949">
        <v>0</v>
      </c>
      <c r="BE26" s="1950">
        <v>0</v>
      </c>
      <c r="BF26" s="1473">
        <v>0</v>
      </c>
      <c r="BG26" s="693">
        <v>0</v>
      </c>
      <c r="BH26" s="694">
        <v>0</v>
      </c>
      <c r="BI26" s="1951">
        <v>0</v>
      </c>
      <c r="BJ26" s="1951">
        <v>0</v>
      </c>
      <c r="BK26" s="1952">
        <v>0</v>
      </c>
      <c r="BL26" s="1091">
        <v>0</v>
      </c>
    </row>
    <row r="27" spans="1:64" ht="17.25" x14ac:dyDescent="0.3">
      <c r="A27" s="1198" t="s">
        <v>208</v>
      </c>
      <c r="B27" s="888">
        <v>19</v>
      </c>
      <c r="C27" s="883">
        <v>2.5969961236794852</v>
      </c>
      <c r="D27" s="735"/>
      <c r="E27" s="764" t="s">
        <v>496</v>
      </c>
      <c r="F27" s="745"/>
      <c r="G27" s="743"/>
      <c r="H27" s="1676"/>
      <c r="I27" s="1680"/>
      <c r="J27" s="1684" t="s">
        <v>489</v>
      </c>
      <c r="K27" s="2028">
        <f>SUM(M27,AB27,AS27)</f>
        <v>2054</v>
      </c>
      <c r="L27" s="612"/>
      <c r="M27" s="872">
        <v>3</v>
      </c>
      <c r="N27" s="709">
        <v>3</v>
      </c>
      <c r="O27" s="698">
        <v>3</v>
      </c>
      <c r="P27" s="695">
        <v>3</v>
      </c>
      <c r="Q27" s="717">
        <v>0</v>
      </c>
      <c r="R27" s="768">
        <v>2</v>
      </c>
      <c r="S27" s="1914">
        <v>113</v>
      </c>
      <c r="T27" s="1915"/>
      <c r="U27" s="1916"/>
      <c r="V27" s="695">
        <v>108</v>
      </c>
      <c r="W27" s="686">
        <v>110</v>
      </c>
      <c r="X27" s="711">
        <v>0</v>
      </c>
      <c r="Y27" s="712">
        <v>0</v>
      </c>
      <c r="Z27" s="1953">
        <v>6</v>
      </c>
      <c r="AA27" s="1954">
        <v>0</v>
      </c>
      <c r="AB27" s="1955">
        <v>21</v>
      </c>
      <c r="AC27" s="1956">
        <v>21</v>
      </c>
      <c r="AD27" s="1957">
        <v>0</v>
      </c>
      <c r="AE27" s="1958">
        <v>0</v>
      </c>
      <c r="AF27" s="1938">
        <v>0</v>
      </c>
      <c r="AG27" s="1939">
        <v>0</v>
      </c>
      <c r="AH27" s="1939">
        <v>0</v>
      </c>
      <c r="AI27" s="1940">
        <v>0</v>
      </c>
      <c r="AJ27" s="1941">
        <v>0</v>
      </c>
      <c r="AK27" s="1942">
        <v>0</v>
      </c>
      <c r="AL27" s="1942">
        <v>0</v>
      </c>
      <c r="AM27" s="1473">
        <v>0</v>
      </c>
      <c r="AN27" s="1959"/>
      <c r="AO27" s="873">
        <v>198</v>
      </c>
      <c r="AP27" s="1954">
        <v>0</v>
      </c>
      <c r="AQ27" s="1960">
        <v>0</v>
      </c>
      <c r="AR27" s="768">
        <v>37</v>
      </c>
      <c r="AS27" s="1945">
        <v>2030</v>
      </c>
      <c r="AT27" s="870">
        <v>2030</v>
      </c>
      <c r="AU27" s="871">
        <v>0</v>
      </c>
      <c r="AV27" s="1946">
        <v>0</v>
      </c>
      <c r="AW27" s="1947">
        <v>1242</v>
      </c>
      <c r="AX27" s="1471">
        <v>1242</v>
      </c>
      <c r="AY27" s="700">
        <v>0</v>
      </c>
      <c r="AZ27" s="1948">
        <v>0</v>
      </c>
      <c r="BA27" s="1938">
        <v>0</v>
      </c>
      <c r="BB27" s="1472">
        <v>0</v>
      </c>
      <c r="BC27" s="697">
        <v>0</v>
      </c>
      <c r="BD27" s="1949">
        <v>0</v>
      </c>
      <c r="BE27" s="1950">
        <v>0</v>
      </c>
      <c r="BF27" s="1473">
        <v>0</v>
      </c>
      <c r="BG27" s="693">
        <v>0</v>
      </c>
      <c r="BH27" s="694">
        <v>0</v>
      </c>
      <c r="BI27" s="1951">
        <v>4</v>
      </c>
      <c r="BJ27" s="1951">
        <v>4</v>
      </c>
      <c r="BK27" s="1952">
        <v>0</v>
      </c>
      <c r="BL27" s="1091">
        <v>0</v>
      </c>
    </row>
    <row r="28" spans="1:64" ht="18" thickBot="1" x14ac:dyDescent="0.35">
      <c r="A28" s="2004" t="s">
        <v>201</v>
      </c>
      <c r="B28" s="889">
        <v>20</v>
      </c>
      <c r="C28" s="884">
        <v>2.5636362160197561</v>
      </c>
      <c r="D28" s="972"/>
      <c r="E28" s="2005" t="s">
        <v>496</v>
      </c>
      <c r="F28" s="1997"/>
      <c r="G28" s="1905"/>
      <c r="H28" s="1906"/>
      <c r="I28" s="1907"/>
      <c r="J28" s="2014"/>
      <c r="K28" s="2024"/>
      <c r="L28" s="724" t="s">
        <v>501</v>
      </c>
      <c r="M28" s="872">
        <v>5138</v>
      </c>
      <c r="N28" s="709">
        <v>5110</v>
      </c>
      <c r="O28" s="698">
        <v>816</v>
      </c>
      <c r="P28" s="695">
        <v>817</v>
      </c>
      <c r="Q28" s="717">
        <v>501</v>
      </c>
      <c r="R28" s="768">
        <v>211</v>
      </c>
      <c r="S28" s="1914">
        <v>66</v>
      </c>
      <c r="T28" s="1915"/>
      <c r="U28" s="1916"/>
      <c r="V28" s="695">
        <v>0</v>
      </c>
      <c r="W28" s="686">
        <v>5</v>
      </c>
      <c r="X28" s="711">
        <v>0</v>
      </c>
      <c r="Y28" s="712">
        <v>0</v>
      </c>
      <c r="Z28" s="1953">
        <v>71</v>
      </c>
      <c r="AA28" s="1954">
        <v>1711</v>
      </c>
      <c r="AB28" s="1955">
        <v>1849</v>
      </c>
      <c r="AC28" s="1956">
        <v>1174</v>
      </c>
      <c r="AD28" s="1957">
        <v>674</v>
      </c>
      <c r="AE28" s="1958">
        <v>0</v>
      </c>
      <c r="AF28" s="1938">
        <v>623</v>
      </c>
      <c r="AG28" s="1939">
        <v>141</v>
      </c>
      <c r="AH28" s="1939">
        <v>482</v>
      </c>
      <c r="AI28" s="1940">
        <v>0</v>
      </c>
      <c r="AJ28" s="1941">
        <v>173</v>
      </c>
      <c r="AK28" s="1942">
        <v>43</v>
      </c>
      <c r="AL28" s="1942">
        <v>129</v>
      </c>
      <c r="AM28" s="1473">
        <v>0</v>
      </c>
      <c r="AN28" s="1959"/>
      <c r="AO28" s="873">
        <v>130</v>
      </c>
      <c r="AP28" s="1954">
        <v>125</v>
      </c>
      <c r="AQ28" s="1960">
        <v>61</v>
      </c>
      <c r="AR28" s="768">
        <v>2</v>
      </c>
      <c r="AS28" s="1945">
        <v>2988</v>
      </c>
      <c r="AT28" s="870">
        <v>2914</v>
      </c>
      <c r="AU28" s="871">
        <v>74</v>
      </c>
      <c r="AV28" s="1946">
        <v>0</v>
      </c>
      <c r="AW28" s="1947">
        <v>1823</v>
      </c>
      <c r="AX28" s="1471">
        <v>1751</v>
      </c>
      <c r="AY28" s="700">
        <v>72</v>
      </c>
      <c r="AZ28" s="1948">
        <v>0</v>
      </c>
      <c r="BA28" s="1938">
        <v>0</v>
      </c>
      <c r="BB28" s="1472">
        <v>0</v>
      </c>
      <c r="BC28" s="697">
        <v>0</v>
      </c>
      <c r="BD28" s="1949">
        <v>0</v>
      </c>
      <c r="BE28" s="1950">
        <v>0</v>
      </c>
      <c r="BF28" s="1473">
        <v>0</v>
      </c>
      <c r="BG28" s="693">
        <v>0</v>
      </c>
      <c r="BH28" s="694">
        <v>0</v>
      </c>
      <c r="BI28" s="1951">
        <v>530</v>
      </c>
      <c r="BJ28" s="1951">
        <v>530</v>
      </c>
      <c r="BK28" s="1952">
        <v>0</v>
      </c>
      <c r="BL28" s="1091">
        <v>0</v>
      </c>
    </row>
    <row r="29" spans="1:64" ht="17.25" x14ac:dyDescent="0.3">
      <c r="A29" s="1583" t="s">
        <v>300</v>
      </c>
      <c r="B29" s="887">
        <v>21</v>
      </c>
      <c r="C29" s="882">
        <v>2.5342080113169168</v>
      </c>
      <c r="D29" s="752">
        <v>2009</v>
      </c>
      <c r="E29" s="2001" t="s">
        <v>431</v>
      </c>
      <c r="F29" s="744"/>
      <c r="G29" s="742"/>
      <c r="H29" s="1992"/>
      <c r="I29" s="2012"/>
      <c r="J29" s="2013"/>
      <c r="K29" s="2027"/>
      <c r="L29" s="583"/>
      <c r="M29" s="872">
        <v>2875</v>
      </c>
      <c r="N29" s="709">
        <v>2521</v>
      </c>
      <c r="O29" s="698">
        <v>681</v>
      </c>
      <c r="P29" s="695">
        <v>694</v>
      </c>
      <c r="Q29" s="717">
        <v>181</v>
      </c>
      <c r="R29" s="768">
        <v>132</v>
      </c>
      <c r="S29" s="1914">
        <v>0</v>
      </c>
      <c r="T29" s="1915"/>
      <c r="U29" s="1916"/>
      <c r="V29" s="695">
        <v>0</v>
      </c>
      <c r="W29" s="686">
        <v>0</v>
      </c>
      <c r="X29" s="711">
        <v>0</v>
      </c>
      <c r="Y29" s="712">
        <v>0</v>
      </c>
      <c r="Z29" s="1953">
        <v>110</v>
      </c>
      <c r="AA29" s="1954">
        <v>1149</v>
      </c>
      <c r="AB29" s="1955">
        <v>1524</v>
      </c>
      <c r="AC29" s="1956">
        <v>803</v>
      </c>
      <c r="AD29" s="1957">
        <v>583</v>
      </c>
      <c r="AE29" s="1958">
        <v>137</v>
      </c>
      <c r="AF29" s="1938">
        <v>762</v>
      </c>
      <c r="AG29" s="1939">
        <v>170</v>
      </c>
      <c r="AH29" s="1939">
        <v>571</v>
      </c>
      <c r="AI29" s="1940">
        <v>21</v>
      </c>
      <c r="AJ29" s="1941">
        <v>0</v>
      </c>
      <c r="AK29" s="1942">
        <v>0</v>
      </c>
      <c r="AL29" s="1942">
        <v>0</v>
      </c>
      <c r="AM29" s="1473">
        <v>0</v>
      </c>
      <c r="AN29" s="1959"/>
      <c r="AO29" s="873">
        <v>1632</v>
      </c>
      <c r="AP29" s="1954">
        <v>1309</v>
      </c>
      <c r="AQ29" s="1960">
        <v>74</v>
      </c>
      <c r="AR29" s="768">
        <v>166</v>
      </c>
      <c r="AS29" s="1945">
        <v>0</v>
      </c>
      <c r="AT29" s="870">
        <v>0</v>
      </c>
      <c r="AU29" s="871">
        <v>0</v>
      </c>
      <c r="AV29" s="1946">
        <v>0</v>
      </c>
      <c r="AW29" s="1947">
        <v>0</v>
      </c>
      <c r="AX29" s="1471">
        <v>0</v>
      </c>
      <c r="AY29" s="700">
        <v>0</v>
      </c>
      <c r="AZ29" s="1948">
        <v>0</v>
      </c>
      <c r="BA29" s="1938">
        <v>0</v>
      </c>
      <c r="BB29" s="1472">
        <v>0</v>
      </c>
      <c r="BC29" s="697">
        <v>0</v>
      </c>
      <c r="BD29" s="1949">
        <v>0</v>
      </c>
      <c r="BE29" s="1950">
        <v>0</v>
      </c>
      <c r="BF29" s="1473">
        <v>0</v>
      </c>
      <c r="BG29" s="693">
        <v>0</v>
      </c>
      <c r="BH29" s="694">
        <v>0</v>
      </c>
      <c r="BI29" s="1951">
        <v>0</v>
      </c>
      <c r="BJ29" s="1951">
        <v>0</v>
      </c>
      <c r="BK29" s="1952">
        <v>0</v>
      </c>
      <c r="BL29" s="1091">
        <v>0</v>
      </c>
    </row>
    <row r="30" spans="1:64" ht="17.25" x14ac:dyDescent="0.3">
      <c r="A30" s="1198" t="s">
        <v>611</v>
      </c>
      <c r="B30" s="888">
        <v>22</v>
      </c>
      <c r="C30" s="883">
        <v>2.4900946439467013</v>
      </c>
      <c r="D30" s="735">
        <v>2013</v>
      </c>
      <c r="E30" s="763" t="s">
        <v>431</v>
      </c>
      <c r="F30" s="745"/>
      <c r="G30" s="743"/>
      <c r="H30" s="1676"/>
      <c r="I30" s="728"/>
      <c r="J30" s="1686"/>
      <c r="K30" s="2023"/>
      <c r="L30" s="612"/>
      <c r="M30" s="872">
        <v>118</v>
      </c>
      <c r="N30" s="709">
        <v>117</v>
      </c>
      <c r="O30" s="698">
        <v>97</v>
      </c>
      <c r="P30" s="695">
        <v>98</v>
      </c>
      <c r="Q30" s="717">
        <v>60</v>
      </c>
      <c r="R30" s="768">
        <v>31</v>
      </c>
      <c r="S30" s="1914">
        <v>0</v>
      </c>
      <c r="T30" s="1915"/>
      <c r="U30" s="1916"/>
      <c r="V30" s="695">
        <v>0</v>
      </c>
      <c r="W30" s="686">
        <v>0</v>
      </c>
      <c r="X30" s="711">
        <v>90</v>
      </c>
      <c r="Y30" s="712">
        <v>90</v>
      </c>
      <c r="Z30" s="1953">
        <v>163</v>
      </c>
      <c r="AA30" s="1954">
        <v>2128</v>
      </c>
      <c r="AB30" s="1955">
        <v>2187</v>
      </c>
      <c r="AC30" s="1956">
        <v>51</v>
      </c>
      <c r="AD30" s="1957">
        <v>847</v>
      </c>
      <c r="AE30" s="1958">
        <v>1288</v>
      </c>
      <c r="AF30" s="1938">
        <v>1252</v>
      </c>
      <c r="AG30" s="1939">
        <v>21</v>
      </c>
      <c r="AH30" s="1939">
        <v>764</v>
      </c>
      <c r="AI30" s="1940">
        <v>467</v>
      </c>
      <c r="AJ30" s="1941">
        <v>88</v>
      </c>
      <c r="AK30" s="1942">
        <v>0</v>
      </c>
      <c r="AL30" s="1942">
        <v>40</v>
      </c>
      <c r="AM30" s="1473">
        <v>48</v>
      </c>
      <c r="AN30" s="1959"/>
      <c r="AO30" s="873">
        <v>288</v>
      </c>
      <c r="AP30" s="1954">
        <v>163</v>
      </c>
      <c r="AQ30" s="1960">
        <v>0</v>
      </c>
      <c r="AR30" s="768">
        <v>16</v>
      </c>
      <c r="AS30" s="1945">
        <v>0</v>
      </c>
      <c r="AT30" s="870">
        <v>0</v>
      </c>
      <c r="AU30" s="871">
        <v>0</v>
      </c>
      <c r="AV30" s="1946">
        <v>0</v>
      </c>
      <c r="AW30" s="1947">
        <v>0</v>
      </c>
      <c r="AX30" s="1471">
        <v>0</v>
      </c>
      <c r="AY30" s="700">
        <v>0</v>
      </c>
      <c r="AZ30" s="1948">
        <v>0</v>
      </c>
      <c r="BA30" s="1938">
        <v>0</v>
      </c>
      <c r="BB30" s="1472">
        <v>0</v>
      </c>
      <c r="BC30" s="697">
        <v>0</v>
      </c>
      <c r="BD30" s="1949">
        <v>0</v>
      </c>
      <c r="BE30" s="1950">
        <v>0</v>
      </c>
      <c r="BF30" s="1473">
        <v>0</v>
      </c>
      <c r="BG30" s="693">
        <v>0</v>
      </c>
      <c r="BH30" s="694">
        <v>0</v>
      </c>
      <c r="BI30" s="1951">
        <v>0</v>
      </c>
      <c r="BJ30" s="1951">
        <v>0</v>
      </c>
      <c r="BK30" s="1952">
        <v>0</v>
      </c>
      <c r="BL30" s="1091">
        <v>0</v>
      </c>
    </row>
    <row r="31" spans="1:64" ht="17.25" x14ac:dyDescent="0.3">
      <c r="A31" s="1198" t="s">
        <v>193</v>
      </c>
      <c r="B31" s="888">
        <v>23</v>
      </c>
      <c r="C31" s="883">
        <v>2.4727208097256179</v>
      </c>
      <c r="D31" s="735"/>
      <c r="E31" s="764" t="s">
        <v>496</v>
      </c>
      <c r="F31" s="745"/>
      <c r="G31" s="1094"/>
      <c r="H31" s="878"/>
      <c r="I31" s="1683"/>
      <c r="J31" s="1686"/>
      <c r="K31" s="2023"/>
      <c r="L31" s="612" t="s">
        <v>499</v>
      </c>
      <c r="M31" s="872">
        <v>111</v>
      </c>
      <c r="N31" s="709">
        <v>98</v>
      </c>
      <c r="O31" s="698">
        <v>68</v>
      </c>
      <c r="P31" s="695">
        <v>66</v>
      </c>
      <c r="Q31" s="717">
        <v>0</v>
      </c>
      <c r="R31" s="768">
        <v>13</v>
      </c>
      <c r="S31" s="1914">
        <v>159</v>
      </c>
      <c r="T31" s="1915"/>
      <c r="U31" s="1916"/>
      <c r="V31" s="695">
        <v>158</v>
      </c>
      <c r="W31" s="686">
        <v>158</v>
      </c>
      <c r="X31" s="711">
        <v>432</v>
      </c>
      <c r="Y31" s="712">
        <v>30</v>
      </c>
      <c r="Z31" s="1953">
        <v>45</v>
      </c>
      <c r="AA31" s="1954">
        <v>280</v>
      </c>
      <c r="AB31" s="1955">
        <v>508</v>
      </c>
      <c r="AC31" s="1956">
        <v>431</v>
      </c>
      <c r="AD31" s="1957">
        <v>65</v>
      </c>
      <c r="AE31" s="1958">
        <v>11</v>
      </c>
      <c r="AF31" s="1938">
        <v>234</v>
      </c>
      <c r="AG31" s="1939">
        <v>160</v>
      </c>
      <c r="AH31" s="1939">
        <v>64</v>
      </c>
      <c r="AI31" s="1940">
        <v>10</v>
      </c>
      <c r="AJ31" s="1941">
        <v>0</v>
      </c>
      <c r="AK31" s="1942">
        <v>0</v>
      </c>
      <c r="AL31" s="1942">
        <v>0</v>
      </c>
      <c r="AM31" s="1473">
        <v>0</v>
      </c>
      <c r="AN31" s="1959"/>
      <c r="AO31" s="873">
        <v>1762</v>
      </c>
      <c r="AP31" s="1954">
        <v>1343</v>
      </c>
      <c r="AQ31" s="1960">
        <v>230</v>
      </c>
      <c r="AR31" s="768">
        <v>195</v>
      </c>
      <c r="AS31" s="1945">
        <v>39</v>
      </c>
      <c r="AT31" s="870">
        <v>39</v>
      </c>
      <c r="AU31" s="871">
        <v>0</v>
      </c>
      <c r="AV31" s="1946">
        <v>0</v>
      </c>
      <c r="AW31" s="1947">
        <v>29</v>
      </c>
      <c r="AX31" s="1471">
        <v>29</v>
      </c>
      <c r="AY31" s="700">
        <v>0</v>
      </c>
      <c r="AZ31" s="1948">
        <v>0</v>
      </c>
      <c r="BA31" s="1938">
        <v>0</v>
      </c>
      <c r="BB31" s="1472">
        <v>0</v>
      </c>
      <c r="BC31" s="697">
        <v>0</v>
      </c>
      <c r="BD31" s="1949">
        <v>0</v>
      </c>
      <c r="BE31" s="1950">
        <v>0</v>
      </c>
      <c r="BF31" s="1473">
        <v>0</v>
      </c>
      <c r="BG31" s="693">
        <v>0</v>
      </c>
      <c r="BH31" s="694">
        <v>0</v>
      </c>
      <c r="BI31" s="1951">
        <v>0</v>
      </c>
      <c r="BJ31" s="1951">
        <v>0</v>
      </c>
      <c r="BK31" s="1952">
        <v>0</v>
      </c>
      <c r="BL31" s="1091">
        <v>0</v>
      </c>
    </row>
    <row r="32" spans="1:64" ht="17.25" x14ac:dyDescent="0.3">
      <c r="A32" s="1198" t="s">
        <v>23</v>
      </c>
      <c r="B32" s="888">
        <v>24</v>
      </c>
      <c r="C32" s="883">
        <v>2.4680391383659335</v>
      </c>
      <c r="D32" s="735">
        <v>2013</v>
      </c>
      <c r="E32" s="766" t="s">
        <v>495</v>
      </c>
      <c r="F32" s="745"/>
      <c r="G32" s="743"/>
      <c r="H32" s="1676"/>
      <c r="I32" s="1681"/>
      <c r="J32" s="1682"/>
      <c r="K32" s="2023"/>
      <c r="L32" s="612"/>
      <c r="M32" s="872">
        <v>8259</v>
      </c>
      <c r="N32" s="709">
        <v>8237</v>
      </c>
      <c r="O32" s="698">
        <v>710</v>
      </c>
      <c r="P32" s="695">
        <v>606</v>
      </c>
      <c r="Q32" s="717">
        <v>0</v>
      </c>
      <c r="R32" s="768">
        <v>404</v>
      </c>
      <c r="S32" s="1914">
        <v>0</v>
      </c>
      <c r="T32" s="1915"/>
      <c r="U32" s="1916"/>
      <c r="V32" s="695">
        <v>0</v>
      </c>
      <c r="W32" s="686">
        <v>0</v>
      </c>
      <c r="X32" s="711">
        <v>0</v>
      </c>
      <c r="Y32" s="712">
        <v>0</v>
      </c>
      <c r="Z32" s="1953">
        <v>69</v>
      </c>
      <c r="AA32" s="1954">
        <v>0</v>
      </c>
      <c r="AB32" s="1955">
        <v>1243</v>
      </c>
      <c r="AC32" s="1956">
        <v>0</v>
      </c>
      <c r="AD32" s="1957">
        <v>1175</v>
      </c>
      <c r="AE32" s="1958">
        <v>68</v>
      </c>
      <c r="AF32" s="1938">
        <v>1081</v>
      </c>
      <c r="AG32" s="1939">
        <v>69</v>
      </c>
      <c r="AH32" s="1939">
        <v>965</v>
      </c>
      <c r="AI32" s="1940">
        <v>47</v>
      </c>
      <c r="AJ32" s="1941">
        <v>0</v>
      </c>
      <c r="AK32" s="1942">
        <v>0</v>
      </c>
      <c r="AL32" s="1942">
        <v>0</v>
      </c>
      <c r="AM32" s="1473">
        <v>0</v>
      </c>
      <c r="AN32" s="1959"/>
      <c r="AO32" s="873">
        <v>0</v>
      </c>
      <c r="AP32" s="1954">
        <v>0</v>
      </c>
      <c r="AQ32" s="1960">
        <v>0</v>
      </c>
      <c r="AR32" s="768">
        <v>0</v>
      </c>
      <c r="AS32" s="1945">
        <v>0</v>
      </c>
      <c r="AT32" s="870">
        <v>0</v>
      </c>
      <c r="AU32" s="871">
        <v>0</v>
      </c>
      <c r="AV32" s="1946">
        <v>0</v>
      </c>
      <c r="AW32" s="1947">
        <v>0</v>
      </c>
      <c r="AX32" s="1471">
        <v>0</v>
      </c>
      <c r="AY32" s="700">
        <v>0</v>
      </c>
      <c r="AZ32" s="1948">
        <v>0</v>
      </c>
      <c r="BA32" s="1938">
        <v>0</v>
      </c>
      <c r="BB32" s="1472">
        <v>0</v>
      </c>
      <c r="BC32" s="697">
        <v>0</v>
      </c>
      <c r="BD32" s="1949">
        <v>0</v>
      </c>
      <c r="BE32" s="1950">
        <v>0</v>
      </c>
      <c r="BF32" s="1473">
        <v>0</v>
      </c>
      <c r="BG32" s="693">
        <v>0</v>
      </c>
      <c r="BH32" s="694">
        <v>0</v>
      </c>
      <c r="BI32" s="1951">
        <v>0</v>
      </c>
      <c r="BJ32" s="1951">
        <v>0</v>
      </c>
      <c r="BK32" s="1952">
        <v>0</v>
      </c>
      <c r="BL32" s="1091">
        <v>0</v>
      </c>
    </row>
    <row r="33" spans="1:64" ht="18" thickBot="1" x14ac:dyDescent="0.35">
      <c r="A33" s="2004" t="s">
        <v>206</v>
      </c>
      <c r="B33" s="889">
        <v>25</v>
      </c>
      <c r="C33" s="884">
        <v>2.4461405568912342</v>
      </c>
      <c r="D33" s="972"/>
      <c r="E33" s="2005" t="s">
        <v>496</v>
      </c>
      <c r="F33" s="1997"/>
      <c r="G33" s="1905"/>
      <c r="H33" s="2017"/>
      <c r="I33" s="2006"/>
      <c r="J33" s="2007" t="s">
        <v>489</v>
      </c>
      <c r="K33" s="2028">
        <f>SUM(M33,AB33,AS33)</f>
        <v>677</v>
      </c>
      <c r="L33" s="724"/>
      <c r="M33" s="872">
        <v>15</v>
      </c>
      <c r="N33" s="709">
        <v>15</v>
      </c>
      <c r="O33" s="698">
        <v>7</v>
      </c>
      <c r="P33" s="695">
        <v>7</v>
      </c>
      <c r="Q33" s="717">
        <v>0</v>
      </c>
      <c r="R33" s="768">
        <v>1</v>
      </c>
      <c r="S33" s="1914">
        <v>216</v>
      </c>
      <c r="T33" s="1915"/>
      <c r="U33" s="1916"/>
      <c r="V33" s="695">
        <v>209</v>
      </c>
      <c r="W33" s="686">
        <v>211</v>
      </c>
      <c r="X33" s="711">
        <v>0</v>
      </c>
      <c r="Y33" s="712">
        <v>0</v>
      </c>
      <c r="Z33" s="1953">
        <v>2</v>
      </c>
      <c r="AA33" s="1954">
        <v>0</v>
      </c>
      <c r="AB33" s="1955">
        <v>18</v>
      </c>
      <c r="AC33" s="1956">
        <v>18</v>
      </c>
      <c r="AD33" s="1957">
        <v>0</v>
      </c>
      <c r="AE33" s="1958">
        <v>0</v>
      </c>
      <c r="AF33" s="1938">
        <v>0</v>
      </c>
      <c r="AG33" s="1939">
        <v>0</v>
      </c>
      <c r="AH33" s="1939">
        <v>0</v>
      </c>
      <c r="AI33" s="1940">
        <v>0</v>
      </c>
      <c r="AJ33" s="1941">
        <v>0</v>
      </c>
      <c r="AK33" s="1942">
        <v>0</v>
      </c>
      <c r="AL33" s="1942">
        <v>0</v>
      </c>
      <c r="AM33" s="1473">
        <v>0</v>
      </c>
      <c r="AN33" s="1959"/>
      <c r="AO33" s="873">
        <v>120</v>
      </c>
      <c r="AP33" s="1954">
        <v>0</v>
      </c>
      <c r="AQ33" s="1960">
        <v>0</v>
      </c>
      <c r="AR33" s="768">
        <v>28</v>
      </c>
      <c r="AS33" s="1945">
        <v>644</v>
      </c>
      <c r="AT33" s="870">
        <v>644</v>
      </c>
      <c r="AU33" s="871">
        <v>0</v>
      </c>
      <c r="AV33" s="1946">
        <v>0</v>
      </c>
      <c r="AW33" s="1947">
        <v>477</v>
      </c>
      <c r="AX33" s="1471">
        <v>477</v>
      </c>
      <c r="AY33" s="700">
        <v>0</v>
      </c>
      <c r="AZ33" s="1948">
        <v>0</v>
      </c>
      <c r="BA33" s="1938">
        <v>0</v>
      </c>
      <c r="BB33" s="1472">
        <v>0</v>
      </c>
      <c r="BC33" s="697">
        <v>0</v>
      </c>
      <c r="BD33" s="1949">
        <v>0</v>
      </c>
      <c r="BE33" s="1950">
        <v>0</v>
      </c>
      <c r="BF33" s="1473">
        <v>0</v>
      </c>
      <c r="BG33" s="693">
        <v>0</v>
      </c>
      <c r="BH33" s="694">
        <v>0</v>
      </c>
      <c r="BI33" s="1951">
        <v>0</v>
      </c>
      <c r="BJ33" s="1951">
        <v>0</v>
      </c>
      <c r="BK33" s="1952">
        <v>0</v>
      </c>
      <c r="BL33" s="1091">
        <v>0</v>
      </c>
    </row>
    <row r="34" spans="1:64" ht="17.25" x14ac:dyDescent="0.3">
      <c r="A34" s="1903" t="s">
        <v>171</v>
      </c>
      <c r="B34" s="887">
        <v>26</v>
      </c>
      <c r="C34" s="882">
        <v>2.40288910599189</v>
      </c>
      <c r="D34" s="752">
        <v>2013</v>
      </c>
      <c r="E34" s="2001" t="s">
        <v>431</v>
      </c>
      <c r="F34" s="744"/>
      <c r="G34" s="742"/>
      <c r="H34" s="1992"/>
      <c r="I34" s="2015"/>
      <c r="J34" s="2016"/>
      <c r="K34" s="2027"/>
      <c r="L34" s="583"/>
      <c r="M34" s="872">
        <v>5177</v>
      </c>
      <c r="N34" s="709">
        <v>3769</v>
      </c>
      <c r="O34" s="698">
        <v>1197</v>
      </c>
      <c r="P34" s="695">
        <v>1204</v>
      </c>
      <c r="Q34" s="717">
        <v>0</v>
      </c>
      <c r="R34" s="768">
        <v>331</v>
      </c>
      <c r="S34" s="1914">
        <v>0</v>
      </c>
      <c r="T34" s="1915"/>
      <c r="U34" s="1916"/>
      <c r="V34" s="695">
        <v>0</v>
      </c>
      <c r="W34" s="686">
        <v>0</v>
      </c>
      <c r="X34" s="711">
        <v>1350</v>
      </c>
      <c r="Y34" s="712">
        <v>737</v>
      </c>
      <c r="Z34" s="1953">
        <v>337</v>
      </c>
      <c r="AA34" s="1954">
        <v>0</v>
      </c>
      <c r="AB34" s="1955">
        <v>5665</v>
      </c>
      <c r="AC34" s="1956">
        <v>3146</v>
      </c>
      <c r="AD34" s="1957">
        <v>1674</v>
      </c>
      <c r="AE34" s="1958">
        <v>844</v>
      </c>
      <c r="AF34" s="1938">
        <v>13</v>
      </c>
      <c r="AG34" s="1939">
        <v>7</v>
      </c>
      <c r="AH34" s="1939">
        <v>0</v>
      </c>
      <c r="AI34" s="1940">
        <v>6</v>
      </c>
      <c r="AJ34" s="1941">
        <v>0</v>
      </c>
      <c r="AK34" s="1942">
        <v>0</v>
      </c>
      <c r="AL34" s="1942">
        <v>0</v>
      </c>
      <c r="AM34" s="1473">
        <v>0</v>
      </c>
      <c r="AN34" s="1959"/>
      <c r="AO34" s="873">
        <v>1698</v>
      </c>
      <c r="AP34" s="1954">
        <v>0</v>
      </c>
      <c r="AQ34" s="1960">
        <v>0</v>
      </c>
      <c r="AR34" s="768">
        <v>131</v>
      </c>
      <c r="AS34" s="1945">
        <v>0</v>
      </c>
      <c r="AT34" s="870">
        <v>0</v>
      </c>
      <c r="AU34" s="871">
        <v>0</v>
      </c>
      <c r="AV34" s="1946">
        <v>0</v>
      </c>
      <c r="AW34" s="1947">
        <v>0</v>
      </c>
      <c r="AX34" s="1471">
        <v>0</v>
      </c>
      <c r="AY34" s="700">
        <v>0</v>
      </c>
      <c r="AZ34" s="1948">
        <v>0</v>
      </c>
      <c r="BA34" s="1938">
        <v>0</v>
      </c>
      <c r="BB34" s="1472">
        <v>0</v>
      </c>
      <c r="BC34" s="697">
        <v>0</v>
      </c>
      <c r="BD34" s="1949">
        <v>0</v>
      </c>
      <c r="BE34" s="1950">
        <v>0</v>
      </c>
      <c r="BF34" s="1473">
        <v>0</v>
      </c>
      <c r="BG34" s="693">
        <v>0</v>
      </c>
      <c r="BH34" s="694">
        <v>0</v>
      </c>
      <c r="BI34" s="1951">
        <v>0</v>
      </c>
      <c r="BJ34" s="1951">
        <v>0</v>
      </c>
      <c r="BK34" s="1952">
        <v>0</v>
      </c>
      <c r="BL34" s="1091">
        <v>0</v>
      </c>
    </row>
    <row r="35" spans="1:64" ht="17.25" x14ac:dyDescent="0.3">
      <c r="A35" s="1198" t="s">
        <v>205</v>
      </c>
      <c r="B35" s="888">
        <v>27</v>
      </c>
      <c r="C35" s="883">
        <v>2.3648183423170726</v>
      </c>
      <c r="D35" s="735"/>
      <c r="E35" s="764" t="s">
        <v>496</v>
      </c>
      <c r="F35" s="745"/>
      <c r="G35" s="743"/>
      <c r="H35" s="1685"/>
      <c r="I35" s="1680"/>
      <c r="J35" s="1684" t="s">
        <v>489</v>
      </c>
      <c r="K35" s="2028">
        <f>SUM(M35,AB35,AS35)</f>
        <v>280</v>
      </c>
      <c r="L35" s="612" t="s">
        <v>503</v>
      </c>
      <c r="M35" s="872">
        <v>2</v>
      </c>
      <c r="N35" s="709">
        <v>2</v>
      </c>
      <c r="O35" s="698">
        <v>2</v>
      </c>
      <c r="P35" s="695">
        <v>2</v>
      </c>
      <c r="Q35" s="717">
        <v>0</v>
      </c>
      <c r="R35" s="768">
        <v>0</v>
      </c>
      <c r="S35" s="1914">
        <v>0</v>
      </c>
      <c r="T35" s="1915"/>
      <c r="U35" s="1916"/>
      <c r="V35" s="695">
        <v>0</v>
      </c>
      <c r="W35" s="686">
        <v>0</v>
      </c>
      <c r="X35" s="711">
        <v>0</v>
      </c>
      <c r="Y35" s="712">
        <v>0</v>
      </c>
      <c r="Z35" s="1953">
        <v>58</v>
      </c>
      <c r="AA35" s="1954">
        <v>273</v>
      </c>
      <c r="AB35" s="1955">
        <v>278</v>
      </c>
      <c r="AC35" s="1956">
        <v>2</v>
      </c>
      <c r="AD35" s="1957">
        <v>148</v>
      </c>
      <c r="AE35" s="1958">
        <v>127</v>
      </c>
      <c r="AF35" s="1938">
        <v>217</v>
      </c>
      <c r="AG35" s="1939">
        <v>0</v>
      </c>
      <c r="AH35" s="1939">
        <v>146</v>
      </c>
      <c r="AI35" s="1940">
        <v>71</v>
      </c>
      <c r="AJ35" s="1941">
        <v>1</v>
      </c>
      <c r="AK35" s="1942">
        <v>0</v>
      </c>
      <c r="AL35" s="1942">
        <v>1</v>
      </c>
      <c r="AM35" s="1473">
        <v>0</v>
      </c>
      <c r="AN35" s="1959"/>
      <c r="AO35" s="873">
        <v>43</v>
      </c>
      <c r="AP35" s="1954">
        <v>29</v>
      </c>
      <c r="AQ35" s="1960">
        <v>0</v>
      </c>
      <c r="AR35" s="768">
        <v>7</v>
      </c>
      <c r="AS35" s="1945">
        <v>0</v>
      </c>
      <c r="AT35" s="870">
        <v>0</v>
      </c>
      <c r="AU35" s="871">
        <v>0</v>
      </c>
      <c r="AV35" s="1946">
        <v>0</v>
      </c>
      <c r="AW35" s="1947">
        <v>0</v>
      </c>
      <c r="AX35" s="1471">
        <v>0</v>
      </c>
      <c r="AY35" s="700">
        <v>0</v>
      </c>
      <c r="AZ35" s="1948">
        <v>0</v>
      </c>
      <c r="BA35" s="1938">
        <v>0</v>
      </c>
      <c r="BB35" s="1472">
        <v>0</v>
      </c>
      <c r="BC35" s="697">
        <v>0</v>
      </c>
      <c r="BD35" s="1949">
        <v>0</v>
      </c>
      <c r="BE35" s="1950">
        <v>0</v>
      </c>
      <c r="BF35" s="1473">
        <v>0</v>
      </c>
      <c r="BG35" s="693">
        <v>0</v>
      </c>
      <c r="BH35" s="694">
        <v>0</v>
      </c>
      <c r="BI35" s="1951">
        <v>0</v>
      </c>
      <c r="BJ35" s="1951">
        <v>0</v>
      </c>
      <c r="BK35" s="1952">
        <v>0</v>
      </c>
      <c r="BL35" s="1091">
        <v>0</v>
      </c>
    </row>
    <row r="36" spans="1:64" ht="17.25" x14ac:dyDescent="0.3">
      <c r="A36" s="1198" t="s">
        <v>62</v>
      </c>
      <c r="B36" s="888">
        <v>28</v>
      </c>
      <c r="C36" s="883">
        <v>2.3074778525491668</v>
      </c>
      <c r="D36" s="735"/>
      <c r="E36" s="764" t="s">
        <v>496</v>
      </c>
      <c r="F36" s="745"/>
      <c r="G36" s="743"/>
      <c r="H36" s="878"/>
      <c r="I36" s="728"/>
      <c r="J36" s="1092"/>
      <c r="K36" s="2026"/>
      <c r="L36" s="612"/>
      <c r="M36" s="872">
        <v>630</v>
      </c>
      <c r="N36" s="709">
        <v>626</v>
      </c>
      <c r="O36" s="698">
        <v>167</v>
      </c>
      <c r="P36" s="695">
        <v>167</v>
      </c>
      <c r="Q36" s="717">
        <v>0</v>
      </c>
      <c r="R36" s="768">
        <v>53</v>
      </c>
      <c r="S36" s="1914">
        <v>0</v>
      </c>
      <c r="T36" s="1915"/>
      <c r="U36" s="1916"/>
      <c r="V36" s="695">
        <v>0</v>
      </c>
      <c r="W36" s="686">
        <v>0</v>
      </c>
      <c r="X36" s="711">
        <v>0</v>
      </c>
      <c r="Y36" s="712">
        <v>0</v>
      </c>
      <c r="Z36" s="1953">
        <v>2</v>
      </c>
      <c r="AA36" s="1954">
        <v>0</v>
      </c>
      <c r="AB36" s="1955">
        <v>47</v>
      </c>
      <c r="AC36" s="1956">
        <v>0</v>
      </c>
      <c r="AD36" s="1957">
        <v>47</v>
      </c>
      <c r="AE36" s="1958">
        <v>0</v>
      </c>
      <c r="AF36" s="1938">
        <v>42</v>
      </c>
      <c r="AG36" s="1939">
        <v>0</v>
      </c>
      <c r="AH36" s="1939">
        <v>42</v>
      </c>
      <c r="AI36" s="1940">
        <v>0</v>
      </c>
      <c r="AJ36" s="1941">
        <v>0</v>
      </c>
      <c r="AK36" s="1942">
        <v>0</v>
      </c>
      <c r="AL36" s="1942">
        <v>0</v>
      </c>
      <c r="AM36" s="1473">
        <v>0</v>
      </c>
      <c r="AN36" s="1959"/>
      <c r="AO36" s="873">
        <v>1</v>
      </c>
      <c r="AP36" s="1954">
        <v>0</v>
      </c>
      <c r="AQ36" s="1960">
        <v>0</v>
      </c>
      <c r="AR36" s="768">
        <v>0</v>
      </c>
      <c r="AS36" s="1945">
        <v>0</v>
      </c>
      <c r="AT36" s="870">
        <v>0</v>
      </c>
      <c r="AU36" s="871">
        <v>0</v>
      </c>
      <c r="AV36" s="1946">
        <v>0</v>
      </c>
      <c r="AW36" s="1947">
        <v>0</v>
      </c>
      <c r="AX36" s="1471">
        <v>0</v>
      </c>
      <c r="AY36" s="700">
        <v>0</v>
      </c>
      <c r="AZ36" s="1948">
        <v>0</v>
      </c>
      <c r="BA36" s="1938">
        <v>0</v>
      </c>
      <c r="BB36" s="1472">
        <v>0</v>
      </c>
      <c r="BC36" s="697">
        <v>0</v>
      </c>
      <c r="BD36" s="1949">
        <v>0</v>
      </c>
      <c r="BE36" s="1950">
        <v>0</v>
      </c>
      <c r="BF36" s="1473">
        <v>0</v>
      </c>
      <c r="BG36" s="693">
        <v>0</v>
      </c>
      <c r="BH36" s="694">
        <v>0</v>
      </c>
      <c r="BI36" s="1951">
        <v>0</v>
      </c>
      <c r="BJ36" s="1951">
        <v>0</v>
      </c>
      <c r="BK36" s="1952">
        <v>0</v>
      </c>
      <c r="BL36" s="1091">
        <v>0</v>
      </c>
    </row>
    <row r="37" spans="1:64" ht="17.25" x14ac:dyDescent="0.3">
      <c r="A37" s="1199" t="s">
        <v>179</v>
      </c>
      <c r="B37" s="888">
        <v>29</v>
      </c>
      <c r="C37" s="883">
        <v>2.2945067539795923</v>
      </c>
      <c r="D37" s="735">
        <v>2017</v>
      </c>
      <c r="E37" s="765" t="s">
        <v>432</v>
      </c>
      <c r="F37" s="746" t="s">
        <v>428</v>
      </c>
      <c r="G37" s="743"/>
      <c r="H37" s="1676"/>
      <c r="I37" s="1681"/>
      <c r="J37" s="1092"/>
      <c r="K37" s="2026"/>
      <c r="L37" s="612"/>
      <c r="M37" s="872">
        <v>527</v>
      </c>
      <c r="N37" s="709">
        <v>492</v>
      </c>
      <c r="O37" s="698">
        <v>327</v>
      </c>
      <c r="P37" s="695">
        <v>325</v>
      </c>
      <c r="Q37" s="717">
        <v>179</v>
      </c>
      <c r="R37" s="768">
        <v>47</v>
      </c>
      <c r="S37" s="1914">
        <v>1030</v>
      </c>
      <c r="T37" s="1915"/>
      <c r="U37" s="1916"/>
      <c r="V37" s="695">
        <v>750</v>
      </c>
      <c r="W37" s="686">
        <v>753</v>
      </c>
      <c r="X37" s="711">
        <v>837</v>
      </c>
      <c r="Y37" s="712">
        <v>737</v>
      </c>
      <c r="Z37" s="1953">
        <v>78</v>
      </c>
      <c r="AA37" s="1954">
        <v>351</v>
      </c>
      <c r="AB37" s="1955">
        <v>609</v>
      </c>
      <c r="AC37" s="1956">
        <v>384</v>
      </c>
      <c r="AD37" s="1957">
        <v>162</v>
      </c>
      <c r="AE37" s="1958">
        <v>62</v>
      </c>
      <c r="AF37" s="1938">
        <v>243</v>
      </c>
      <c r="AG37" s="1939">
        <v>60</v>
      </c>
      <c r="AH37" s="1939">
        <v>157</v>
      </c>
      <c r="AI37" s="1940">
        <v>26</v>
      </c>
      <c r="AJ37" s="1941">
        <v>6</v>
      </c>
      <c r="AK37" s="1942">
        <v>6</v>
      </c>
      <c r="AL37" s="1942">
        <v>0</v>
      </c>
      <c r="AM37" s="1473">
        <v>0</v>
      </c>
      <c r="AN37" s="1959"/>
      <c r="AO37" s="873">
        <v>2738</v>
      </c>
      <c r="AP37" s="1954">
        <v>2099</v>
      </c>
      <c r="AQ37" s="1960">
        <v>234</v>
      </c>
      <c r="AR37" s="768">
        <v>368</v>
      </c>
      <c r="AS37" s="1945">
        <v>2981</v>
      </c>
      <c r="AT37" s="870">
        <v>2947</v>
      </c>
      <c r="AU37" s="871">
        <v>21</v>
      </c>
      <c r="AV37" s="1946">
        <v>13</v>
      </c>
      <c r="AW37" s="1947">
        <v>2083</v>
      </c>
      <c r="AX37" s="1471">
        <v>2062</v>
      </c>
      <c r="AY37" s="700">
        <v>21</v>
      </c>
      <c r="AZ37" s="1948">
        <v>0</v>
      </c>
      <c r="BA37" s="1938">
        <v>14</v>
      </c>
      <c r="BB37" s="1472">
        <v>5</v>
      </c>
      <c r="BC37" s="697">
        <v>0</v>
      </c>
      <c r="BD37" s="1949">
        <v>9</v>
      </c>
      <c r="BE37" s="1950">
        <v>0</v>
      </c>
      <c r="BF37" s="1473">
        <v>0</v>
      </c>
      <c r="BG37" s="693">
        <v>0</v>
      </c>
      <c r="BH37" s="694">
        <v>0</v>
      </c>
      <c r="BI37" s="1951">
        <v>4</v>
      </c>
      <c r="BJ37" s="1951">
        <v>0</v>
      </c>
      <c r="BK37" s="1952">
        <v>0</v>
      </c>
      <c r="BL37" s="1091">
        <v>4</v>
      </c>
    </row>
    <row r="38" spans="1:64" ht="18" thickBot="1" x14ac:dyDescent="0.35">
      <c r="A38" s="2004" t="s">
        <v>534</v>
      </c>
      <c r="B38" s="889">
        <v>30</v>
      </c>
      <c r="C38" s="884">
        <v>2.2842786120612035</v>
      </c>
      <c r="D38" s="972">
        <v>2019</v>
      </c>
      <c r="E38" s="944" t="s">
        <v>431</v>
      </c>
      <c r="F38" s="1997"/>
      <c r="G38" s="1096"/>
      <c r="H38" s="1906"/>
      <c r="I38" s="2006"/>
      <c r="J38" s="2014"/>
      <c r="K38" s="2024"/>
      <c r="L38" s="2018" t="s">
        <v>497</v>
      </c>
      <c r="M38" s="872">
        <v>1</v>
      </c>
      <c r="N38" s="709">
        <v>0</v>
      </c>
      <c r="O38" s="698">
        <v>1</v>
      </c>
      <c r="P38" s="695">
        <v>0</v>
      </c>
      <c r="Q38" s="717">
        <v>0</v>
      </c>
      <c r="R38" s="768">
        <v>1</v>
      </c>
      <c r="S38" s="1914">
        <v>0</v>
      </c>
      <c r="T38" s="1915"/>
      <c r="U38" s="1916"/>
      <c r="V38" s="695">
        <v>0</v>
      </c>
      <c r="W38" s="686">
        <v>0</v>
      </c>
      <c r="X38" s="711">
        <v>0</v>
      </c>
      <c r="Y38" s="712">
        <v>0</v>
      </c>
      <c r="Z38" s="1953">
        <v>83</v>
      </c>
      <c r="AA38" s="1954">
        <v>15</v>
      </c>
      <c r="AB38" s="1955">
        <v>769</v>
      </c>
      <c r="AC38" s="1956">
        <v>762</v>
      </c>
      <c r="AD38" s="1957">
        <v>6</v>
      </c>
      <c r="AE38" s="1958">
        <v>0</v>
      </c>
      <c r="AF38" s="1938">
        <v>3</v>
      </c>
      <c r="AG38" s="1939">
        <v>3</v>
      </c>
      <c r="AH38" s="1939">
        <v>0</v>
      </c>
      <c r="AI38" s="1940">
        <v>0</v>
      </c>
      <c r="AJ38" s="1941">
        <v>2</v>
      </c>
      <c r="AK38" s="1942">
        <v>2</v>
      </c>
      <c r="AL38" s="1942">
        <v>0</v>
      </c>
      <c r="AM38" s="1473">
        <v>0</v>
      </c>
      <c r="AN38" s="1959"/>
      <c r="AO38" s="873">
        <v>1037</v>
      </c>
      <c r="AP38" s="1954">
        <v>1</v>
      </c>
      <c r="AQ38" s="1960">
        <v>0</v>
      </c>
      <c r="AR38" s="768">
        <v>110</v>
      </c>
      <c r="AS38" s="1945">
        <v>5246</v>
      </c>
      <c r="AT38" s="870">
        <v>5241</v>
      </c>
      <c r="AU38" s="871">
        <v>5</v>
      </c>
      <c r="AV38" s="1946">
        <v>0</v>
      </c>
      <c r="AW38" s="1947">
        <v>2866</v>
      </c>
      <c r="AX38" s="1471">
        <v>2862</v>
      </c>
      <c r="AY38" s="700">
        <v>4</v>
      </c>
      <c r="AZ38" s="1948">
        <v>0</v>
      </c>
      <c r="BA38" s="1938">
        <v>0</v>
      </c>
      <c r="BB38" s="1472">
        <v>0</v>
      </c>
      <c r="BC38" s="697">
        <v>0</v>
      </c>
      <c r="BD38" s="1949">
        <v>0</v>
      </c>
      <c r="BE38" s="1950">
        <v>0</v>
      </c>
      <c r="BF38" s="1473">
        <v>0</v>
      </c>
      <c r="BG38" s="693">
        <v>0</v>
      </c>
      <c r="BH38" s="694">
        <v>0</v>
      </c>
      <c r="BI38" s="1951">
        <v>1</v>
      </c>
      <c r="BJ38" s="1951">
        <v>1</v>
      </c>
      <c r="BK38" s="1952">
        <v>0</v>
      </c>
      <c r="BL38" s="1091">
        <v>0</v>
      </c>
    </row>
    <row r="39" spans="1:64" ht="17.25" x14ac:dyDescent="0.3">
      <c r="A39" s="1903" t="s">
        <v>189</v>
      </c>
      <c r="B39" s="887">
        <v>31</v>
      </c>
      <c r="C39" s="882">
        <v>2.2606703808980813</v>
      </c>
      <c r="D39" s="752">
        <v>2019</v>
      </c>
      <c r="E39" s="1904" t="s">
        <v>432</v>
      </c>
      <c r="F39" s="2002" t="s">
        <v>428</v>
      </c>
      <c r="G39" s="742"/>
      <c r="H39" s="1992"/>
      <c r="I39" s="2012"/>
      <c r="J39" s="2010"/>
      <c r="K39" s="2027"/>
      <c r="L39" s="583"/>
      <c r="M39" s="872">
        <v>250</v>
      </c>
      <c r="N39" s="709">
        <v>249</v>
      </c>
      <c r="O39" s="698">
        <v>158</v>
      </c>
      <c r="P39" s="695">
        <v>157</v>
      </c>
      <c r="Q39" s="717">
        <v>156</v>
      </c>
      <c r="R39" s="768">
        <v>26</v>
      </c>
      <c r="S39" s="1914">
        <v>48</v>
      </c>
      <c r="T39" s="1915"/>
      <c r="U39" s="1916"/>
      <c r="V39" s="695">
        <v>47</v>
      </c>
      <c r="W39" s="686">
        <v>48</v>
      </c>
      <c r="X39" s="711">
        <v>306</v>
      </c>
      <c r="Y39" s="712">
        <v>0</v>
      </c>
      <c r="Z39" s="1953">
        <v>109</v>
      </c>
      <c r="AA39" s="1954">
        <v>2085</v>
      </c>
      <c r="AB39" s="1955">
        <v>2296</v>
      </c>
      <c r="AC39" s="1956">
        <v>273</v>
      </c>
      <c r="AD39" s="1957">
        <v>1250</v>
      </c>
      <c r="AE39" s="1958">
        <v>773</v>
      </c>
      <c r="AF39" s="1938">
        <v>817</v>
      </c>
      <c r="AG39" s="1939">
        <v>140</v>
      </c>
      <c r="AH39" s="1939">
        <v>615</v>
      </c>
      <c r="AI39" s="1940">
        <v>62</v>
      </c>
      <c r="AJ39" s="1941">
        <v>1019</v>
      </c>
      <c r="AK39" s="1942">
        <v>61</v>
      </c>
      <c r="AL39" s="1942">
        <v>471</v>
      </c>
      <c r="AM39" s="1473">
        <v>486</v>
      </c>
      <c r="AN39" s="1959"/>
      <c r="AO39" s="873">
        <v>7023</v>
      </c>
      <c r="AP39" s="1954">
        <v>6735</v>
      </c>
      <c r="AQ39" s="1960">
        <v>5353</v>
      </c>
      <c r="AR39" s="768">
        <v>364</v>
      </c>
      <c r="AS39" s="1945">
        <v>947</v>
      </c>
      <c r="AT39" s="870">
        <v>428</v>
      </c>
      <c r="AU39" s="871">
        <v>291</v>
      </c>
      <c r="AV39" s="1946">
        <v>228</v>
      </c>
      <c r="AW39" s="1947">
        <v>450</v>
      </c>
      <c r="AX39" s="1471">
        <v>164</v>
      </c>
      <c r="AY39" s="700">
        <v>285</v>
      </c>
      <c r="AZ39" s="1948">
        <v>1</v>
      </c>
      <c r="BA39" s="1938">
        <v>5</v>
      </c>
      <c r="BB39" s="1472">
        <v>1</v>
      </c>
      <c r="BC39" s="697">
        <v>0</v>
      </c>
      <c r="BD39" s="1949">
        <v>4</v>
      </c>
      <c r="BE39" s="1950">
        <v>179</v>
      </c>
      <c r="BF39" s="1473">
        <v>0</v>
      </c>
      <c r="BG39" s="693">
        <v>0</v>
      </c>
      <c r="BH39" s="694">
        <v>179</v>
      </c>
      <c r="BI39" s="1951">
        <v>196</v>
      </c>
      <c r="BJ39" s="1951">
        <v>0</v>
      </c>
      <c r="BK39" s="1952">
        <v>0</v>
      </c>
      <c r="BL39" s="1091">
        <v>196</v>
      </c>
    </row>
    <row r="40" spans="1:64" ht="17.25" x14ac:dyDescent="0.3">
      <c r="A40" s="1198" t="s">
        <v>612</v>
      </c>
      <c r="B40" s="888">
        <v>32</v>
      </c>
      <c r="C40" s="883">
        <v>2.1858670411734251</v>
      </c>
      <c r="D40" s="735">
        <v>2015</v>
      </c>
      <c r="E40" s="763" t="s">
        <v>431</v>
      </c>
      <c r="F40" s="746" t="s">
        <v>428</v>
      </c>
      <c r="G40" s="743"/>
      <c r="H40" s="1676"/>
      <c r="I40" s="1681"/>
      <c r="J40" s="1092"/>
      <c r="K40" s="2026"/>
      <c r="L40" s="612"/>
      <c r="M40" s="872">
        <v>49</v>
      </c>
      <c r="N40" s="709">
        <v>49</v>
      </c>
      <c r="O40" s="698">
        <v>38</v>
      </c>
      <c r="P40" s="695">
        <v>38</v>
      </c>
      <c r="Q40" s="717">
        <v>0</v>
      </c>
      <c r="R40" s="768">
        <v>11</v>
      </c>
      <c r="S40" s="1914">
        <v>0</v>
      </c>
      <c r="T40" s="1915"/>
      <c r="U40" s="1916"/>
      <c r="V40" s="695">
        <v>0</v>
      </c>
      <c r="W40" s="686">
        <v>0</v>
      </c>
      <c r="X40" s="711">
        <v>8</v>
      </c>
      <c r="Y40" s="712">
        <v>8</v>
      </c>
      <c r="Z40" s="1953">
        <v>182</v>
      </c>
      <c r="AA40" s="1954">
        <v>1872</v>
      </c>
      <c r="AB40" s="1955">
        <v>1872</v>
      </c>
      <c r="AC40" s="1956">
        <v>61</v>
      </c>
      <c r="AD40" s="1957">
        <v>1810</v>
      </c>
      <c r="AE40" s="1958">
        <v>0</v>
      </c>
      <c r="AF40" s="1938">
        <v>26</v>
      </c>
      <c r="AG40" s="1939">
        <v>0</v>
      </c>
      <c r="AH40" s="1939">
        <v>26</v>
      </c>
      <c r="AI40" s="1940">
        <v>0</v>
      </c>
      <c r="AJ40" s="1941">
        <v>19</v>
      </c>
      <c r="AK40" s="1942">
        <v>0</v>
      </c>
      <c r="AL40" s="1942">
        <v>19</v>
      </c>
      <c r="AM40" s="1473">
        <v>0</v>
      </c>
      <c r="AN40" s="1959"/>
      <c r="AO40" s="873">
        <v>381</v>
      </c>
      <c r="AP40" s="1954">
        <v>267</v>
      </c>
      <c r="AQ40" s="1960">
        <v>0</v>
      </c>
      <c r="AR40" s="768">
        <v>40</v>
      </c>
      <c r="AS40" s="1945">
        <v>2808</v>
      </c>
      <c r="AT40" s="870">
        <v>670</v>
      </c>
      <c r="AU40" s="871">
        <v>1890</v>
      </c>
      <c r="AV40" s="1946">
        <v>248</v>
      </c>
      <c r="AW40" s="1947">
        <v>2014</v>
      </c>
      <c r="AX40" s="1471">
        <v>412</v>
      </c>
      <c r="AY40" s="700">
        <v>1558</v>
      </c>
      <c r="AZ40" s="1948">
        <v>44</v>
      </c>
      <c r="BA40" s="1938">
        <v>245</v>
      </c>
      <c r="BB40" s="1472">
        <v>0</v>
      </c>
      <c r="BC40" s="697">
        <v>199</v>
      </c>
      <c r="BD40" s="1949">
        <v>46</v>
      </c>
      <c r="BE40" s="1950">
        <v>228</v>
      </c>
      <c r="BF40" s="1473">
        <v>0</v>
      </c>
      <c r="BG40" s="693">
        <v>157</v>
      </c>
      <c r="BH40" s="694">
        <v>71</v>
      </c>
      <c r="BI40" s="1951">
        <v>974</v>
      </c>
      <c r="BJ40" s="1951">
        <v>507</v>
      </c>
      <c r="BK40" s="1952">
        <v>352</v>
      </c>
      <c r="BL40" s="1091">
        <v>115</v>
      </c>
    </row>
    <row r="41" spans="1:64" ht="17.25" x14ac:dyDescent="0.3">
      <c r="A41" s="1199" t="s">
        <v>42</v>
      </c>
      <c r="B41" s="888">
        <v>33</v>
      </c>
      <c r="C41" s="883">
        <v>2.0858408202488712</v>
      </c>
      <c r="D41" s="735">
        <v>2013</v>
      </c>
      <c r="E41" s="766" t="s">
        <v>495</v>
      </c>
      <c r="F41" s="745"/>
      <c r="G41" s="743"/>
      <c r="H41" s="1676"/>
      <c r="I41" s="1681"/>
      <c r="J41" s="1682"/>
      <c r="K41" s="2023"/>
      <c r="L41" s="612"/>
      <c r="M41" s="872">
        <v>4890</v>
      </c>
      <c r="N41" s="709">
        <v>4889</v>
      </c>
      <c r="O41" s="698">
        <v>964</v>
      </c>
      <c r="P41" s="695">
        <v>972</v>
      </c>
      <c r="Q41" s="717">
        <v>56</v>
      </c>
      <c r="R41" s="768">
        <v>268</v>
      </c>
      <c r="S41" s="1914">
        <v>0</v>
      </c>
      <c r="T41" s="1915"/>
      <c r="U41" s="1916"/>
      <c r="V41" s="695">
        <v>0</v>
      </c>
      <c r="W41" s="686">
        <v>0</v>
      </c>
      <c r="X41" s="711">
        <v>0</v>
      </c>
      <c r="Y41" s="712">
        <v>0</v>
      </c>
      <c r="Z41" s="1953">
        <v>125</v>
      </c>
      <c r="AA41" s="1954">
        <v>3349</v>
      </c>
      <c r="AB41" s="1955">
        <v>3504</v>
      </c>
      <c r="AC41" s="1956">
        <v>1169</v>
      </c>
      <c r="AD41" s="1957">
        <v>1394</v>
      </c>
      <c r="AE41" s="1958">
        <v>940</v>
      </c>
      <c r="AF41" s="1938">
        <v>1274</v>
      </c>
      <c r="AG41" s="1939">
        <v>90</v>
      </c>
      <c r="AH41" s="1939">
        <v>1082</v>
      </c>
      <c r="AI41" s="1940">
        <v>102</v>
      </c>
      <c r="AJ41" s="1941">
        <v>534</v>
      </c>
      <c r="AK41" s="1942">
        <v>0</v>
      </c>
      <c r="AL41" s="1942">
        <v>45</v>
      </c>
      <c r="AM41" s="1473">
        <v>488</v>
      </c>
      <c r="AN41" s="1982"/>
      <c r="AO41" s="873">
        <v>3111</v>
      </c>
      <c r="AP41" s="1954">
        <v>3080</v>
      </c>
      <c r="AQ41" s="1960">
        <v>1839</v>
      </c>
      <c r="AR41" s="768">
        <v>48</v>
      </c>
      <c r="AS41" s="1945">
        <v>0</v>
      </c>
      <c r="AT41" s="870">
        <v>0</v>
      </c>
      <c r="AU41" s="871">
        <v>0</v>
      </c>
      <c r="AV41" s="1946">
        <v>0</v>
      </c>
      <c r="AW41" s="1947">
        <v>0</v>
      </c>
      <c r="AX41" s="1471">
        <v>0</v>
      </c>
      <c r="AY41" s="700">
        <v>0</v>
      </c>
      <c r="AZ41" s="1948">
        <v>0</v>
      </c>
      <c r="BA41" s="1938">
        <v>0</v>
      </c>
      <c r="BB41" s="1472">
        <v>0</v>
      </c>
      <c r="BC41" s="697">
        <v>0</v>
      </c>
      <c r="BD41" s="1949">
        <v>0</v>
      </c>
      <c r="BE41" s="1950">
        <v>0</v>
      </c>
      <c r="BF41" s="1473">
        <v>0</v>
      </c>
      <c r="BG41" s="693">
        <v>0</v>
      </c>
      <c r="BH41" s="694">
        <v>0</v>
      </c>
      <c r="BI41" s="1951">
        <v>0</v>
      </c>
      <c r="BJ41" s="1951">
        <v>0</v>
      </c>
      <c r="BK41" s="1952">
        <v>0</v>
      </c>
      <c r="BL41" s="1091">
        <v>0</v>
      </c>
    </row>
    <row r="42" spans="1:64" ht="17.25" x14ac:dyDescent="0.3">
      <c r="A42" s="1198" t="s">
        <v>200</v>
      </c>
      <c r="B42" s="888">
        <v>34</v>
      </c>
      <c r="C42" s="883">
        <v>2.0776862878154225</v>
      </c>
      <c r="D42" s="735"/>
      <c r="E42" s="764" t="s">
        <v>496</v>
      </c>
      <c r="F42" s="745"/>
      <c r="G42" s="743"/>
      <c r="H42" s="1676"/>
      <c r="I42" s="1680"/>
      <c r="J42" s="1684"/>
      <c r="K42" s="2028">
        <f>SUM(M42,AB42,AS42)</f>
        <v>2121</v>
      </c>
      <c r="L42" s="612"/>
      <c r="M42" s="872">
        <v>0</v>
      </c>
      <c r="N42" s="709">
        <v>0</v>
      </c>
      <c r="O42" s="698">
        <v>0</v>
      </c>
      <c r="P42" s="695">
        <v>0</v>
      </c>
      <c r="Q42" s="717">
        <v>0</v>
      </c>
      <c r="R42" s="768">
        <v>0</v>
      </c>
      <c r="S42" s="1914">
        <v>34</v>
      </c>
      <c r="T42" s="1915"/>
      <c r="U42" s="1916"/>
      <c r="V42" s="695">
        <v>32</v>
      </c>
      <c r="W42" s="686">
        <v>32</v>
      </c>
      <c r="X42" s="711">
        <v>1</v>
      </c>
      <c r="Y42" s="712">
        <v>1</v>
      </c>
      <c r="Z42" s="1953">
        <v>4</v>
      </c>
      <c r="AA42" s="1954">
        <v>0</v>
      </c>
      <c r="AB42" s="1955">
        <v>15</v>
      </c>
      <c r="AC42" s="1956">
        <v>15</v>
      </c>
      <c r="AD42" s="1957">
        <v>0</v>
      </c>
      <c r="AE42" s="1983">
        <v>0</v>
      </c>
      <c r="AF42" s="1938">
        <v>3</v>
      </c>
      <c r="AG42" s="1939">
        <v>3</v>
      </c>
      <c r="AH42" s="1939">
        <v>0</v>
      </c>
      <c r="AI42" s="1940">
        <v>0</v>
      </c>
      <c r="AJ42" s="1941">
        <v>0</v>
      </c>
      <c r="AK42" s="1942">
        <v>0</v>
      </c>
      <c r="AL42" s="1942">
        <v>0</v>
      </c>
      <c r="AM42" s="1473">
        <v>0</v>
      </c>
      <c r="AN42" s="1984"/>
      <c r="AO42" s="873">
        <v>75</v>
      </c>
      <c r="AP42" s="1954">
        <v>0</v>
      </c>
      <c r="AQ42" s="1960">
        <v>0</v>
      </c>
      <c r="AR42" s="768">
        <v>22</v>
      </c>
      <c r="AS42" s="1945">
        <v>2106</v>
      </c>
      <c r="AT42" s="870">
        <v>2104</v>
      </c>
      <c r="AU42" s="871">
        <v>2</v>
      </c>
      <c r="AV42" s="1946">
        <v>0</v>
      </c>
      <c r="AW42" s="1947">
        <v>1115</v>
      </c>
      <c r="AX42" s="1471">
        <v>1113</v>
      </c>
      <c r="AY42" s="700">
        <v>2</v>
      </c>
      <c r="AZ42" s="1948">
        <v>0</v>
      </c>
      <c r="BA42" s="1938">
        <v>7</v>
      </c>
      <c r="BB42" s="1472">
        <v>7</v>
      </c>
      <c r="BC42" s="697">
        <v>0</v>
      </c>
      <c r="BD42" s="1949">
        <v>0</v>
      </c>
      <c r="BE42" s="1950">
        <v>0</v>
      </c>
      <c r="BF42" s="1473">
        <v>0</v>
      </c>
      <c r="BG42" s="693">
        <v>0</v>
      </c>
      <c r="BH42" s="694">
        <v>0</v>
      </c>
      <c r="BI42" s="1951">
        <v>0</v>
      </c>
      <c r="BJ42" s="1951">
        <v>0</v>
      </c>
      <c r="BK42" s="1952">
        <v>0</v>
      </c>
      <c r="BL42" s="1091">
        <v>0</v>
      </c>
    </row>
    <row r="43" spans="1:64" ht="17.25" x14ac:dyDescent="0.3">
      <c r="A43" s="1198" t="s">
        <v>539</v>
      </c>
      <c r="B43" s="888">
        <v>35</v>
      </c>
      <c r="C43" s="883">
        <v>2.0554547060872821</v>
      </c>
      <c r="D43" s="735">
        <v>2017</v>
      </c>
      <c r="E43" s="763" t="s">
        <v>431</v>
      </c>
      <c r="F43" s="746" t="s">
        <v>428</v>
      </c>
      <c r="G43" s="743"/>
      <c r="H43" s="1676"/>
      <c r="I43" s="728"/>
      <c r="J43" s="1679"/>
      <c r="K43" s="2023"/>
      <c r="L43" s="612"/>
      <c r="M43" s="872">
        <v>2</v>
      </c>
      <c r="N43" s="709">
        <v>2</v>
      </c>
      <c r="O43" s="698">
        <v>1</v>
      </c>
      <c r="P43" s="695">
        <v>1</v>
      </c>
      <c r="Q43" s="717">
        <v>0</v>
      </c>
      <c r="R43" s="768">
        <v>0</v>
      </c>
      <c r="S43" s="1914">
        <v>42</v>
      </c>
      <c r="T43" s="1915"/>
      <c r="U43" s="1916"/>
      <c r="V43" s="695">
        <v>41</v>
      </c>
      <c r="W43" s="686">
        <v>42</v>
      </c>
      <c r="X43" s="711">
        <v>178</v>
      </c>
      <c r="Y43" s="712">
        <v>0</v>
      </c>
      <c r="Z43" s="1953">
        <v>80</v>
      </c>
      <c r="AA43" s="1954">
        <v>276</v>
      </c>
      <c r="AB43" s="1985">
        <v>532</v>
      </c>
      <c r="AC43" s="1986">
        <v>259</v>
      </c>
      <c r="AD43" s="1987">
        <v>273</v>
      </c>
      <c r="AE43" s="1958">
        <v>0</v>
      </c>
      <c r="AF43" s="1938">
        <v>94</v>
      </c>
      <c r="AG43" s="1939">
        <v>8</v>
      </c>
      <c r="AH43" s="1939">
        <v>86</v>
      </c>
      <c r="AI43" s="1940">
        <v>0</v>
      </c>
      <c r="AJ43" s="1941">
        <v>125</v>
      </c>
      <c r="AK43" s="1942">
        <v>4</v>
      </c>
      <c r="AL43" s="1942">
        <v>120</v>
      </c>
      <c r="AM43" s="1473">
        <v>0</v>
      </c>
      <c r="AN43" s="1959"/>
      <c r="AO43" s="873">
        <v>552</v>
      </c>
      <c r="AP43" s="1954">
        <v>37</v>
      </c>
      <c r="AQ43" s="1960">
        <v>1</v>
      </c>
      <c r="AR43" s="768">
        <v>58</v>
      </c>
      <c r="AS43" s="1945">
        <v>12005</v>
      </c>
      <c r="AT43" s="870">
        <v>8421</v>
      </c>
      <c r="AU43" s="871">
        <v>3457</v>
      </c>
      <c r="AV43" s="1946">
        <v>127</v>
      </c>
      <c r="AW43" s="1947">
        <v>6893</v>
      </c>
      <c r="AX43" s="1471">
        <v>3666</v>
      </c>
      <c r="AY43" s="700">
        <v>3220</v>
      </c>
      <c r="AZ43" s="1948">
        <v>7</v>
      </c>
      <c r="BA43" s="1938">
        <v>36</v>
      </c>
      <c r="BB43" s="1472">
        <v>19</v>
      </c>
      <c r="BC43" s="697">
        <v>17</v>
      </c>
      <c r="BD43" s="1949">
        <v>0</v>
      </c>
      <c r="BE43" s="1950">
        <v>57</v>
      </c>
      <c r="BF43" s="1473">
        <v>0</v>
      </c>
      <c r="BG43" s="693">
        <v>57</v>
      </c>
      <c r="BH43" s="694">
        <v>0</v>
      </c>
      <c r="BI43" s="1951">
        <v>217</v>
      </c>
      <c r="BJ43" s="1951">
        <v>1</v>
      </c>
      <c r="BK43" s="1952">
        <v>143</v>
      </c>
      <c r="BL43" s="1091">
        <v>73</v>
      </c>
    </row>
    <row r="44" spans="1:64" ht="17.25" x14ac:dyDescent="0.3">
      <c r="A44" s="1198" t="s">
        <v>535</v>
      </c>
      <c r="B44" s="888">
        <v>36</v>
      </c>
      <c r="C44" s="883">
        <v>2.0338433919609273</v>
      </c>
      <c r="D44" s="735"/>
      <c r="E44" s="764" t="s">
        <v>496</v>
      </c>
      <c r="F44" s="745"/>
      <c r="G44" s="743"/>
      <c r="H44" s="1687"/>
      <c r="I44" s="1680"/>
      <c r="J44" s="1684"/>
      <c r="K44" s="2026"/>
      <c r="L44" s="612"/>
      <c r="M44" s="872">
        <v>0</v>
      </c>
      <c r="N44" s="709">
        <v>0</v>
      </c>
      <c r="O44" s="698">
        <v>0</v>
      </c>
      <c r="P44" s="695">
        <v>0</v>
      </c>
      <c r="Q44" s="717">
        <v>0</v>
      </c>
      <c r="R44" s="768">
        <v>0</v>
      </c>
      <c r="S44" s="1914">
        <v>0</v>
      </c>
      <c r="T44" s="1915"/>
      <c r="U44" s="1916"/>
      <c r="V44" s="695">
        <v>0</v>
      </c>
      <c r="W44" s="686">
        <v>0</v>
      </c>
      <c r="X44" s="711">
        <v>0</v>
      </c>
      <c r="Y44" s="712">
        <v>0</v>
      </c>
      <c r="Z44" s="1953">
        <v>9</v>
      </c>
      <c r="AA44" s="1954">
        <v>0</v>
      </c>
      <c r="AB44" s="1955">
        <v>29</v>
      </c>
      <c r="AC44" s="1956">
        <v>29</v>
      </c>
      <c r="AD44" s="1957">
        <v>0</v>
      </c>
      <c r="AE44" s="1937">
        <v>0</v>
      </c>
      <c r="AF44" s="1938">
        <v>0</v>
      </c>
      <c r="AG44" s="1939">
        <v>0</v>
      </c>
      <c r="AH44" s="1939">
        <v>0</v>
      </c>
      <c r="AI44" s="1940">
        <v>0</v>
      </c>
      <c r="AJ44" s="1941">
        <v>0</v>
      </c>
      <c r="AK44" s="1942">
        <v>0</v>
      </c>
      <c r="AL44" s="1942">
        <v>0</v>
      </c>
      <c r="AM44" s="1473">
        <v>0</v>
      </c>
      <c r="AN44" s="1943"/>
      <c r="AO44" s="873">
        <v>42</v>
      </c>
      <c r="AP44" s="1954">
        <v>0</v>
      </c>
      <c r="AQ44" s="1960">
        <v>0</v>
      </c>
      <c r="AR44" s="768">
        <v>15</v>
      </c>
      <c r="AS44" s="1945">
        <v>880</v>
      </c>
      <c r="AT44" s="870">
        <v>880</v>
      </c>
      <c r="AU44" s="871">
        <v>0</v>
      </c>
      <c r="AV44" s="1946">
        <v>0</v>
      </c>
      <c r="AW44" s="1947">
        <v>677</v>
      </c>
      <c r="AX44" s="1471">
        <v>677</v>
      </c>
      <c r="AY44" s="700">
        <v>0</v>
      </c>
      <c r="AZ44" s="1948">
        <v>0</v>
      </c>
      <c r="BA44" s="1938">
        <v>0</v>
      </c>
      <c r="BB44" s="1472">
        <v>0</v>
      </c>
      <c r="BC44" s="697">
        <v>0</v>
      </c>
      <c r="BD44" s="1949">
        <v>0</v>
      </c>
      <c r="BE44" s="1950">
        <v>0</v>
      </c>
      <c r="BF44" s="1473">
        <v>0</v>
      </c>
      <c r="BG44" s="693">
        <v>0</v>
      </c>
      <c r="BH44" s="694">
        <v>0</v>
      </c>
      <c r="BI44" s="1951">
        <v>0</v>
      </c>
      <c r="BJ44" s="1951">
        <v>0</v>
      </c>
      <c r="BK44" s="1952">
        <v>0</v>
      </c>
      <c r="BL44" s="1091">
        <v>0</v>
      </c>
    </row>
    <row r="45" spans="1:64" ht="17.25" x14ac:dyDescent="0.3">
      <c r="A45" s="1198" t="s">
        <v>192</v>
      </c>
      <c r="B45" s="888">
        <v>37</v>
      </c>
      <c r="C45" s="883">
        <v>1.9349923585414275</v>
      </c>
      <c r="D45" s="735">
        <v>2009</v>
      </c>
      <c r="E45" s="763" t="s">
        <v>431</v>
      </c>
      <c r="F45" s="745"/>
      <c r="G45" s="743"/>
      <c r="H45" s="1676"/>
      <c r="I45" s="1681"/>
      <c r="J45" s="1679"/>
      <c r="K45" s="2023"/>
      <c r="L45" s="612"/>
      <c r="M45" s="872">
        <v>2386</v>
      </c>
      <c r="N45" s="709">
        <v>2332</v>
      </c>
      <c r="O45" s="698">
        <v>642</v>
      </c>
      <c r="P45" s="695">
        <v>657</v>
      </c>
      <c r="Q45" s="717">
        <v>213</v>
      </c>
      <c r="R45" s="768">
        <v>167</v>
      </c>
      <c r="S45" s="1914">
        <v>43</v>
      </c>
      <c r="T45" s="1915"/>
      <c r="U45" s="1916"/>
      <c r="V45" s="695">
        <v>42</v>
      </c>
      <c r="W45" s="686">
        <v>42</v>
      </c>
      <c r="X45" s="711">
        <v>73</v>
      </c>
      <c r="Y45" s="712">
        <v>73</v>
      </c>
      <c r="Z45" s="1953">
        <v>45</v>
      </c>
      <c r="AA45" s="1954">
        <v>0</v>
      </c>
      <c r="AB45" s="1955">
        <v>649</v>
      </c>
      <c r="AC45" s="1956">
        <v>100</v>
      </c>
      <c r="AD45" s="1957">
        <v>320</v>
      </c>
      <c r="AE45" s="1958">
        <v>228</v>
      </c>
      <c r="AF45" s="1938">
        <v>331</v>
      </c>
      <c r="AG45" s="1939">
        <v>12</v>
      </c>
      <c r="AH45" s="1939">
        <v>296</v>
      </c>
      <c r="AI45" s="1940">
        <v>23</v>
      </c>
      <c r="AJ45" s="1941">
        <v>0</v>
      </c>
      <c r="AK45" s="1942">
        <v>0</v>
      </c>
      <c r="AL45" s="1942">
        <v>0</v>
      </c>
      <c r="AM45" s="1473">
        <v>0</v>
      </c>
      <c r="AN45" s="1959"/>
      <c r="AO45" s="873">
        <v>393</v>
      </c>
      <c r="AP45" s="1954">
        <v>0</v>
      </c>
      <c r="AQ45" s="1960">
        <v>0</v>
      </c>
      <c r="AR45" s="768">
        <v>68</v>
      </c>
      <c r="AS45" s="1945">
        <v>160</v>
      </c>
      <c r="AT45" s="870">
        <v>148</v>
      </c>
      <c r="AU45" s="871">
        <v>7</v>
      </c>
      <c r="AV45" s="1946">
        <v>5</v>
      </c>
      <c r="AW45" s="1947">
        <v>118</v>
      </c>
      <c r="AX45" s="1471">
        <v>111</v>
      </c>
      <c r="AY45" s="700">
        <v>7</v>
      </c>
      <c r="AZ45" s="1948">
        <v>0</v>
      </c>
      <c r="BA45" s="1938">
        <v>4</v>
      </c>
      <c r="BB45" s="1472">
        <v>0</v>
      </c>
      <c r="BC45" s="697">
        <v>0</v>
      </c>
      <c r="BD45" s="1949">
        <v>4</v>
      </c>
      <c r="BE45" s="1950">
        <v>0</v>
      </c>
      <c r="BF45" s="1473">
        <v>0</v>
      </c>
      <c r="BG45" s="693">
        <v>0</v>
      </c>
      <c r="BH45" s="694">
        <v>0</v>
      </c>
      <c r="BI45" s="1951">
        <v>3</v>
      </c>
      <c r="BJ45" s="1951">
        <v>0</v>
      </c>
      <c r="BK45" s="1952">
        <v>0</v>
      </c>
      <c r="BL45" s="1091">
        <v>3</v>
      </c>
    </row>
    <row r="46" spans="1:64" ht="17.25" x14ac:dyDescent="0.3">
      <c r="A46" s="1199" t="s">
        <v>170</v>
      </c>
      <c r="B46" s="888">
        <v>38</v>
      </c>
      <c r="C46" s="883">
        <v>1.9326194897272897</v>
      </c>
      <c r="D46" s="735">
        <v>2013</v>
      </c>
      <c r="E46" s="763" t="s">
        <v>431</v>
      </c>
      <c r="F46" s="745"/>
      <c r="G46" s="743"/>
      <c r="H46" s="1676"/>
      <c r="I46" s="1680"/>
      <c r="J46" s="1682"/>
      <c r="K46" s="2023"/>
      <c r="L46" s="612"/>
      <c r="M46" s="872">
        <v>6452</v>
      </c>
      <c r="N46" s="709">
        <v>3769</v>
      </c>
      <c r="O46" s="698">
        <v>847</v>
      </c>
      <c r="P46" s="695">
        <v>853</v>
      </c>
      <c r="Q46" s="717">
        <v>0</v>
      </c>
      <c r="R46" s="768">
        <v>233</v>
      </c>
      <c r="S46" s="1914">
        <v>0</v>
      </c>
      <c r="T46" s="1915"/>
      <c r="U46" s="1916"/>
      <c r="V46" s="695">
        <v>0</v>
      </c>
      <c r="W46" s="686">
        <v>0</v>
      </c>
      <c r="X46" s="711">
        <v>31</v>
      </c>
      <c r="Y46" s="712">
        <v>0</v>
      </c>
      <c r="Z46" s="1953">
        <v>213</v>
      </c>
      <c r="AA46" s="1954">
        <v>2913</v>
      </c>
      <c r="AB46" s="1955">
        <v>5457</v>
      </c>
      <c r="AC46" s="1956">
        <v>3749</v>
      </c>
      <c r="AD46" s="1957">
        <v>1406</v>
      </c>
      <c r="AE46" s="1958">
        <v>301</v>
      </c>
      <c r="AF46" s="1938">
        <v>1104</v>
      </c>
      <c r="AG46" s="1939">
        <v>3</v>
      </c>
      <c r="AH46" s="1939">
        <v>1097</v>
      </c>
      <c r="AI46" s="1940">
        <v>4</v>
      </c>
      <c r="AJ46" s="1941">
        <v>0</v>
      </c>
      <c r="AK46" s="1942">
        <v>0</v>
      </c>
      <c r="AL46" s="1942">
        <v>0</v>
      </c>
      <c r="AM46" s="1473">
        <v>0</v>
      </c>
      <c r="AN46" s="1959"/>
      <c r="AO46" s="873">
        <v>3543</v>
      </c>
      <c r="AP46" s="1954">
        <v>2048</v>
      </c>
      <c r="AQ46" s="1960">
        <v>1</v>
      </c>
      <c r="AR46" s="768">
        <v>88</v>
      </c>
      <c r="AS46" s="1945">
        <v>0</v>
      </c>
      <c r="AT46" s="870">
        <v>0</v>
      </c>
      <c r="AU46" s="871">
        <v>0</v>
      </c>
      <c r="AV46" s="1946">
        <v>0</v>
      </c>
      <c r="AW46" s="1947">
        <v>0</v>
      </c>
      <c r="AX46" s="1471">
        <v>0</v>
      </c>
      <c r="AY46" s="700">
        <v>0</v>
      </c>
      <c r="AZ46" s="1948">
        <v>0</v>
      </c>
      <c r="BA46" s="1938">
        <v>0</v>
      </c>
      <c r="BB46" s="1472">
        <v>0</v>
      </c>
      <c r="BC46" s="697">
        <v>0</v>
      </c>
      <c r="BD46" s="1949">
        <v>0</v>
      </c>
      <c r="BE46" s="1950">
        <v>0</v>
      </c>
      <c r="BF46" s="1473">
        <v>0</v>
      </c>
      <c r="BG46" s="693">
        <v>0</v>
      </c>
      <c r="BH46" s="694">
        <v>0</v>
      </c>
      <c r="BI46" s="1951">
        <v>0</v>
      </c>
      <c r="BJ46" s="1951">
        <v>0</v>
      </c>
      <c r="BK46" s="1952">
        <v>0</v>
      </c>
      <c r="BL46" s="1091">
        <v>0</v>
      </c>
    </row>
    <row r="47" spans="1:64" ht="17.25" x14ac:dyDescent="0.3">
      <c r="A47" s="1198" t="s">
        <v>41</v>
      </c>
      <c r="B47" s="888">
        <v>39</v>
      </c>
      <c r="C47" s="883">
        <v>1.9275600769567047</v>
      </c>
      <c r="D47" s="735"/>
      <c r="E47" s="764" t="s">
        <v>496</v>
      </c>
      <c r="F47" s="745"/>
      <c r="G47" s="743"/>
      <c r="H47" s="1687"/>
      <c r="I47" s="1680"/>
      <c r="J47" s="1684" t="s">
        <v>489</v>
      </c>
      <c r="K47" s="2026"/>
      <c r="L47" s="612"/>
      <c r="M47" s="872">
        <v>56</v>
      </c>
      <c r="N47" s="709">
        <v>56</v>
      </c>
      <c r="O47" s="698">
        <v>27</v>
      </c>
      <c r="P47" s="695">
        <v>27</v>
      </c>
      <c r="Q47" s="717">
        <v>0</v>
      </c>
      <c r="R47" s="768">
        <v>9</v>
      </c>
      <c r="S47" s="1914">
        <v>0</v>
      </c>
      <c r="T47" s="1915"/>
      <c r="U47" s="1916"/>
      <c r="V47" s="695">
        <v>0</v>
      </c>
      <c r="W47" s="686">
        <v>0</v>
      </c>
      <c r="X47" s="711">
        <v>0</v>
      </c>
      <c r="Y47" s="712">
        <v>0</v>
      </c>
      <c r="Z47" s="1953">
        <v>24</v>
      </c>
      <c r="AA47" s="1954">
        <v>0</v>
      </c>
      <c r="AB47" s="1955">
        <v>394</v>
      </c>
      <c r="AC47" s="1956">
        <v>201</v>
      </c>
      <c r="AD47" s="1957">
        <v>193</v>
      </c>
      <c r="AE47" s="1958">
        <v>0</v>
      </c>
      <c r="AF47" s="1938">
        <v>184</v>
      </c>
      <c r="AG47" s="1939">
        <v>2</v>
      </c>
      <c r="AH47" s="1939">
        <v>182</v>
      </c>
      <c r="AI47" s="1940">
        <v>0</v>
      </c>
      <c r="AJ47" s="1941">
        <v>0</v>
      </c>
      <c r="AK47" s="1942">
        <v>0</v>
      </c>
      <c r="AL47" s="1942">
        <v>0</v>
      </c>
      <c r="AM47" s="1473">
        <v>0</v>
      </c>
      <c r="AN47" s="1959"/>
      <c r="AO47" s="873">
        <v>8</v>
      </c>
      <c r="AP47" s="1954">
        <v>0</v>
      </c>
      <c r="AQ47" s="1960">
        <v>0</v>
      </c>
      <c r="AR47" s="768">
        <v>0</v>
      </c>
      <c r="AS47" s="1945">
        <v>95</v>
      </c>
      <c r="AT47" s="870">
        <v>41</v>
      </c>
      <c r="AU47" s="871">
        <v>54</v>
      </c>
      <c r="AV47" s="1946">
        <v>0</v>
      </c>
      <c r="AW47" s="1947">
        <v>76</v>
      </c>
      <c r="AX47" s="1471">
        <v>23</v>
      </c>
      <c r="AY47" s="700">
        <v>53</v>
      </c>
      <c r="AZ47" s="1948">
        <v>0</v>
      </c>
      <c r="BA47" s="1938">
        <v>0</v>
      </c>
      <c r="BB47" s="1472">
        <v>0</v>
      </c>
      <c r="BC47" s="697">
        <v>0</v>
      </c>
      <c r="BD47" s="1949">
        <v>0</v>
      </c>
      <c r="BE47" s="1950">
        <v>0</v>
      </c>
      <c r="BF47" s="1473">
        <v>0</v>
      </c>
      <c r="BG47" s="693">
        <v>0</v>
      </c>
      <c r="BH47" s="694">
        <v>0</v>
      </c>
      <c r="BI47" s="1951">
        <v>0</v>
      </c>
      <c r="BJ47" s="1951">
        <v>0</v>
      </c>
      <c r="BK47" s="1952">
        <v>0</v>
      </c>
      <c r="BL47" s="1091">
        <v>0</v>
      </c>
    </row>
    <row r="48" spans="1:64" ht="17.25" x14ac:dyDescent="0.3">
      <c r="A48" s="1200" t="s">
        <v>188</v>
      </c>
      <c r="B48" s="888">
        <v>40</v>
      </c>
      <c r="C48" s="883">
        <v>1.8884478153666087</v>
      </c>
      <c r="D48" s="735">
        <v>2019</v>
      </c>
      <c r="E48" s="763" t="s">
        <v>431</v>
      </c>
      <c r="F48" s="1093"/>
      <c r="G48" s="1094"/>
      <c r="H48" s="1676"/>
      <c r="I48" s="728"/>
      <c r="J48" s="1682"/>
      <c r="K48" s="2023"/>
      <c r="L48" s="612" t="s">
        <v>500</v>
      </c>
      <c r="M48" s="872">
        <v>2972</v>
      </c>
      <c r="N48" s="709">
        <v>3363</v>
      </c>
      <c r="O48" s="698">
        <v>306</v>
      </c>
      <c r="P48" s="695">
        <v>129</v>
      </c>
      <c r="Q48" s="717">
        <v>0</v>
      </c>
      <c r="R48" s="768">
        <v>389</v>
      </c>
      <c r="S48" s="1914">
        <v>0</v>
      </c>
      <c r="T48" s="1915"/>
      <c r="U48" s="1916"/>
      <c r="V48" s="695">
        <v>0</v>
      </c>
      <c r="W48" s="686">
        <v>0</v>
      </c>
      <c r="X48" s="711">
        <v>508</v>
      </c>
      <c r="Y48" s="712">
        <v>508</v>
      </c>
      <c r="Z48" s="1953">
        <v>93</v>
      </c>
      <c r="AA48" s="1954">
        <v>0</v>
      </c>
      <c r="AB48" s="1955">
        <v>1698</v>
      </c>
      <c r="AC48" s="1956">
        <v>490</v>
      </c>
      <c r="AD48" s="1957">
        <v>813</v>
      </c>
      <c r="AE48" s="1958">
        <v>394</v>
      </c>
      <c r="AF48" s="1938">
        <v>311</v>
      </c>
      <c r="AG48" s="1939">
        <v>0</v>
      </c>
      <c r="AH48" s="1939">
        <v>273</v>
      </c>
      <c r="AI48" s="1940">
        <v>38</v>
      </c>
      <c r="AJ48" s="1941">
        <v>0</v>
      </c>
      <c r="AK48" s="1942">
        <v>0</v>
      </c>
      <c r="AL48" s="1942">
        <v>0</v>
      </c>
      <c r="AM48" s="1473">
        <v>0</v>
      </c>
      <c r="AN48" s="1959"/>
      <c r="AO48" s="873">
        <v>83</v>
      </c>
      <c r="AP48" s="1954">
        <v>0</v>
      </c>
      <c r="AQ48" s="1960">
        <v>0</v>
      </c>
      <c r="AR48" s="768">
        <v>13</v>
      </c>
      <c r="AS48" s="1945">
        <v>1</v>
      </c>
      <c r="AT48" s="870">
        <v>0</v>
      </c>
      <c r="AU48" s="871">
        <v>1</v>
      </c>
      <c r="AV48" s="1946">
        <v>0</v>
      </c>
      <c r="AW48" s="1947">
        <v>0</v>
      </c>
      <c r="AX48" s="1471">
        <v>0</v>
      </c>
      <c r="AY48" s="700">
        <v>0</v>
      </c>
      <c r="AZ48" s="1948">
        <v>0</v>
      </c>
      <c r="BA48" s="1938">
        <v>0</v>
      </c>
      <c r="BB48" s="1472">
        <v>0</v>
      </c>
      <c r="BC48" s="697">
        <v>0</v>
      </c>
      <c r="BD48" s="1949">
        <v>0</v>
      </c>
      <c r="BE48" s="1950">
        <v>0</v>
      </c>
      <c r="BF48" s="1473">
        <v>0</v>
      </c>
      <c r="BG48" s="693">
        <v>0</v>
      </c>
      <c r="BH48" s="694">
        <v>0</v>
      </c>
      <c r="BI48" s="1951">
        <v>0</v>
      </c>
      <c r="BJ48" s="1951">
        <v>0</v>
      </c>
      <c r="BK48" s="1952">
        <v>0</v>
      </c>
      <c r="BL48" s="1091">
        <v>0</v>
      </c>
    </row>
    <row r="49" spans="1:64" ht="17.25" x14ac:dyDescent="0.3">
      <c r="A49" s="1198" t="s">
        <v>197</v>
      </c>
      <c r="B49" s="888">
        <v>41</v>
      </c>
      <c r="C49" s="883">
        <v>1.87199589842366</v>
      </c>
      <c r="D49" s="735"/>
      <c r="E49" s="764" t="s">
        <v>496</v>
      </c>
      <c r="F49" s="745"/>
      <c r="G49" s="743"/>
      <c r="H49" s="1687"/>
      <c r="I49" s="1680"/>
      <c r="J49" s="1684"/>
      <c r="K49" s="2026"/>
      <c r="L49" s="612"/>
      <c r="M49" s="872">
        <v>27</v>
      </c>
      <c r="N49" s="709">
        <v>27</v>
      </c>
      <c r="O49" s="698">
        <v>19</v>
      </c>
      <c r="P49" s="695">
        <v>19</v>
      </c>
      <c r="Q49" s="717">
        <v>0</v>
      </c>
      <c r="R49" s="768">
        <v>7</v>
      </c>
      <c r="S49" s="1914">
        <v>11</v>
      </c>
      <c r="T49" s="1915"/>
      <c r="U49" s="1916"/>
      <c r="V49" s="695">
        <v>10</v>
      </c>
      <c r="W49" s="686">
        <v>11</v>
      </c>
      <c r="X49" s="711">
        <v>0</v>
      </c>
      <c r="Y49" s="712">
        <v>0</v>
      </c>
      <c r="Z49" s="1953">
        <v>5</v>
      </c>
      <c r="AA49" s="1954">
        <v>0</v>
      </c>
      <c r="AB49" s="1955">
        <v>13</v>
      </c>
      <c r="AC49" s="1956">
        <v>13</v>
      </c>
      <c r="AD49" s="1957">
        <v>0</v>
      </c>
      <c r="AE49" s="1958">
        <v>0</v>
      </c>
      <c r="AF49" s="1938">
        <v>0</v>
      </c>
      <c r="AG49" s="1939">
        <v>0</v>
      </c>
      <c r="AH49" s="1939">
        <v>0</v>
      </c>
      <c r="AI49" s="1940">
        <v>0</v>
      </c>
      <c r="AJ49" s="1941">
        <v>0</v>
      </c>
      <c r="AK49" s="1942">
        <v>0</v>
      </c>
      <c r="AL49" s="1942">
        <v>0</v>
      </c>
      <c r="AM49" s="1473">
        <v>0</v>
      </c>
      <c r="AN49" s="1959"/>
      <c r="AO49" s="873">
        <v>45</v>
      </c>
      <c r="AP49" s="1954">
        <v>0</v>
      </c>
      <c r="AQ49" s="1960">
        <v>0</v>
      </c>
      <c r="AR49" s="768">
        <v>22</v>
      </c>
      <c r="AS49" s="1945">
        <v>723</v>
      </c>
      <c r="AT49" s="870">
        <v>723</v>
      </c>
      <c r="AU49" s="871">
        <v>0</v>
      </c>
      <c r="AV49" s="1946">
        <v>0</v>
      </c>
      <c r="AW49" s="1947">
        <v>558</v>
      </c>
      <c r="AX49" s="1471">
        <v>558</v>
      </c>
      <c r="AY49" s="700">
        <v>0</v>
      </c>
      <c r="AZ49" s="1948">
        <v>0</v>
      </c>
      <c r="BA49" s="1938">
        <v>0</v>
      </c>
      <c r="BB49" s="1472">
        <v>0</v>
      </c>
      <c r="BC49" s="697">
        <v>0</v>
      </c>
      <c r="BD49" s="1949">
        <v>0</v>
      </c>
      <c r="BE49" s="1950">
        <v>0</v>
      </c>
      <c r="BF49" s="1473">
        <v>0</v>
      </c>
      <c r="BG49" s="693">
        <v>0</v>
      </c>
      <c r="BH49" s="694">
        <v>0</v>
      </c>
      <c r="BI49" s="1951">
        <v>0</v>
      </c>
      <c r="BJ49" s="1951">
        <v>0</v>
      </c>
      <c r="BK49" s="1952">
        <v>0</v>
      </c>
      <c r="BL49" s="1091">
        <v>0</v>
      </c>
    </row>
    <row r="50" spans="1:64" ht="17.25" x14ac:dyDescent="0.3">
      <c r="A50" s="1198" t="s">
        <v>191</v>
      </c>
      <c r="B50" s="888">
        <v>42</v>
      </c>
      <c r="C50" s="883">
        <v>1.8707395286462107</v>
      </c>
      <c r="D50" s="735">
        <v>2011</v>
      </c>
      <c r="E50" s="763" t="s">
        <v>431</v>
      </c>
      <c r="F50" s="745"/>
      <c r="G50" s="743"/>
      <c r="H50" s="1676"/>
      <c r="I50" s="728"/>
      <c r="J50" s="1686"/>
      <c r="K50" s="2023"/>
      <c r="L50" s="612"/>
      <c r="M50" s="872">
        <v>460</v>
      </c>
      <c r="N50" s="709">
        <v>445</v>
      </c>
      <c r="O50" s="698">
        <v>256</v>
      </c>
      <c r="P50" s="695">
        <v>256</v>
      </c>
      <c r="Q50" s="717">
        <v>44</v>
      </c>
      <c r="R50" s="768">
        <v>35</v>
      </c>
      <c r="S50" s="1914">
        <v>276</v>
      </c>
      <c r="T50" s="1915"/>
      <c r="U50" s="1916"/>
      <c r="V50" s="695">
        <v>271</v>
      </c>
      <c r="W50" s="686">
        <v>272</v>
      </c>
      <c r="X50" s="711">
        <v>175</v>
      </c>
      <c r="Y50" s="712">
        <v>175</v>
      </c>
      <c r="Z50" s="1953">
        <v>17</v>
      </c>
      <c r="AA50" s="1954">
        <v>0</v>
      </c>
      <c r="AB50" s="1955">
        <v>163</v>
      </c>
      <c r="AC50" s="1956">
        <v>139</v>
      </c>
      <c r="AD50" s="1957">
        <v>24</v>
      </c>
      <c r="AE50" s="1958">
        <v>0</v>
      </c>
      <c r="AF50" s="1938">
        <v>38</v>
      </c>
      <c r="AG50" s="1939">
        <v>14</v>
      </c>
      <c r="AH50" s="1939">
        <v>24</v>
      </c>
      <c r="AI50" s="1940">
        <v>0</v>
      </c>
      <c r="AJ50" s="1941">
        <v>0</v>
      </c>
      <c r="AK50" s="1942">
        <v>0</v>
      </c>
      <c r="AL50" s="1942">
        <v>0</v>
      </c>
      <c r="AM50" s="1473">
        <v>0</v>
      </c>
      <c r="AN50" s="1959"/>
      <c r="AO50" s="873">
        <v>501</v>
      </c>
      <c r="AP50" s="1954">
        <v>0</v>
      </c>
      <c r="AQ50" s="1960">
        <v>0</v>
      </c>
      <c r="AR50" s="768">
        <v>96</v>
      </c>
      <c r="AS50" s="1945">
        <v>1093</v>
      </c>
      <c r="AT50" s="870">
        <v>1093</v>
      </c>
      <c r="AU50" s="871">
        <v>0</v>
      </c>
      <c r="AV50" s="1946">
        <v>0</v>
      </c>
      <c r="AW50" s="1947">
        <v>758</v>
      </c>
      <c r="AX50" s="1471">
        <v>758</v>
      </c>
      <c r="AY50" s="700">
        <v>0</v>
      </c>
      <c r="AZ50" s="1948">
        <v>0</v>
      </c>
      <c r="BA50" s="1938">
        <v>0</v>
      </c>
      <c r="BB50" s="1472">
        <v>0</v>
      </c>
      <c r="BC50" s="697">
        <v>0</v>
      </c>
      <c r="BD50" s="1949">
        <v>0</v>
      </c>
      <c r="BE50" s="1950">
        <v>0</v>
      </c>
      <c r="BF50" s="1473">
        <v>0</v>
      </c>
      <c r="BG50" s="693">
        <v>0</v>
      </c>
      <c r="BH50" s="694">
        <v>0</v>
      </c>
      <c r="BI50" s="1951">
        <v>1</v>
      </c>
      <c r="BJ50" s="1951">
        <v>1</v>
      </c>
      <c r="BK50" s="1952">
        <v>0</v>
      </c>
      <c r="BL50" s="1091">
        <v>0</v>
      </c>
    </row>
    <row r="51" spans="1:64" ht="17.25" x14ac:dyDescent="0.3">
      <c r="A51" s="1198" t="s">
        <v>190</v>
      </c>
      <c r="B51" s="888">
        <v>43</v>
      </c>
      <c r="C51" s="883">
        <v>1.8538492306272301</v>
      </c>
      <c r="D51" s="735">
        <v>2015</v>
      </c>
      <c r="E51" s="763" t="s">
        <v>431</v>
      </c>
      <c r="F51" s="745"/>
      <c r="G51" s="743"/>
      <c r="H51" s="1676"/>
      <c r="I51" s="728"/>
      <c r="J51" s="1679"/>
      <c r="K51" s="2023"/>
      <c r="L51" s="612"/>
      <c r="M51" s="872">
        <v>0</v>
      </c>
      <c r="N51" s="709">
        <v>0</v>
      </c>
      <c r="O51" s="698">
        <v>0</v>
      </c>
      <c r="P51" s="695">
        <v>0</v>
      </c>
      <c r="Q51" s="717">
        <v>0</v>
      </c>
      <c r="R51" s="768">
        <v>0</v>
      </c>
      <c r="S51" s="1914">
        <v>0</v>
      </c>
      <c r="T51" s="1915"/>
      <c r="U51" s="1916"/>
      <c r="V51" s="695">
        <v>0</v>
      </c>
      <c r="W51" s="686">
        <v>0</v>
      </c>
      <c r="X51" s="711">
        <v>0</v>
      </c>
      <c r="Y51" s="712">
        <v>0</v>
      </c>
      <c r="Z51" s="1953">
        <v>173</v>
      </c>
      <c r="AA51" s="1954">
        <v>639</v>
      </c>
      <c r="AB51" s="1955">
        <v>713</v>
      </c>
      <c r="AC51" s="1956">
        <v>73</v>
      </c>
      <c r="AD51" s="1957">
        <v>640</v>
      </c>
      <c r="AE51" s="1958">
        <v>0</v>
      </c>
      <c r="AF51" s="1938">
        <v>49</v>
      </c>
      <c r="AG51" s="1939">
        <v>0</v>
      </c>
      <c r="AH51" s="1939">
        <v>49</v>
      </c>
      <c r="AI51" s="1940">
        <v>0</v>
      </c>
      <c r="AJ51" s="1941">
        <v>74</v>
      </c>
      <c r="AK51" s="1942">
        <v>0</v>
      </c>
      <c r="AL51" s="1942">
        <v>74</v>
      </c>
      <c r="AM51" s="1473">
        <v>0</v>
      </c>
      <c r="AN51" s="1959"/>
      <c r="AO51" s="873">
        <v>263</v>
      </c>
      <c r="AP51" s="1954">
        <v>167</v>
      </c>
      <c r="AQ51" s="1960">
        <v>2</v>
      </c>
      <c r="AR51" s="768">
        <v>37</v>
      </c>
      <c r="AS51" s="1945">
        <v>1966</v>
      </c>
      <c r="AT51" s="870">
        <v>1065</v>
      </c>
      <c r="AU51" s="871">
        <v>689</v>
      </c>
      <c r="AV51" s="1946">
        <v>212</v>
      </c>
      <c r="AW51" s="1947">
        <v>1101</v>
      </c>
      <c r="AX51" s="1471">
        <v>508</v>
      </c>
      <c r="AY51" s="700">
        <v>564</v>
      </c>
      <c r="AZ51" s="1948">
        <v>29</v>
      </c>
      <c r="BA51" s="1938">
        <v>150</v>
      </c>
      <c r="BB51" s="1472">
        <v>0</v>
      </c>
      <c r="BC51" s="697">
        <v>80</v>
      </c>
      <c r="BD51" s="1949">
        <v>70</v>
      </c>
      <c r="BE51" s="1950">
        <v>108</v>
      </c>
      <c r="BF51" s="1473">
        <v>0</v>
      </c>
      <c r="BG51" s="693">
        <v>52</v>
      </c>
      <c r="BH51" s="694">
        <v>56</v>
      </c>
      <c r="BI51" s="1951">
        <v>245</v>
      </c>
      <c r="BJ51" s="1951">
        <v>0</v>
      </c>
      <c r="BK51" s="1952">
        <v>123</v>
      </c>
      <c r="BL51" s="1091">
        <v>122</v>
      </c>
    </row>
    <row r="52" spans="1:64" ht="17.25" x14ac:dyDescent="0.3">
      <c r="A52" s="1199" t="s">
        <v>49</v>
      </c>
      <c r="B52" s="888">
        <v>44</v>
      </c>
      <c r="C52" s="883">
        <v>1.789372560346238</v>
      </c>
      <c r="D52" s="735"/>
      <c r="E52" s="764" t="s">
        <v>496</v>
      </c>
      <c r="F52" s="745"/>
      <c r="G52" s="743"/>
      <c r="H52" s="878"/>
      <c r="I52" s="1680"/>
      <c r="J52" s="1684" t="s">
        <v>489</v>
      </c>
      <c r="K52" s="2026"/>
      <c r="L52" s="612"/>
      <c r="M52" s="872">
        <v>28</v>
      </c>
      <c r="N52" s="709">
        <v>28</v>
      </c>
      <c r="O52" s="698">
        <v>24</v>
      </c>
      <c r="P52" s="695">
        <v>24</v>
      </c>
      <c r="Q52" s="717">
        <v>0</v>
      </c>
      <c r="R52" s="768">
        <v>9</v>
      </c>
      <c r="S52" s="1914">
        <v>0</v>
      </c>
      <c r="T52" s="1915"/>
      <c r="U52" s="1916"/>
      <c r="V52" s="695">
        <v>0</v>
      </c>
      <c r="W52" s="686">
        <v>0</v>
      </c>
      <c r="X52" s="711">
        <v>0</v>
      </c>
      <c r="Y52" s="712">
        <v>0</v>
      </c>
      <c r="Z52" s="1953">
        <v>26</v>
      </c>
      <c r="AA52" s="1954">
        <v>0</v>
      </c>
      <c r="AB52" s="1955">
        <v>332</v>
      </c>
      <c r="AC52" s="1956">
        <v>171</v>
      </c>
      <c r="AD52" s="1957">
        <v>161</v>
      </c>
      <c r="AE52" s="1958">
        <v>0</v>
      </c>
      <c r="AF52" s="1938">
        <v>156</v>
      </c>
      <c r="AG52" s="1939">
        <v>3</v>
      </c>
      <c r="AH52" s="1939">
        <v>153</v>
      </c>
      <c r="AI52" s="1988">
        <v>0</v>
      </c>
      <c r="AJ52" s="1941">
        <v>0</v>
      </c>
      <c r="AK52" s="1942">
        <v>0</v>
      </c>
      <c r="AL52" s="1942">
        <v>0</v>
      </c>
      <c r="AM52" s="1473">
        <v>0</v>
      </c>
      <c r="AN52" s="1959"/>
      <c r="AO52" s="873">
        <v>116</v>
      </c>
      <c r="AP52" s="1954">
        <v>0</v>
      </c>
      <c r="AQ52" s="1960">
        <v>0</v>
      </c>
      <c r="AR52" s="768">
        <v>2</v>
      </c>
      <c r="AS52" s="1945">
        <v>44</v>
      </c>
      <c r="AT52" s="870">
        <v>33</v>
      </c>
      <c r="AU52" s="871">
        <v>8</v>
      </c>
      <c r="AV52" s="1946">
        <v>3</v>
      </c>
      <c r="AW52" s="1947">
        <v>32</v>
      </c>
      <c r="AX52" s="1471">
        <v>24</v>
      </c>
      <c r="AY52" s="700">
        <v>8</v>
      </c>
      <c r="AZ52" s="1948">
        <v>0</v>
      </c>
      <c r="BA52" s="1938">
        <v>0</v>
      </c>
      <c r="BB52" s="1472">
        <v>0</v>
      </c>
      <c r="BC52" s="697">
        <v>0</v>
      </c>
      <c r="BD52" s="1949">
        <v>0</v>
      </c>
      <c r="BE52" s="1950">
        <v>0</v>
      </c>
      <c r="BF52" s="1473">
        <v>0</v>
      </c>
      <c r="BG52" s="693">
        <v>0</v>
      </c>
      <c r="BH52" s="694">
        <v>0</v>
      </c>
      <c r="BI52" s="1951">
        <v>0</v>
      </c>
      <c r="BJ52" s="1951">
        <v>0</v>
      </c>
      <c r="BK52" s="1952">
        <v>0</v>
      </c>
      <c r="BL52" s="1091">
        <v>0</v>
      </c>
    </row>
    <row r="53" spans="1:64" ht="17.25" x14ac:dyDescent="0.3">
      <c r="A53" s="1198" t="s">
        <v>17</v>
      </c>
      <c r="B53" s="888">
        <v>45</v>
      </c>
      <c r="C53" s="883">
        <v>1.785112770159214</v>
      </c>
      <c r="D53" s="735">
        <v>2019</v>
      </c>
      <c r="E53" s="763" t="s">
        <v>431</v>
      </c>
      <c r="F53" s="1093"/>
      <c r="G53" s="1094"/>
      <c r="H53" s="1676"/>
      <c r="I53" s="728"/>
      <c r="J53" s="1679"/>
      <c r="K53" s="2023"/>
      <c r="L53" s="729" t="s">
        <v>533</v>
      </c>
      <c r="M53" s="872">
        <v>0</v>
      </c>
      <c r="N53" s="709">
        <v>0</v>
      </c>
      <c r="O53" s="698">
        <v>0</v>
      </c>
      <c r="P53" s="695">
        <v>0</v>
      </c>
      <c r="Q53" s="717">
        <v>0</v>
      </c>
      <c r="R53" s="768">
        <v>0</v>
      </c>
      <c r="S53" s="1914">
        <v>0</v>
      </c>
      <c r="T53" s="1915"/>
      <c r="U53" s="1916"/>
      <c r="V53" s="695">
        <v>0</v>
      </c>
      <c r="W53" s="686">
        <v>0</v>
      </c>
      <c r="X53" s="711">
        <v>0</v>
      </c>
      <c r="Y53" s="712">
        <v>0</v>
      </c>
      <c r="Z53" s="1953">
        <v>186</v>
      </c>
      <c r="AA53" s="1954">
        <v>388</v>
      </c>
      <c r="AB53" s="1955">
        <v>925</v>
      </c>
      <c r="AC53" s="1956">
        <v>192</v>
      </c>
      <c r="AD53" s="1957">
        <v>732</v>
      </c>
      <c r="AE53" s="1958">
        <v>0</v>
      </c>
      <c r="AF53" s="1938">
        <v>5</v>
      </c>
      <c r="AG53" s="1939">
        <v>0</v>
      </c>
      <c r="AH53" s="1939">
        <v>5</v>
      </c>
      <c r="AI53" s="1940">
        <v>0</v>
      </c>
      <c r="AJ53" s="1941">
        <v>20</v>
      </c>
      <c r="AK53" s="1942">
        <v>0</v>
      </c>
      <c r="AL53" s="1942">
        <v>20</v>
      </c>
      <c r="AM53" s="1473">
        <v>0</v>
      </c>
      <c r="AN53" s="1959"/>
      <c r="AO53" s="873">
        <v>504</v>
      </c>
      <c r="AP53" s="1954">
        <v>12</v>
      </c>
      <c r="AQ53" s="1960">
        <v>0</v>
      </c>
      <c r="AR53" s="768">
        <v>70</v>
      </c>
      <c r="AS53" s="1945">
        <v>2541</v>
      </c>
      <c r="AT53" s="870">
        <v>927</v>
      </c>
      <c r="AU53" s="871">
        <v>1419</v>
      </c>
      <c r="AV53" s="1946">
        <v>195</v>
      </c>
      <c r="AW53" s="1947">
        <v>1898</v>
      </c>
      <c r="AX53" s="1471">
        <v>655</v>
      </c>
      <c r="AY53" s="700">
        <v>1213</v>
      </c>
      <c r="AZ53" s="1948">
        <v>30</v>
      </c>
      <c r="BA53" s="1938">
        <v>151</v>
      </c>
      <c r="BB53" s="1472">
        <v>0</v>
      </c>
      <c r="BC53" s="697">
        <v>47</v>
      </c>
      <c r="BD53" s="1949">
        <v>104</v>
      </c>
      <c r="BE53" s="1950">
        <v>144</v>
      </c>
      <c r="BF53" s="1473">
        <v>0</v>
      </c>
      <c r="BG53" s="693">
        <v>144</v>
      </c>
      <c r="BH53" s="694">
        <v>0</v>
      </c>
      <c r="BI53" s="1951">
        <v>709</v>
      </c>
      <c r="BJ53" s="1951">
        <v>412</v>
      </c>
      <c r="BK53" s="1952">
        <v>207</v>
      </c>
      <c r="BL53" s="1091">
        <v>90</v>
      </c>
    </row>
    <row r="54" spans="1:64" ht="17.25" x14ac:dyDescent="0.3">
      <c r="A54" s="1198" t="s">
        <v>52</v>
      </c>
      <c r="B54" s="888">
        <v>46</v>
      </c>
      <c r="C54" s="883">
        <v>1.7161104807076528</v>
      </c>
      <c r="D54" s="735"/>
      <c r="E54" s="764" t="s">
        <v>496</v>
      </c>
      <c r="F54" s="745"/>
      <c r="G54" s="743"/>
      <c r="H54" s="1685"/>
      <c r="I54" s="1680"/>
      <c r="J54" s="1684" t="s">
        <v>489</v>
      </c>
      <c r="K54" s="2026"/>
      <c r="L54" s="612"/>
      <c r="M54" s="872">
        <v>0</v>
      </c>
      <c r="N54" s="709">
        <v>0</v>
      </c>
      <c r="O54" s="698">
        <v>0</v>
      </c>
      <c r="P54" s="695">
        <v>0</v>
      </c>
      <c r="Q54" s="717">
        <v>0</v>
      </c>
      <c r="R54" s="768">
        <v>0</v>
      </c>
      <c r="S54" s="1914">
        <v>0</v>
      </c>
      <c r="T54" s="1915"/>
      <c r="U54" s="1916"/>
      <c r="V54" s="695">
        <v>0</v>
      </c>
      <c r="W54" s="686">
        <v>0</v>
      </c>
      <c r="X54" s="711">
        <v>0</v>
      </c>
      <c r="Y54" s="712">
        <v>0</v>
      </c>
      <c r="Z54" s="1953">
        <v>8</v>
      </c>
      <c r="AA54" s="1954">
        <v>0</v>
      </c>
      <c r="AB54" s="1955">
        <v>94</v>
      </c>
      <c r="AC54" s="1956">
        <v>56</v>
      </c>
      <c r="AD54" s="1957">
        <v>38</v>
      </c>
      <c r="AE54" s="1958">
        <v>0</v>
      </c>
      <c r="AF54" s="1938">
        <v>42</v>
      </c>
      <c r="AG54" s="1939">
        <v>5</v>
      </c>
      <c r="AH54" s="1939">
        <v>37</v>
      </c>
      <c r="AI54" s="1940">
        <v>0</v>
      </c>
      <c r="AJ54" s="1941">
        <v>0</v>
      </c>
      <c r="AK54" s="1942">
        <v>0</v>
      </c>
      <c r="AL54" s="1942">
        <v>0</v>
      </c>
      <c r="AM54" s="1473">
        <v>0</v>
      </c>
      <c r="AN54" s="1959"/>
      <c r="AO54" s="873">
        <v>23</v>
      </c>
      <c r="AP54" s="1954">
        <v>0</v>
      </c>
      <c r="AQ54" s="1960">
        <v>0</v>
      </c>
      <c r="AR54" s="768">
        <v>0</v>
      </c>
      <c r="AS54" s="1945">
        <v>58</v>
      </c>
      <c r="AT54" s="870">
        <v>55</v>
      </c>
      <c r="AU54" s="871">
        <v>3</v>
      </c>
      <c r="AV54" s="1946">
        <v>0</v>
      </c>
      <c r="AW54" s="1947">
        <v>36</v>
      </c>
      <c r="AX54" s="1471">
        <v>33</v>
      </c>
      <c r="AY54" s="700">
        <v>3</v>
      </c>
      <c r="AZ54" s="1948">
        <v>0</v>
      </c>
      <c r="BA54" s="1938">
        <v>0</v>
      </c>
      <c r="BB54" s="1472">
        <v>0</v>
      </c>
      <c r="BC54" s="697">
        <v>0</v>
      </c>
      <c r="BD54" s="1949">
        <v>0</v>
      </c>
      <c r="BE54" s="1950">
        <v>0</v>
      </c>
      <c r="BF54" s="1473">
        <v>0</v>
      </c>
      <c r="BG54" s="693">
        <v>0</v>
      </c>
      <c r="BH54" s="694">
        <v>0</v>
      </c>
      <c r="BI54" s="1951">
        <v>0</v>
      </c>
      <c r="BJ54" s="1951">
        <v>0</v>
      </c>
      <c r="BK54" s="1952">
        <v>0</v>
      </c>
      <c r="BL54" s="1091">
        <v>0</v>
      </c>
    </row>
    <row r="55" spans="1:64" ht="17.25" x14ac:dyDescent="0.3">
      <c r="A55" s="1198" t="s">
        <v>199</v>
      </c>
      <c r="B55" s="888">
        <v>47</v>
      </c>
      <c r="C55" s="883">
        <v>1.7056543316972328</v>
      </c>
      <c r="D55" s="735"/>
      <c r="E55" s="764" t="s">
        <v>496</v>
      </c>
      <c r="F55" s="745"/>
      <c r="G55" s="743"/>
      <c r="H55" s="1687"/>
      <c r="I55" s="1680"/>
      <c r="J55" s="1684"/>
      <c r="K55" s="2026"/>
      <c r="L55" s="612"/>
      <c r="M55" s="872">
        <v>17</v>
      </c>
      <c r="N55" s="709">
        <v>17</v>
      </c>
      <c r="O55" s="698">
        <v>10</v>
      </c>
      <c r="P55" s="695">
        <v>10</v>
      </c>
      <c r="Q55" s="717">
        <v>0</v>
      </c>
      <c r="R55" s="768">
        <v>1</v>
      </c>
      <c r="S55" s="1914">
        <v>12</v>
      </c>
      <c r="T55" s="1915"/>
      <c r="U55" s="1916"/>
      <c r="V55" s="695">
        <v>10</v>
      </c>
      <c r="W55" s="686">
        <v>12</v>
      </c>
      <c r="X55" s="711">
        <v>0</v>
      </c>
      <c r="Y55" s="712">
        <v>0</v>
      </c>
      <c r="Z55" s="1953">
        <v>0</v>
      </c>
      <c r="AA55" s="1954">
        <v>0</v>
      </c>
      <c r="AB55" s="1955">
        <v>3</v>
      </c>
      <c r="AC55" s="1956">
        <v>3</v>
      </c>
      <c r="AD55" s="1957">
        <v>0</v>
      </c>
      <c r="AE55" s="1958">
        <v>0</v>
      </c>
      <c r="AF55" s="1938">
        <v>0</v>
      </c>
      <c r="AG55" s="1939">
        <v>0</v>
      </c>
      <c r="AH55" s="1939">
        <v>0</v>
      </c>
      <c r="AI55" s="1940">
        <v>0</v>
      </c>
      <c r="AJ55" s="1941">
        <v>0</v>
      </c>
      <c r="AK55" s="1942">
        <v>0</v>
      </c>
      <c r="AL55" s="1942">
        <v>0</v>
      </c>
      <c r="AM55" s="1473">
        <v>0</v>
      </c>
      <c r="AN55" s="1959"/>
      <c r="AO55" s="873">
        <v>1</v>
      </c>
      <c r="AP55" s="1954">
        <v>0</v>
      </c>
      <c r="AQ55" s="1960">
        <v>0</v>
      </c>
      <c r="AR55" s="768">
        <v>0</v>
      </c>
      <c r="AS55" s="1945">
        <v>902</v>
      </c>
      <c r="AT55" s="870">
        <v>902</v>
      </c>
      <c r="AU55" s="871">
        <v>0</v>
      </c>
      <c r="AV55" s="1946">
        <v>0</v>
      </c>
      <c r="AW55" s="1947">
        <v>733</v>
      </c>
      <c r="AX55" s="1471">
        <v>733</v>
      </c>
      <c r="AY55" s="700">
        <v>0</v>
      </c>
      <c r="AZ55" s="1948">
        <v>0</v>
      </c>
      <c r="BA55" s="1938">
        <v>0</v>
      </c>
      <c r="BB55" s="1472">
        <v>0</v>
      </c>
      <c r="BC55" s="697">
        <v>0</v>
      </c>
      <c r="BD55" s="1949">
        <v>0</v>
      </c>
      <c r="BE55" s="1950">
        <v>0</v>
      </c>
      <c r="BF55" s="1473">
        <v>0</v>
      </c>
      <c r="BG55" s="693">
        <v>0</v>
      </c>
      <c r="BH55" s="694">
        <v>0</v>
      </c>
      <c r="BI55" s="1951">
        <v>4</v>
      </c>
      <c r="BJ55" s="1951">
        <v>4</v>
      </c>
      <c r="BK55" s="1952">
        <v>0</v>
      </c>
      <c r="BL55" s="1091">
        <v>0</v>
      </c>
    </row>
    <row r="56" spans="1:64" ht="17.25" x14ac:dyDescent="0.3">
      <c r="A56" s="1199" t="s">
        <v>186</v>
      </c>
      <c r="B56" s="888">
        <v>48</v>
      </c>
      <c r="C56" s="883">
        <v>1.6890204571888292</v>
      </c>
      <c r="D56" s="735">
        <v>2015</v>
      </c>
      <c r="E56" s="765" t="s">
        <v>432</v>
      </c>
      <c r="F56" s="1093" t="s">
        <v>428</v>
      </c>
      <c r="G56" s="743"/>
      <c r="H56" s="1676"/>
      <c r="I56" s="1678"/>
      <c r="J56" s="1092"/>
      <c r="K56" s="2026"/>
      <c r="L56" s="612"/>
      <c r="M56" s="872">
        <v>1932</v>
      </c>
      <c r="N56" s="709">
        <v>1782</v>
      </c>
      <c r="O56" s="698">
        <v>695</v>
      </c>
      <c r="P56" s="695">
        <v>694</v>
      </c>
      <c r="Q56" s="717">
        <v>540</v>
      </c>
      <c r="R56" s="768">
        <v>91</v>
      </c>
      <c r="S56" s="1914">
        <v>132</v>
      </c>
      <c r="T56" s="1915"/>
      <c r="U56" s="1916"/>
      <c r="V56" s="695">
        <v>119</v>
      </c>
      <c r="W56" s="686">
        <v>127</v>
      </c>
      <c r="X56" s="711">
        <v>157</v>
      </c>
      <c r="Y56" s="712">
        <v>157</v>
      </c>
      <c r="Z56" s="1953">
        <v>78</v>
      </c>
      <c r="AA56" s="1954">
        <v>875</v>
      </c>
      <c r="AB56" s="1955">
        <v>1398</v>
      </c>
      <c r="AC56" s="1956">
        <v>1251</v>
      </c>
      <c r="AD56" s="1957">
        <v>144</v>
      </c>
      <c r="AE56" s="1958">
        <v>2</v>
      </c>
      <c r="AF56" s="1938">
        <v>528</v>
      </c>
      <c r="AG56" s="1939">
        <v>390</v>
      </c>
      <c r="AH56" s="1939">
        <v>138</v>
      </c>
      <c r="AI56" s="1940">
        <v>0</v>
      </c>
      <c r="AJ56" s="1941">
        <v>323</v>
      </c>
      <c r="AK56" s="1942">
        <v>323</v>
      </c>
      <c r="AL56" s="1942">
        <v>0</v>
      </c>
      <c r="AM56" s="1473">
        <v>0</v>
      </c>
      <c r="AN56" s="1959"/>
      <c r="AO56" s="873">
        <v>5167</v>
      </c>
      <c r="AP56" s="1954">
        <v>4020</v>
      </c>
      <c r="AQ56" s="1960">
        <v>2123</v>
      </c>
      <c r="AR56" s="768">
        <v>378</v>
      </c>
      <c r="AS56" s="1945">
        <v>444</v>
      </c>
      <c r="AT56" s="870">
        <v>443</v>
      </c>
      <c r="AU56" s="871">
        <v>1</v>
      </c>
      <c r="AV56" s="1946">
        <v>0</v>
      </c>
      <c r="AW56" s="1947">
        <v>311</v>
      </c>
      <c r="AX56" s="1471">
        <v>310</v>
      </c>
      <c r="AY56" s="700">
        <v>1</v>
      </c>
      <c r="AZ56" s="1948">
        <v>0</v>
      </c>
      <c r="BA56" s="1938">
        <v>0</v>
      </c>
      <c r="BB56" s="1472">
        <v>0</v>
      </c>
      <c r="BC56" s="697">
        <v>0</v>
      </c>
      <c r="BD56" s="1949">
        <v>0</v>
      </c>
      <c r="BE56" s="1950">
        <v>0</v>
      </c>
      <c r="BF56" s="1473">
        <v>0</v>
      </c>
      <c r="BG56" s="693">
        <v>0</v>
      </c>
      <c r="BH56" s="694">
        <v>0</v>
      </c>
      <c r="BI56" s="1951">
        <v>0</v>
      </c>
      <c r="BJ56" s="1951">
        <v>0</v>
      </c>
      <c r="BK56" s="1952">
        <v>0</v>
      </c>
      <c r="BL56" s="1091">
        <v>0</v>
      </c>
    </row>
    <row r="57" spans="1:64" ht="17.25" x14ac:dyDescent="0.3">
      <c r="A57" s="1199" t="s">
        <v>36</v>
      </c>
      <c r="B57" s="888">
        <v>49</v>
      </c>
      <c r="C57" s="883">
        <v>1.6100235290316449</v>
      </c>
      <c r="D57" s="735">
        <v>2017</v>
      </c>
      <c r="E57" s="765" t="s">
        <v>432</v>
      </c>
      <c r="F57" s="746" t="s">
        <v>428</v>
      </c>
      <c r="G57" s="743"/>
      <c r="H57" s="1676"/>
      <c r="I57" s="1678"/>
      <c r="J57" s="1679"/>
      <c r="K57" s="2023"/>
      <c r="L57" s="612"/>
      <c r="M57" s="872">
        <v>1891</v>
      </c>
      <c r="N57" s="709">
        <v>1868</v>
      </c>
      <c r="O57" s="698">
        <v>807</v>
      </c>
      <c r="P57" s="695">
        <v>813</v>
      </c>
      <c r="Q57" s="717">
        <v>666</v>
      </c>
      <c r="R57" s="768">
        <v>113</v>
      </c>
      <c r="S57" s="1914">
        <v>0</v>
      </c>
      <c r="T57" s="1915"/>
      <c r="U57" s="1916"/>
      <c r="V57" s="695">
        <v>0</v>
      </c>
      <c r="W57" s="686">
        <v>0</v>
      </c>
      <c r="X57" s="711">
        <v>898</v>
      </c>
      <c r="Y57" s="712">
        <v>898</v>
      </c>
      <c r="Z57" s="1953">
        <v>254</v>
      </c>
      <c r="AA57" s="1954">
        <v>3515</v>
      </c>
      <c r="AB57" s="1955">
        <v>3781</v>
      </c>
      <c r="AC57" s="1956">
        <v>1056</v>
      </c>
      <c r="AD57" s="1957">
        <v>2185</v>
      </c>
      <c r="AE57" s="1958">
        <v>538</v>
      </c>
      <c r="AF57" s="1938">
        <v>1126</v>
      </c>
      <c r="AG57" s="1939">
        <v>324</v>
      </c>
      <c r="AH57" s="1939">
        <v>703</v>
      </c>
      <c r="AI57" s="1940">
        <v>99</v>
      </c>
      <c r="AJ57" s="1941">
        <v>1829</v>
      </c>
      <c r="AK57" s="1942">
        <v>282</v>
      </c>
      <c r="AL57" s="1942">
        <v>1292</v>
      </c>
      <c r="AM57" s="1473">
        <v>253</v>
      </c>
      <c r="AN57" s="1959"/>
      <c r="AO57" s="873">
        <v>1470</v>
      </c>
      <c r="AP57" s="1954">
        <v>1359</v>
      </c>
      <c r="AQ57" s="1960">
        <v>610</v>
      </c>
      <c r="AR57" s="768">
        <v>141</v>
      </c>
      <c r="AS57" s="1945">
        <v>0</v>
      </c>
      <c r="AT57" s="870">
        <v>0</v>
      </c>
      <c r="AU57" s="871">
        <v>0</v>
      </c>
      <c r="AV57" s="1946">
        <v>0</v>
      </c>
      <c r="AW57" s="1947">
        <v>0</v>
      </c>
      <c r="AX57" s="1471">
        <v>0</v>
      </c>
      <c r="AY57" s="700">
        <v>0</v>
      </c>
      <c r="AZ57" s="1948">
        <v>0</v>
      </c>
      <c r="BA57" s="1938">
        <v>0</v>
      </c>
      <c r="BB57" s="1472">
        <v>0</v>
      </c>
      <c r="BC57" s="697">
        <v>0</v>
      </c>
      <c r="BD57" s="1949">
        <v>0</v>
      </c>
      <c r="BE57" s="1950">
        <v>0</v>
      </c>
      <c r="BF57" s="1473">
        <v>0</v>
      </c>
      <c r="BG57" s="693">
        <v>0</v>
      </c>
      <c r="BH57" s="694">
        <v>0</v>
      </c>
      <c r="BI57" s="1951">
        <v>0</v>
      </c>
      <c r="BJ57" s="1951">
        <v>0</v>
      </c>
      <c r="BK57" s="1952">
        <v>0</v>
      </c>
      <c r="BL57" s="1091">
        <v>0</v>
      </c>
    </row>
    <row r="58" spans="1:64" ht="17.25" x14ac:dyDescent="0.3">
      <c r="A58" s="1199" t="s">
        <v>174</v>
      </c>
      <c r="B58" s="888">
        <v>50</v>
      </c>
      <c r="C58" s="883">
        <v>1.604677339150351</v>
      </c>
      <c r="D58" s="735">
        <v>2017</v>
      </c>
      <c r="E58" s="763" t="s">
        <v>431</v>
      </c>
      <c r="F58" s="746" t="s">
        <v>428</v>
      </c>
      <c r="G58" s="743"/>
      <c r="H58" s="1676"/>
      <c r="I58" s="1683"/>
      <c r="J58" s="1092"/>
      <c r="K58" s="2026"/>
      <c r="L58" s="612"/>
      <c r="M58" s="872">
        <v>172</v>
      </c>
      <c r="N58" s="709">
        <v>165</v>
      </c>
      <c r="O58" s="698">
        <v>74</v>
      </c>
      <c r="P58" s="695">
        <v>75</v>
      </c>
      <c r="Q58" s="717">
        <v>5</v>
      </c>
      <c r="R58" s="768">
        <v>11</v>
      </c>
      <c r="S58" s="1914">
        <v>1</v>
      </c>
      <c r="T58" s="1915"/>
      <c r="U58" s="1916"/>
      <c r="V58" s="695">
        <v>0</v>
      </c>
      <c r="W58" s="686">
        <v>0</v>
      </c>
      <c r="X58" s="711">
        <v>0</v>
      </c>
      <c r="Y58" s="712">
        <v>0</v>
      </c>
      <c r="Z58" s="1953">
        <v>2</v>
      </c>
      <c r="AA58" s="1954">
        <v>0</v>
      </c>
      <c r="AB58" s="1955">
        <v>42</v>
      </c>
      <c r="AC58" s="1956">
        <v>42</v>
      </c>
      <c r="AD58" s="1957">
        <v>0</v>
      </c>
      <c r="AE58" s="1958">
        <v>0</v>
      </c>
      <c r="AF58" s="1938">
        <v>0</v>
      </c>
      <c r="AG58" s="1939">
        <v>0</v>
      </c>
      <c r="AH58" s="1939">
        <v>0</v>
      </c>
      <c r="AI58" s="1940">
        <v>0</v>
      </c>
      <c r="AJ58" s="1941">
        <v>0</v>
      </c>
      <c r="AK58" s="1942">
        <v>0</v>
      </c>
      <c r="AL58" s="1942">
        <v>0</v>
      </c>
      <c r="AM58" s="1473">
        <v>0</v>
      </c>
      <c r="AN58" s="1959"/>
      <c r="AO58" s="873">
        <v>3</v>
      </c>
      <c r="AP58" s="1954">
        <v>0</v>
      </c>
      <c r="AQ58" s="1960">
        <v>0</v>
      </c>
      <c r="AR58" s="768">
        <v>0</v>
      </c>
      <c r="AS58" s="1945">
        <v>3632</v>
      </c>
      <c r="AT58" s="870">
        <v>3632</v>
      </c>
      <c r="AU58" s="871">
        <v>0</v>
      </c>
      <c r="AV58" s="1946">
        <v>0</v>
      </c>
      <c r="AW58" s="1947">
        <v>2890</v>
      </c>
      <c r="AX58" s="1471">
        <v>2890</v>
      </c>
      <c r="AY58" s="700">
        <v>0</v>
      </c>
      <c r="AZ58" s="1948">
        <v>0</v>
      </c>
      <c r="BA58" s="1938">
        <v>0</v>
      </c>
      <c r="BB58" s="1472">
        <v>0</v>
      </c>
      <c r="BC58" s="697">
        <v>0</v>
      </c>
      <c r="BD58" s="1949">
        <v>0</v>
      </c>
      <c r="BE58" s="1950">
        <v>0</v>
      </c>
      <c r="BF58" s="1473">
        <v>0</v>
      </c>
      <c r="BG58" s="693">
        <v>0</v>
      </c>
      <c r="BH58" s="694">
        <v>0</v>
      </c>
      <c r="BI58" s="1951">
        <v>0</v>
      </c>
      <c r="BJ58" s="1951">
        <v>0</v>
      </c>
      <c r="BK58" s="1952">
        <v>0</v>
      </c>
      <c r="BL58" s="1091">
        <v>0</v>
      </c>
    </row>
    <row r="59" spans="1:64" ht="17.25" x14ac:dyDescent="0.3">
      <c r="A59" s="1199" t="s">
        <v>18</v>
      </c>
      <c r="B59" s="888">
        <v>51</v>
      </c>
      <c r="C59" s="883">
        <v>1.4361426224545168</v>
      </c>
      <c r="D59" s="735">
        <v>2017</v>
      </c>
      <c r="E59" s="765" t="s">
        <v>432</v>
      </c>
      <c r="F59" s="745"/>
      <c r="G59" s="743"/>
      <c r="H59" s="1676"/>
      <c r="I59" s="1681"/>
      <c r="J59" s="1682"/>
      <c r="K59" s="2023"/>
      <c r="L59" s="612"/>
      <c r="M59" s="872">
        <v>3221</v>
      </c>
      <c r="N59" s="709">
        <v>3207</v>
      </c>
      <c r="O59" s="698">
        <v>884</v>
      </c>
      <c r="P59" s="695">
        <v>922</v>
      </c>
      <c r="Q59" s="717">
        <v>170</v>
      </c>
      <c r="R59" s="768">
        <v>235</v>
      </c>
      <c r="S59" s="1914">
        <v>0</v>
      </c>
      <c r="T59" s="1915"/>
      <c r="U59" s="1916"/>
      <c r="V59" s="695">
        <v>0</v>
      </c>
      <c r="W59" s="686">
        <v>0</v>
      </c>
      <c r="X59" s="711">
        <v>217</v>
      </c>
      <c r="Y59" s="712">
        <v>0</v>
      </c>
      <c r="Z59" s="1953">
        <v>100</v>
      </c>
      <c r="AA59" s="1954">
        <v>2037</v>
      </c>
      <c r="AB59" s="1955">
        <v>2072</v>
      </c>
      <c r="AC59" s="1956">
        <v>401</v>
      </c>
      <c r="AD59" s="1957">
        <v>1049</v>
      </c>
      <c r="AE59" s="1958">
        <v>622</v>
      </c>
      <c r="AF59" s="1938">
        <v>969</v>
      </c>
      <c r="AG59" s="1939">
        <v>38</v>
      </c>
      <c r="AH59" s="1939">
        <v>900</v>
      </c>
      <c r="AI59" s="1940">
        <v>31</v>
      </c>
      <c r="AJ59" s="1941">
        <v>44</v>
      </c>
      <c r="AK59" s="1942">
        <v>0</v>
      </c>
      <c r="AL59" s="1942">
        <v>1</v>
      </c>
      <c r="AM59" s="1473">
        <v>42</v>
      </c>
      <c r="AN59" s="1959"/>
      <c r="AO59" s="873">
        <v>770</v>
      </c>
      <c r="AP59" s="1954">
        <v>769</v>
      </c>
      <c r="AQ59" s="1960">
        <v>250</v>
      </c>
      <c r="AR59" s="768">
        <v>15</v>
      </c>
      <c r="AS59" s="1945">
        <v>6</v>
      </c>
      <c r="AT59" s="870">
        <v>1</v>
      </c>
      <c r="AU59" s="871">
        <v>5</v>
      </c>
      <c r="AV59" s="1946">
        <v>0</v>
      </c>
      <c r="AW59" s="1947">
        <v>6</v>
      </c>
      <c r="AX59" s="1471">
        <v>1</v>
      </c>
      <c r="AY59" s="700">
        <v>5</v>
      </c>
      <c r="AZ59" s="1948">
        <v>0</v>
      </c>
      <c r="BA59" s="1938">
        <v>0</v>
      </c>
      <c r="BB59" s="1472">
        <v>0</v>
      </c>
      <c r="BC59" s="697">
        <v>0</v>
      </c>
      <c r="BD59" s="1949">
        <v>0</v>
      </c>
      <c r="BE59" s="1950">
        <v>0</v>
      </c>
      <c r="BF59" s="1473">
        <v>0</v>
      </c>
      <c r="BG59" s="693">
        <v>0</v>
      </c>
      <c r="BH59" s="694">
        <v>0</v>
      </c>
      <c r="BI59" s="1951">
        <v>0</v>
      </c>
      <c r="BJ59" s="1951">
        <v>0</v>
      </c>
      <c r="BK59" s="1952">
        <v>0</v>
      </c>
      <c r="BL59" s="1091">
        <v>0</v>
      </c>
    </row>
    <row r="60" spans="1:64" ht="17.25" x14ac:dyDescent="0.3">
      <c r="A60" s="1198" t="s">
        <v>194</v>
      </c>
      <c r="B60" s="888">
        <v>52</v>
      </c>
      <c r="C60" s="883">
        <v>1.3903618982861801</v>
      </c>
      <c r="D60" s="735">
        <v>2019</v>
      </c>
      <c r="E60" s="763" t="s">
        <v>431</v>
      </c>
      <c r="F60" s="1093"/>
      <c r="G60" s="1094"/>
      <c r="H60" s="1687"/>
      <c r="I60" s="728"/>
      <c r="J60" s="1679"/>
      <c r="K60" s="2023"/>
      <c r="L60" s="612" t="s">
        <v>500</v>
      </c>
      <c r="M60" s="872">
        <v>328</v>
      </c>
      <c r="N60" s="709">
        <v>345</v>
      </c>
      <c r="O60" s="698">
        <v>85</v>
      </c>
      <c r="P60" s="695">
        <v>66</v>
      </c>
      <c r="Q60" s="717">
        <v>64</v>
      </c>
      <c r="R60" s="768">
        <v>100</v>
      </c>
      <c r="S60" s="1914">
        <v>0</v>
      </c>
      <c r="T60" s="1915"/>
      <c r="U60" s="1916"/>
      <c r="V60" s="695">
        <v>0</v>
      </c>
      <c r="W60" s="686">
        <v>0</v>
      </c>
      <c r="X60" s="711">
        <v>180</v>
      </c>
      <c r="Y60" s="712">
        <v>180</v>
      </c>
      <c r="Z60" s="1953">
        <v>36</v>
      </c>
      <c r="AA60" s="1954">
        <v>457</v>
      </c>
      <c r="AB60" s="1955">
        <v>457</v>
      </c>
      <c r="AC60" s="1956">
        <v>72</v>
      </c>
      <c r="AD60" s="1957">
        <v>306</v>
      </c>
      <c r="AE60" s="1958">
        <v>78</v>
      </c>
      <c r="AF60" s="1938">
        <v>60</v>
      </c>
      <c r="AG60" s="1939">
        <v>0</v>
      </c>
      <c r="AH60" s="1939">
        <v>50</v>
      </c>
      <c r="AI60" s="1940">
        <v>10</v>
      </c>
      <c r="AJ60" s="1941">
        <v>44</v>
      </c>
      <c r="AK60" s="1942">
        <v>0</v>
      </c>
      <c r="AL60" s="1942">
        <v>35</v>
      </c>
      <c r="AM60" s="1473">
        <v>9</v>
      </c>
      <c r="AN60" s="1959"/>
      <c r="AO60" s="873">
        <v>5</v>
      </c>
      <c r="AP60" s="1954">
        <v>5</v>
      </c>
      <c r="AQ60" s="1960">
        <v>0</v>
      </c>
      <c r="AR60" s="768">
        <v>1</v>
      </c>
      <c r="AS60" s="1945">
        <v>1</v>
      </c>
      <c r="AT60" s="870">
        <v>1</v>
      </c>
      <c r="AU60" s="871">
        <v>0</v>
      </c>
      <c r="AV60" s="1946">
        <v>0</v>
      </c>
      <c r="AW60" s="1947">
        <v>0</v>
      </c>
      <c r="AX60" s="1471">
        <v>0</v>
      </c>
      <c r="AY60" s="700">
        <v>0</v>
      </c>
      <c r="AZ60" s="1948">
        <v>0</v>
      </c>
      <c r="BA60" s="1938">
        <v>0</v>
      </c>
      <c r="BB60" s="1472">
        <v>0</v>
      </c>
      <c r="BC60" s="697">
        <v>0</v>
      </c>
      <c r="BD60" s="1949">
        <v>0</v>
      </c>
      <c r="BE60" s="1950">
        <v>0</v>
      </c>
      <c r="BF60" s="1473">
        <v>0</v>
      </c>
      <c r="BG60" s="693">
        <v>0</v>
      </c>
      <c r="BH60" s="694">
        <v>0</v>
      </c>
      <c r="BI60" s="1951">
        <v>0</v>
      </c>
      <c r="BJ60" s="1951">
        <v>0</v>
      </c>
      <c r="BK60" s="1952">
        <v>0</v>
      </c>
      <c r="BL60" s="1091">
        <v>0</v>
      </c>
    </row>
    <row r="61" spans="1:64" ht="17.25" x14ac:dyDescent="0.3">
      <c r="A61" s="1198" t="s">
        <v>296</v>
      </c>
      <c r="B61" s="888">
        <v>53</v>
      </c>
      <c r="C61" s="883">
        <v>1.3629893908613262</v>
      </c>
      <c r="D61" s="735">
        <v>2017</v>
      </c>
      <c r="E61" s="765" t="s">
        <v>432</v>
      </c>
      <c r="F61" s="746" t="s">
        <v>428</v>
      </c>
      <c r="G61" s="743"/>
      <c r="H61" s="1676"/>
      <c r="I61" s="1683"/>
      <c r="J61" s="1686"/>
      <c r="K61" s="2023"/>
      <c r="L61" s="612"/>
      <c r="M61" s="872">
        <v>516</v>
      </c>
      <c r="N61" s="709">
        <v>512</v>
      </c>
      <c r="O61" s="698">
        <v>361</v>
      </c>
      <c r="P61" s="695">
        <v>361</v>
      </c>
      <c r="Q61" s="717">
        <v>0</v>
      </c>
      <c r="R61" s="768">
        <v>36</v>
      </c>
      <c r="S61" s="1914">
        <v>0</v>
      </c>
      <c r="T61" s="1915"/>
      <c r="U61" s="1916"/>
      <c r="V61" s="695">
        <v>0</v>
      </c>
      <c r="W61" s="686">
        <v>0</v>
      </c>
      <c r="X61" s="711">
        <v>126</v>
      </c>
      <c r="Y61" s="712">
        <v>126</v>
      </c>
      <c r="Z61" s="1953">
        <v>142</v>
      </c>
      <c r="AA61" s="1954">
        <v>638</v>
      </c>
      <c r="AB61" s="1955">
        <v>1333</v>
      </c>
      <c r="AC61" s="1956">
        <v>941</v>
      </c>
      <c r="AD61" s="1957">
        <v>364</v>
      </c>
      <c r="AE61" s="1958">
        <v>27</v>
      </c>
      <c r="AF61" s="1938">
        <v>559</v>
      </c>
      <c r="AG61" s="1939">
        <v>199</v>
      </c>
      <c r="AH61" s="1939">
        <v>357</v>
      </c>
      <c r="AI61" s="1940">
        <v>3</v>
      </c>
      <c r="AJ61" s="1941">
        <v>58</v>
      </c>
      <c r="AK61" s="1942">
        <v>58</v>
      </c>
      <c r="AL61" s="1942">
        <v>0</v>
      </c>
      <c r="AM61" s="1473">
        <v>0</v>
      </c>
      <c r="AN61" s="1959"/>
      <c r="AO61" s="873">
        <v>1490</v>
      </c>
      <c r="AP61" s="1954">
        <v>933</v>
      </c>
      <c r="AQ61" s="1960">
        <v>26</v>
      </c>
      <c r="AR61" s="768">
        <v>143</v>
      </c>
      <c r="AS61" s="1945">
        <v>0</v>
      </c>
      <c r="AT61" s="870">
        <v>0</v>
      </c>
      <c r="AU61" s="871">
        <v>0</v>
      </c>
      <c r="AV61" s="1946">
        <v>0</v>
      </c>
      <c r="AW61" s="1947">
        <v>0</v>
      </c>
      <c r="AX61" s="1471">
        <v>0</v>
      </c>
      <c r="AY61" s="700">
        <v>0</v>
      </c>
      <c r="AZ61" s="1948">
        <v>0</v>
      </c>
      <c r="BA61" s="1938">
        <v>0</v>
      </c>
      <c r="BB61" s="1472">
        <v>0</v>
      </c>
      <c r="BC61" s="697">
        <v>0</v>
      </c>
      <c r="BD61" s="1949">
        <v>0</v>
      </c>
      <c r="BE61" s="1950">
        <v>0</v>
      </c>
      <c r="BF61" s="1473">
        <v>0</v>
      </c>
      <c r="BG61" s="693">
        <v>0</v>
      </c>
      <c r="BH61" s="694">
        <v>0</v>
      </c>
      <c r="BI61" s="1951">
        <v>0</v>
      </c>
      <c r="BJ61" s="1951">
        <v>0</v>
      </c>
      <c r="BK61" s="1952">
        <v>0</v>
      </c>
      <c r="BL61" s="1091">
        <v>0</v>
      </c>
    </row>
    <row r="62" spans="1:64" ht="17.25" x14ac:dyDescent="0.3">
      <c r="A62" s="1199" t="s">
        <v>613</v>
      </c>
      <c r="B62" s="888">
        <v>54</v>
      </c>
      <c r="C62" s="883">
        <v>1.2869806207495729</v>
      </c>
      <c r="D62" s="735">
        <v>2017</v>
      </c>
      <c r="E62" s="763" t="s">
        <v>431</v>
      </c>
      <c r="F62" s="745"/>
      <c r="G62" s="743"/>
      <c r="H62" s="1676"/>
      <c r="I62" s="1678"/>
      <c r="J62" s="1092"/>
      <c r="K62" s="2026"/>
      <c r="L62" s="612"/>
      <c r="M62" s="872">
        <v>842</v>
      </c>
      <c r="N62" s="709">
        <v>824</v>
      </c>
      <c r="O62" s="698">
        <v>512</v>
      </c>
      <c r="P62" s="695">
        <v>520</v>
      </c>
      <c r="Q62" s="717">
        <v>263</v>
      </c>
      <c r="R62" s="768">
        <v>47</v>
      </c>
      <c r="S62" s="1914">
        <v>0</v>
      </c>
      <c r="T62" s="1915"/>
      <c r="U62" s="1916"/>
      <c r="V62" s="695">
        <v>0</v>
      </c>
      <c r="W62" s="686">
        <v>0</v>
      </c>
      <c r="X62" s="711">
        <v>583</v>
      </c>
      <c r="Y62" s="712">
        <v>583</v>
      </c>
      <c r="Z62" s="1953">
        <v>131</v>
      </c>
      <c r="AA62" s="1954">
        <v>2150</v>
      </c>
      <c r="AB62" s="1955">
        <v>2166</v>
      </c>
      <c r="AC62" s="1956">
        <v>0</v>
      </c>
      <c r="AD62" s="1957">
        <v>1594</v>
      </c>
      <c r="AE62" s="1958">
        <v>572</v>
      </c>
      <c r="AF62" s="1938">
        <v>955</v>
      </c>
      <c r="AG62" s="1939">
        <v>24</v>
      </c>
      <c r="AH62" s="1939">
        <v>852</v>
      </c>
      <c r="AI62" s="1940">
        <v>79</v>
      </c>
      <c r="AJ62" s="1941">
        <v>932</v>
      </c>
      <c r="AK62" s="1942">
        <v>0</v>
      </c>
      <c r="AL62" s="1942">
        <v>601</v>
      </c>
      <c r="AM62" s="1473">
        <v>331</v>
      </c>
      <c r="AN62" s="1959"/>
      <c r="AO62" s="873">
        <v>2323</v>
      </c>
      <c r="AP62" s="1954">
        <v>2310</v>
      </c>
      <c r="AQ62" s="1960">
        <v>1007</v>
      </c>
      <c r="AR62" s="768">
        <v>43</v>
      </c>
      <c r="AS62" s="1945">
        <v>0</v>
      </c>
      <c r="AT62" s="870">
        <v>0</v>
      </c>
      <c r="AU62" s="871">
        <v>0</v>
      </c>
      <c r="AV62" s="1946">
        <v>0</v>
      </c>
      <c r="AW62" s="1947">
        <v>0</v>
      </c>
      <c r="AX62" s="1471">
        <v>0</v>
      </c>
      <c r="AY62" s="700">
        <v>0</v>
      </c>
      <c r="AZ62" s="1948">
        <v>0</v>
      </c>
      <c r="BA62" s="1938">
        <v>0</v>
      </c>
      <c r="BB62" s="1472">
        <v>0</v>
      </c>
      <c r="BC62" s="697">
        <v>0</v>
      </c>
      <c r="BD62" s="1949">
        <v>0</v>
      </c>
      <c r="BE62" s="1950">
        <v>0</v>
      </c>
      <c r="BF62" s="1473">
        <v>0</v>
      </c>
      <c r="BG62" s="693">
        <v>0</v>
      </c>
      <c r="BH62" s="694">
        <v>0</v>
      </c>
      <c r="BI62" s="1951">
        <v>0</v>
      </c>
      <c r="BJ62" s="1951">
        <v>0</v>
      </c>
      <c r="BK62" s="1952">
        <v>0</v>
      </c>
      <c r="BL62" s="1091">
        <v>0</v>
      </c>
    </row>
    <row r="63" spans="1:64" ht="17.25" x14ac:dyDescent="0.3">
      <c r="A63" s="1198" t="s">
        <v>295</v>
      </c>
      <c r="B63" s="888">
        <v>55</v>
      </c>
      <c r="C63" s="883">
        <v>1.1396169056690901</v>
      </c>
      <c r="D63" s="735">
        <v>2013</v>
      </c>
      <c r="E63" s="763" t="s">
        <v>431</v>
      </c>
      <c r="F63" s="745"/>
      <c r="G63" s="743"/>
      <c r="H63" s="1676"/>
      <c r="I63" s="1681"/>
      <c r="J63" s="1092"/>
      <c r="K63" s="2026"/>
      <c r="L63" s="612"/>
      <c r="M63" s="872">
        <v>1623</v>
      </c>
      <c r="N63" s="709">
        <v>1610</v>
      </c>
      <c r="O63" s="698">
        <v>689</v>
      </c>
      <c r="P63" s="695">
        <v>694</v>
      </c>
      <c r="Q63" s="717">
        <v>193</v>
      </c>
      <c r="R63" s="768">
        <v>87</v>
      </c>
      <c r="S63" s="1914">
        <v>0</v>
      </c>
      <c r="T63" s="1915"/>
      <c r="U63" s="1916"/>
      <c r="V63" s="695">
        <v>0</v>
      </c>
      <c r="W63" s="686">
        <v>0</v>
      </c>
      <c r="X63" s="711">
        <v>567</v>
      </c>
      <c r="Y63" s="712">
        <v>567</v>
      </c>
      <c r="Z63" s="1953">
        <v>136</v>
      </c>
      <c r="AA63" s="1954">
        <v>1442</v>
      </c>
      <c r="AB63" s="1955">
        <v>1778</v>
      </c>
      <c r="AC63" s="1956">
        <v>1041</v>
      </c>
      <c r="AD63" s="1957">
        <v>675</v>
      </c>
      <c r="AE63" s="1958">
        <v>61</v>
      </c>
      <c r="AF63" s="1938">
        <v>947</v>
      </c>
      <c r="AG63" s="1939">
        <v>292</v>
      </c>
      <c r="AH63" s="1939">
        <v>635</v>
      </c>
      <c r="AI63" s="1940">
        <v>20</v>
      </c>
      <c r="AJ63" s="1941">
        <v>66</v>
      </c>
      <c r="AK63" s="1942">
        <v>40</v>
      </c>
      <c r="AL63" s="1942">
        <v>26</v>
      </c>
      <c r="AM63" s="1473">
        <v>0</v>
      </c>
      <c r="AN63" s="1959"/>
      <c r="AO63" s="873">
        <v>372</v>
      </c>
      <c r="AP63" s="1954">
        <v>292</v>
      </c>
      <c r="AQ63" s="1960">
        <v>0</v>
      </c>
      <c r="AR63" s="768">
        <v>56</v>
      </c>
      <c r="AS63" s="1945">
        <v>0</v>
      </c>
      <c r="AT63" s="870">
        <v>0</v>
      </c>
      <c r="AU63" s="871">
        <v>0</v>
      </c>
      <c r="AV63" s="1946">
        <v>0</v>
      </c>
      <c r="AW63" s="1947">
        <v>0</v>
      </c>
      <c r="AX63" s="1471">
        <v>0</v>
      </c>
      <c r="AY63" s="700">
        <v>0</v>
      </c>
      <c r="AZ63" s="1948">
        <v>0</v>
      </c>
      <c r="BA63" s="1938">
        <v>0</v>
      </c>
      <c r="BB63" s="1472">
        <v>0</v>
      </c>
      <c r="BC63" s="697">
        <v>0</v>
      </c>
      <c r="BD63" s="1949">
        <v>0</v>
      </c>
      <c r="BE63" s="1950">
        <v>0</v>
      </c>
      <c r="BF63" s="1473">
        <v>0</v>
      </c>
      <c r="BG63" s="693">
        <v>0</v>
      </c>
      <c r="BH63" s="694">
        <v>0</v>
      </c>
      <c r="BI63" s="1951">
        <v>0</v>
      </c>
      <c r="BJ63" s="1951">
        <v>0</v>
      </c>
      <c r="BK63" s="1952">
        <v>0</v>
      </c>
      <c r="BL63" s="1091">
        <v>0</v>
      </c>
    </row>
    <row r="64" spans="1:64" ht="17.25" x14ac:dyDescent="0.3">
      <c r="A64" s="1198" t="s">
        <v>298</v>
      </c>
      <c r="B64" s="888">
        <v>56</v>
      </c>
      <c r="C64" s="883">
        <v>0.8586797538598876</v>
      </c>
      <c r="D64" s="735">
        <v>2013</v>
      </c>
      <c r="E64" s="766" t="s">
        <v>495</v>
      </c>
      <c r="F64" s="745"/>
      <c r="G64" s="743"/>
      <c r="H64" s="1676"/>
      <c r="I64" s="728"/>
      <c r="J64" s="1092"/>
      <c r="K64" s="2026"/>
      <c r="L64" s="612"/>
      <c r="M64" s="872">
        <v>1075</v>
      </c>
      <c r="N64" s="709">
        <v>1062</v>
      </c>
      <c r="O64" s="698">
        <v>431</v>
      </c>
      <c r="P64" s="695">
        <v>438</v>
      </c>
      <c r="Q64" s="717">
        <v>0</v>
      </c>
      <c r="R64" s="768">
        <v>43</v>
      </c>
      <c r="S64" s="1914">
        <v>0</v>
      </c>
      <c r="T64" s="1915"/>
      <c r="U64" s="1916"/>
      <c r="V64" s="695">
        <v>0</v>
      </c>
      <c r="W64" s="686">
        <v>0</v>
      </c>
      <c r="X64" s="711">
        <v>0</v>
      </c>
      <c r="Y64" s="712">
        <v>0</v>
      </c>
      <c r="Z64" s="1953">
        <v>14</v>
      </c>
      <c r="AA64" s="1954">
        <v>0</v>
      </c>
      <c r="AB64" s="1955">
        <v>191</v>
      </c>
      <c r="AC64" s="1956">
        <v>5</v>
      </c>
      <c r="AD64" s="1957">
        <v>90</v>
      </c>
      <c r="AE64" s="1958">
        <v>95</v>
      </c>
      <c r="AF64" s="1938">
        <v>98</v>
      </c>
      <c r="AG64" s="1939">
        <v>2</v>
      </c>
      <c r="AH64" s="1939">
        <v>88</v>
      </c>
      <c r="AI64" s="1940">
        <v>8</v>
      </c>
      <c r="AJ64" s="1941">
        <v>0</v>
      </c>
      <c r="AK64" s="1942">
        <v>0</v>
      </c>
      <c r="AL64" s="1942">
        <v>0</v>
      </c>
      <c r="AM64" s="1473">
        <v>0</v>
      </c>
      <c r="AN64" s="1959"/>
      <c r="AO64" s="873">
        <v>339</v>
      </c>
      <c r="AP64" s="1954">
        <v>0</v>
      </c>
      <c r="AQ64" s="1960">
        <v>0</v>
      </c>
      <c r="AR64" s="768">
        <v>37</v>
      </c>
      <c r="AS64" s="1945">
        <v>0</v>
      </c>
      <c r="AT64" s="870">
        <v>0</v>
      </c>
      <c r="AU64" s="871">
        <v>0</v>
      </c>
      <c r="AV64" s="1946">
        <v>0</v>
      </c>
      <c r="AW64" s="1947">
        <v>0</v>
      </c>
      <c r="AX64" s="1471">
        <v>0</v>
      </c>
      <c r="AY64" s="700">
        <v>0</v>
      </c>
      <c r="AZ64" s="1948">
        <v>0</v>
      </c>
      <c r="BA64" s="1938">
        <v>0</v>
      </c>
      <c r="BB64" s="1472">
        <v>0</v>
      </c>
      <c r="BC64" s="697">
        <v>0</v>
      </c>
      <c r="BD64" s="1949">
        <v>0</v>
      </c>
      <c r="BE64" s="1950">
        <v>0</v>
      </c>
      <c r="BF64" s="1473">
        <v>0</v>
      </c>
      <c r="BG64" s="693">
        <v>0</v>
      </c>
      <c r="BH64" s="694">
        <v>0</v>
      </c>
      <c r="BI64" s="1951">
        <v>0</v>
      </c>
      <c r="BJ64" s="1951">
        <v>0</v>
      </c>
      <c r="BK64" s="1952">
        <v>0</v>
      </c>
      <c r="BL64" s="1091">
        <v>0</v>
      </c>
    </row>
    <row r="65" spans="1:64" ht="18" thickBot="1" x14ac:dyDescent="0.35">
      <c r="A65" s="1201" t="s">
        <v>177</v>
      </c>
      <c r="B65" s="889">
        <v>57</v>
      </c>
      <c r="C65" s="884">
        <v>0.65803496310237053</v>
      </c>
      <c r="D65" s="921">
        <v>2019</v>
      </c>
      <c r="E65" s="944" t="s">
        <v>431</v>
      </c>
      <c r="F65" s="1592"/>
      <c r="G65" s="1096"/>
      <c r="H65" s="1688"/>
      <c r="I65" s="1689"/>
      <c r="J65" s="1690"/>
      <c r="K65" s="2025"/>
      <c r="L65" s="724"/>
      <c r="M65" s="874">
        <v>44</v>
      </c>
      <c r="N65" s="710">
        <v>40</v>
      </c>
      <c r="O65" s="699">
        <v>43</v>
      </c>
      <c r="P65" s="696">
        <v>43</v>
      </c>
      <c r="Q65" s="718">
        <v>29</v>
      </c>
      <c r="R65" s="770">
        <v>18</v>
      </c>
      <c r="S65" s="1914">
        <v>41</v>
      </c>
      <c r="T65" s="1915"/>
      <c r="U65" s="1916"/>
      <c r="V65" s="696">
        <v>40</v>
      </c>
      <c r="W65" s="688">
        <v>41</v>
      </c>
      <c r="X65" s="713">
        <v>217</v>
      </c>
      <c r="Y65" s="714">
        <v>102</v>
      </c>
      <c r="Z65" s="1965">
        <v>9</v>
      </c>
      <c r="AA65" s="1966">
        <v>17</v>
      </c>
      <c r="AB65" s="1967">
        <v>33</v>
      </c>
      <c r="AC65" s="1968">
        <v>32</v>
      </c>
      <c r="AD65" s="1969">
        <v>1</v>
      </c>
      <c r="AE65" s="1970">
        <v>0</v>
      </c>
      <c r="AF65" s="1938">
        <v>14</v>
      </c>
      <c r="AG65" s="1939">
        <v>13</v>
      </c>
      <c r="AH65" s="1939">
        <v>1</v>
      </c>
      <c r="AI65" s="1940">
        <v>0</v>
      </c>
      <c r="AJ65" s="1989">
        <v>0</v>
      </c>
      <c r="AK65" s="1942">
        <v>0</v>
      </c>
      <c r="AL65" s="1942">
        <v>0</v>
      </c>
      <c r="AM65" s="1473">
        <v>0</v>
      </c>
      <c r="AN65" s="1971"/>
      <c r="AO65" s="875">
        <v>142</v>
      </c>
      <c r="AP65" s="1966">
        <v>30</v>
      </c>
      <c r="AQ65" s="1972">
        <v>4</v>
      </c>
      <c r="AR65" s="770">
        <v>42</v>
      </c>
      <c r="AS65" s="1990">
        <v>12</v>
      </c>
      <c r="AT65" s="1991">
        <v>12</v>
      </c>
      <c r="AU65" s="877">
        <v>0</v>
      </c>
      <c r="AV65" s="1974">
        <v>0</v>
      </c>
      <c r="AW65" s="1975">
        <v>8</v>
      </c>
      <c r="AX65" s="1474">
        <v>8</v>
      </c>
      <c r="AY65" s="773">
        <v>0</v>
      </c>
      <c r="AZ65" s="1976">
        <v>0</v>
      </c>
      <c r="BA65" s="1977">
        <v>0</v>
      </c>
      <c r="BB65" s="1475">
        <v>0</v>
      </c>
      <c r="BC65" s="774">
        <v>0</v>
      </c>
      <c r="BD65" s="1978">
        <v>0</v>
      </c>
      <c r="BE65" s="1979">
        <v>0</v>
      </c>
      <c r="BF65" s="1476">
        <v>0</v>
      </c>
      <c r="BG65" s="775">
        <v>0</v>
      </c>
      <c r="BH65" s="776">
        <v>0</v>
      </c>
      <c r="BI65" s="1980">
        <v>0</v>
      </c>
      <c r="BJ65" s="1980">
        <v>0</v>
      </c>
      <c r="BK65" s="1981">
        <v>0</v>
      </c>
      <c r="BL65" s="1095">
        <v>0</v>
      </c>
    </row>
    <row r="66" spans="1:64" x14ac:dyDescent="0.25">
      <c r="A66" s="591"/>
      <c r="B66" s="203"/>
      <c r="C66" s="590"/>
      <c r="D66" s="203"/>
      <c r="E66" s="591"/>
      <c r="F66" s="248"/>
      <c r="G66" s="248"/>
      <c r="H66" s="248"/>
      <c r="I66" s="248"/>
      <c r="J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  <c r="AA66" s="248"/>
      <c r="AB66" s="248"/>
      <c r="AC66" s="248"/>
      <c r="AD66" s="248"/>
      <c r="AE66" s="248"/>
      <c r="AF66" s="248"/>
      <c r="AG66" s="248"/>
      <c r="AH66" s="248"/>
      <c r="AI66" s="248"/>
      <c r="AJ66" s="248"/>
      <c r="AK66" s="248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  <c r="AX66" s="248"/>
      <c r="AY66" s="248"/>
      <c r="AZ66" s="248"/>
      <c r="BA66" s="248"/>
      <c r="BB66" s="248"/>
      <c r="BC66" s="248"/>
      <c r="BD66" s="248"/>
      <c r="BE66" s="248"/>
      <c r="BF66" s="248"/>
      <c r="BG66" s="248"/>
      <c r="BH66" s="248"/>
      <c r="BI66" s="248"/>
      <c r="BJ66" s="248"/>
      <c r="BK66" s="248"/>
      <c r="BL66" s="248"/>
    </row>
    <row r="67" spans="1:64" x14ac:dyDescent="0.25">
      <c r="A67" s="602"/>
      <c r="B67" s="203"/>
      <c r="C67" s="590"/>
      <c r="D67" s="203"/>
      <c r="E67" s="591"/>
      <c r="F67" s="248"/>
      <c r="G67" s="248"/>
      <c r="H67" s="248"/>
      <c r="I67" s="248"/>
      <c r="J67" s="248"/>
      <c r="L67" s="248"/>
      <c r="M67" s="248"/>
      <c r="N67" s="248"/>
      <c r="O67" s="248"/>
      <c r="P67" s="1001">
        <f>SUM(P9:P65)</f>
        <v>19304</v>
      </c>
      <c r="Q67" s="1001">
        <f>SUM(Q9:Q65)</f>
        <v>6593</v>
      </c>
      <c r="R67" s="1003">
        <f>P67-Q67</f>
        <v>12711</v>
      </c>
      <c r="S67" s="248"/>
      <c r="T67" s="248"/>
      <c r="U67" s="248"/>
      <c r="V67" s="248"/>
      <c r="W67" s="248"/>
      <c r="X67" s="1001"/>
      <c r="Y67" s="1001"/>
      <c r="Z67" s="248"/>
      <c r="AA67" s="248"/>
      <c r="AB67" s="248"/>
      <c r="AC67" s="248"/>
      <c r="AD67" s="248"/>
      <c r="AE67" s="248"/>
      <c r="AF67" s="248"/>
      <c r="AG67" s="248"/>
      <c r="AH67" s="248"/>
      <c r="AI67" s="248"/>
      <c r="AJ67" s="248"/>
      <c r="AK67" s="248"/>
      <c r="AL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  <c r="AX67" s="248"/>
      <c r="AY67" s="248"/>
      <c r="AZ67" s="248"/>
      <c r="BA67" s="248"/>
      <c r="BB67" s="248"/>
      <c r="BC67" s="248"/>
      <c r="BD67" s="248"/>
      <c r="BE67" s="248"/>
      <c r="BF67" s="248"/>
      <c r="BG67" s="248"/>
      <c r="BH67" s="248"/>
      <c r="BI67" s="248"/>
      <c r="BJ67" s="248"/>
      <c r="BK67" s="248"/>
      <c r="BL67" s="248"/>
    </row>
    <row r="68" spans="1:64" x14ac:dyDescent="0.25">
      <c r="A68" s="602"/>
      <c r="B68" s="203"/>
      <c r="C68" s="590"/>
      <c r="D68" s="203"/>
      <c r="E68" s="591"/>
      <c r="F68" s="248"/>
      <c r="G68" s="248"/>
      <c r="H68" s="248"/>
      <c r="I68" s="248"/>
      <c r="J68" s="248"/>
      <c r="L68" s="248"/>
      <c r="M68" s="248"/>
      <c r="N68" s="248"/>
      <c r="O68" s="248"/>
      <c r="P68" s="248">
        <f>P67*14</f>
        <v>270256</v>
      </c>
      <c r="Q68" s="248">
        <f>Q67*14</f>
        <v>92302</v>
      </c>
      <c r="R68" s="248">
        <f>R67*14</f>
        <v>177954</v>
      </c>
      <c r="S68" s="248"/>
      <c r="T68" s="248"/>
      <c r="U68" s="248"/>
      <c r="V68" s="248"/>
      <c r="W68" s="248"/>
      <c r="X68" s="248"/>
      <c r="Y68" s="248"/>
      <c r="Z68" s="248"/>
      <c r="AA68" s="248"/>
      <c r="AB68" s="248"/>
      <c r="AC68" s="248"/>
      <c r="AD68" s="248"/>
      <c r="AE68" s="248"/>
      <c r="AF68" s="248"/>
      <c r="AG68" s="248"/>
      <c r="AH68" s="248"/>
      <c r="AI68" s="248"/>
      <c r="AJ68" s="248"/>
      <c r="AK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  <c r="AX68" s="248"/>
      <c r="AY68" s="248"/>
      <c r="AZ68" s="248"/>
      <c r="BA68" s="248"/>
      <c r="BB68" s="248"/>
      <c r="BC68" s="248"/>
      <c r="BD68" s="248"/>
      <c r="BE68" s="248"/>
      <c r="BF68" s="248"/>
      <c r="BG68" s="248"/>
      <c r="BH68" s="248"/>
      <c r="BI68" s="248"/>
      <c r="BJ68" s="248"/>
      <c r="BK68" s="248"/>
      <c r="BL68" s="248"/>
    </row>
    <row r="69" spans="1:64" x14ac:dyDescent="0.25">
      <c r="A69" s="605"/>
      <c r="B69" s="203"/>
      <c r="C69" s="590"/>
      <c r="D69" s="203"/>
      <c r="E69" s="591"/>
      <c r="F69" s="248"/>
      <c r="G69" s="248"/>
      <c r="H69" s="248"/>
      <c r="I69" s="248"/>
      <c r="J69" s="248"/>
      <c r="L69" s="248"/>
      <c r="M69" s="248"/>
      <c r="N69" s="248"/>
      <c r="O69" s="248"/>
      <c r="P69" s="248"/>
      <c r="Q69" s="1002">
        <f>Q67/P67</f>
        <v>0.34153543307086615</v>
      </c>
      <c r="R69" s="248"/>
      <c r="S69" s="248"/>
      <c r="T69" s="248"/>
      <c r="U69" s="248"/>
      <c r="V69" s="248"/>
      <c r="W69" s="248"/>
      <c r="X69" s="248"/>
      <c r="Y69" s="248"/>
      <c r="Z69" s="248"/>
      <c r="AA69" s="248"/>
      <c r="AB69" s="248"/>
      <c r="AC69" s="248"/>
      <c r="AD69" s="248"/>
      <c r="AE69" s="248"/>
      <c r="AF69" s="248"/>
      <c r="AG69" s="248"/>
      <c r="AH69" s="248"/>
      <c r="AI69" s="248"/>
      <c r="AJ69" s="248"/>
      <c r="AK69" s="248"/>
      <c r="AL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  <c r="AX69" s="248"/>
      <c r="AY69" s="248"/>
      <c r="AZ69" s="248"/>
      <c r="BA69" s="248"/>
      <c r="BB69" s="248"/>
      <c r="BC69" s="248"/>
      <c r="BD69" s="248"/>
      <c r="BE69" s="248"/>
      <c r="BF69" s="248"/>
      <c r="BG69" s="248"/>
      <c r="BH69" s="248"/>
      <c r="BI69" s="248"/>
      <c r="BJ69" s="248"/>
      <c r="BK69" s="248"/>
      <c r="BL69" s="248"/>
    </row>
    <row r="70" spans="1:64" x14ac:dyDescent="0.25">
      <c r="A70" s="607"/>
      <c r="B70" s="203"/>
      <c r="C70" s="590"/>
      <c r="D70" s="295"/>
      <c r="E70" s="591"/>
      <c r="F70" s="248"/>
      <c r="G70" s="248"/>
      <c r="H70" s="248"/>
      <c r="I70" s="248"/>
      <c r="J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  <c r="AA70" s="248"/>
      <c r="AB70" s="248"/>
      <c r="AC70" s="248"/>
      <c r="AD70" s="248"/>
      <c r="AE70" s="248"/>
      <c r="AF70" s="248"/>
      <c r="AG70" s="248"/>
      <c r="AH70" s="248"/>
      <c r="AI70" s="248"/>
      <c r="AJ70" s="248"/>
      <c r="AK70" s="248"/>
      <c r="AL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  <c r="AX70" s="248"/>
      <c r="AY70" s="248"/>
      <c r="AZ70" s="248"/>
      <c r="BA70" s="248"/>
      <c r="BB70" s="248"/>
      <c r="BC70" s="248"/>
      <c r="BD70" s="248"/>
      <c r="BE70" s="248"/>
      <c r="BF70" s="248"/>
      <c r="BG70" s="248"/>
      <c r="BH70" s="248"/>
      <c r="BI70" s="248"/>
      <c r="BJ70" s="248"/>
      <c r="BK70" s="248"/>
      <c r="BL70" s="248"/>
    </row>
    <row r="71" spans="1:64" x14ac:dyDescent="0.25">
      <c r="A71" s="591"/>
      <c r="B71" s="203"/>
      <c r="C71" s="590"/>
      <c r="D71" s="203"/>
      <c r="E71" s="591"/>
      <c r="F71" s="248"/>
      <c r="G71" s="248"/>
      <c r="H71" s="248"/>
      <c r="I71" s="248"/>
      <c r="J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  <c r="AA71" s="248"/>
      <c r="AB71" s="248"/>
      <c r="AC71" s="248"/>
      <c r="AD71" s="248"/>
      <c r="AE71" s="248"/>
      <c r="AF71" s="248"/>
      <c r="AG71" s="248"/>
      <c r="AH71" s="248"/>
      <c r="AI71" s="248"/>
      <c r="AJ71" s="248"/>
      <c r="AK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  <c r="AX71" s="248"/>
      <c r="AY71" s="248"/>
      <c r="AZ71" s="248"/>
      <c r="BA71" s="248"/>
      <c r="BB71" s="248"/>
      <c r="BC71" s="248"/>
      <c r="BD71" s="248"/>
      <c r="BE71" s="248"/>
      <c r="BF71" s="248"/>
      <c r="BG71" s="248"/>
      <c r="BH71" s="248"/>
      <c r="BI71" s="248"/>
      <c r="BJ71" s="248"/>
      <c r="BK71" s="248"/>
      <c r="BL71" s="248"/>
    </row>
    <row r="72" spans="1:64" x14ac:dyDescent="0.25">
      <c r="A72" s="248"/>
      <c r="B72" s="248"/>
      <c r="C72" s="248"/>
      <c r="D72" s="248"/>
      <c r="E72" s="591"/>
      <c r="F72" s="248"/>
      <c r="G72" s="248"/>
      <c r="H72" s="248"/>
      <c r="I72" s="248"/>
      <c r="J72" s="248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  <c r="AA72" s="248"/>
      <c r="AB72" s="248"/>
      <c r="AC72" s="248"/>
      <c r="AD72" s="248"/>
      <c r="AE72" s="248"/>
      <c r="AF72" s="248"/>
      <c r="AG72" s="248"/>
      <c r="AH72" s="248"/>
      <c r="AI72" s="248"/>
      <c r="AJ72" s="248"/>
      <c r="AK72" s="248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  <c r="AX72" s="248"/>
      <c r="AY72" s="248"/>
      <c r="AZ72" s="248"/>
      <c r="BA72" s="248"/>
      <c r="BB72" s="248"/>
      <c r="BC72" s="248"/>
      <c r="BD72" s="248"/>
      <c r="BE72" s="248"/>
      <c r="BF72" s="248"/>
      <c r="BG72" s="248"/>
      <c r="BH72" s="248"/>
      <c r="BI72" s="248"/>
      <c r="BJ72" s="248"/>
      <c r="BK72" s="248"/>
      <c r="BL72" s="248"/>
    </row>
    <row r="73" spans="1:64" x14ac:dyDescent="0.25">
      <c r="A73" s="248"/>
      <c r="B73" s="248"/>
      <c r="C73" s="248"/>
      <c r="D73" s="248"/>
      <c r="E73" s="591"/>
      <c r="F73" s="248"/>
      <c r="G73" s="248"/>
      <c r="H73" s="248"/>
      <c r="I73" s="248"/>
      <c r="J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  <c r="AA73" s="248"/>
      <c r="AB73" s="248"/>
      <c r="AC73" s="248"/>
      <c r="AD73" s="248"/>
      <c r="AE73" s="248"/>
      <c r="AF73" s="248"/>
      <c r="AG73" s="248"/>
      <c r="AH73" s="248"/>
      <c r="AI73" s="248"/>
      <c r="AJ73" s="248"/>
      <c r="AK73" s="248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  <c r="AX73" s="248"/>
      <c r="AY73" s="248"/>
      <c r="AZ73" s="248"/>
      <c r="BA73" s="248"/>
      <c r="BB73" s="248"/>
      <c r="BC73" s="248"/>
      <c r="BD73" s="248"/>
      <c r="BE73" s="248"/>
      <c r="BF73" s="248"/>
      <c r="BG73" s="248"/>
      <c r="BH73" s="248"/>
      <c r="BI73" s="248"/>
      <c r="BJ73" s="248"/>
      <c r="BK73" s="248"/>
      <c r="BL73" s="248"/>
    </row>
    <row r="74" spans="1:64" x14ac:dyDescent="0.25">
      <c r="A74" s="248"/>
      <c r="B74" s="248"/>
      <c r="C74" s="248"/>
      <c r="D74" s="248"/>
      <c r="E74" s="591"/>
      <c r="F74" s="248"/>
      <c r="G74" s="248"/>
      <c r="H74" s="248"/>
      <c r="I74" s="248"/>
      <c r="J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  <c r="AA74" s="248"/>
      <c r="AB74" s="248"/>
      <c r="AC74" s="248"/>
      <c r="AD74" s="248"/>
      <c r="AE74" s="248"/>
      <c r="AF74" s="248"/>
      <c r="AG74" s="248"/>
      <c r="AH74" s="248"/>
      <c r="AI74" s="248"/>
      <c r="AJ74" s="248"/>
      <c r="AK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  <c r="AX74" s="248"/>
      <c r="AY74" s="248"/>
      <c r="AZ74" s="248"/>
      <c r="BA74" s="248"/>
      <c r="BB74" s="248"/>
      <c r="BC74" s="248"/>
      <c r="BD74" s="248"/>
      <c r="BE74" s="248"/>
      <c r="BF74" s="248"/>
      <c r="BG74" s="248"/>
      <c r="BH74" s="248"/>
      <c r="BI74" s="248"/>
      <c r="BJ74" s="248"/>
      <c r="BK74" s="248"/>
      <c r="BL74" s="248"/>
    </row>
    <row r="75" spans="1:64" x14ac:dyDescent="0.25">
      <c r="A75" s="248"/>
      <c r="B75" s="248"/>
      <c r="C75" s="248"/>
      <c r="D75" s="248"/>
      <c r="E75" s="591"/>
      <c r="F75" s="248"/>
      <c r="G75" s="248"/>
      <c r="H75" s="248"/>
      <c r="I75" s="248"/>
      <c r="J75" s="248"/>
      <c r="L75" s="248"/>
      <c r="M75" s="248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8"/>
      <c r="Y75" s="248"/>
      <c r="Z75" s="248"/>
      <c r="AA75" s="248"/>
      <c r="AB75" s="248"/>
      <c r="AC75" s="248"/>
      <c r="AD75" s="248"/>
      <c r="AE75" s="248"/>
      <c r="AF75" s="248"/>
      <c r="AG75" s="248"/>
      <c r="AH75" s="248"/>
      <c r="AI75" s="248"/>
      <c r="AJ75" s="248"/>
      <c r="AK75" s="248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  <c r="AX75" s="248"/>
      <c r="AY75" s="248"/>
      <c r="AZ75" s="248"/>
      <c r="BA75" s="248"/>
      <c r="BB75" s="248"/>
      <c r="BC75" s="248"/>
      <c r="BD75" s="248"/>
      <c r="BE75" s="248"/>
      <c r="BF75" s="248"/>
      <c r="BG75" s="248"/>
      <c r="BH75" s="248"/>
      <c r="BI75" s="248"/>
      <c r="BJ75" s="248"/>
      <c r="BK75" s="248"/>
      <c r="BL75" s="248"/>
    </row>
    <row r="76" spans="1:64" x14ac:dyDescent="0.25">
      <c r="A76" s="248"/>
      <c r="B76" s="248"/>
      <c r="C76" s="248"/>
      <c r="D76" s="248"/>
      <c r="E76" s="591"/>
      <c r="F76" s="248"/>
      <c r="G76" s="248"/>
      <c r="H76" s="248"/>
      <c r="I76" s="248"/>
      <c r="J76" s="248"/>
      <c r="L76" s="248"/>
      <c r="M76" s="248"/>
      <c r="N76" s="248"/>
      <c r="O76" s="248"/>
      <c r="P76" s="248"/>
      <c r="Q76" s="248"/>
      <c r="R76" s="248"/>
      <c r="S76" s="248"/>
      <c r="T76" s="248"/>
      <c r="U76" s="248"/>
      <c r="V76" s="248"/>
      <c r="W76" s="248"/>
      <c r="X76" s="248"/>
      <c r="Y76" s="248"/>
      <c r="Z76" s="248"/>
      <c r="AA76" s="248"/>
      <c r="AB76" s="248"/>
      <c r="AC76" s="248"/>
      <c r="AD76" s="248"/>
      <c r="AE76" s="248"/>
      <c r="AF76" s="248"/>
      <c r="AG76" s="248"/>
      <c r="AH76" s="248"/>
      <c r="AI76" s="248"/>
      <c r="AJ76" s="248"/>
      <c r="AK76" s="248"/>
      <c r="AL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  <c r="AX76" s="248"/>
      <c r="AY76" s="248"/>
      <c r="AZ76" s="248"/>
      <c r="BA76" s="248"/>
      <c r="BB76" s="248"/>
      <c r="BC76" s="248"/>
      <c r="BD76" s="248"/>
      <c r="BE76" s="248"/>
      <c r="BF76" s="248"/>
      <c r="BG76" s="248"/>
      <c r="BH76" s="248"/>
      <c r="BI76" s="248"/>
      <c r="BJ76" s="248"/>
      <c r="BK76" s="248"/>
      <c r="BL76" s="248"/>
    </row>
    <row r="77" spans="1:64" x14ac:dyDescent="0.25">
      <c r="A77" s="591"/>
      <c r="B77" s="203"/>
      <c r="C77" s="590"/>
      <c r="D77" s="203"/>
      <c r="E77" s="591"/>
      <c r="F77" s="248"/>
      <c r="G77" s="248"/>
      <c r="H77" s="248"/>
      <c r="I77" s="248"/>
      <c r="J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  <c r="AA77" s="248"/>
      <c r="AB77" s="248"/>
      <c r="AC77" s="248"/>
      <c r="AD77" s="248"/>
      <c r="AE77" s="248"/>
      <c r="AF77" s="248"/>
      <c r="AG77" s="248"/>
      <c r="AH77" s="248"/>
      <c r="AI77" s="248"/>
      <c r="AJ77" s="248"/>
      <c r="AK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  <c r="AX77" s="248"/>
      <c r="AY77" s="248"/>
      <c r="AZ77" s="248"/>
      <c r="BA77" s="248"/>
      <c r="BB77" s="248"/>
      <c r="BC77" s="248"/>
      <c r="BD77" s="248"/>
      <c r="BE77" s="248"/>
      <c r="BF77" s="248"/>
      <c r="BG77" s="248"/>
      <c r="BH77" s="248"/>
      <c r="BI77" s="248"/>
      <c r="BJ77" s="248"/>
      <c r="BK77" s="248"/>
      <c r="BL77" s="248"/>
    </row>
  </sheetData>
  <sortState xmlns:xlrd2="http://schemas.microsoft.com/office/spreadsheetml/2017/richdata2" ref="A9:BO65">
    <sortCondition ref="B9:B65"/>
  </sortState>
  <mergeCells count="3">
    <mergeCell ref="AB6:AE6"/>
    <mergeCell ref="AF6:AI6"/>
    <mergeCell ref="AJ6:AM6"/>
  </mergeCells>
  <conditionalFormatting sqref="D9:D65">
    <cfRule type="colorScale" priority="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E65">
    <cfRule type="colorScale" priority="5">
      <colorScale>
        <cfvo type="min"/>
        <cfvo type="percentile" val="45"/>
        <cfvo type="max"/>
        <color rgb="FFF97B7E"/>
        <color rgb="FFFFEB84"/>
        <color rgb="FF7AC88E"/>
      </colorScale>
    </cfRule>
  </conditionalFormatting>
  <conditionalFormatting sqref="B9:B65">
    <cfRule type="cellIs" dxfId="5" priority="1" stopIfTrue="1" operator="lessThanOrEqual">
      <formula>19</formula>
    </cfRule>
    <cfRule type="cellIs" dxfId="4" priority="2" stopIfTrue="1" operator="lessThanOrEqual">
      <formula>39</formula>
    </cfRule>
    <cfRule type="cellIs" dxfId="3" priority="3" operator="greaterThan">
      <formula>39</formula>
    </cfRule>
  </conditionalFormatting>
  <pageMargins left="0.7" right="0.7" top="0.75" bottom="0.75" header="0.3" footer="0.3"/>
  <pageSetup paperSize="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/>
    <pageSetUpPr fitToPage="1"/>
  </sheetPr>
  <dimension ref="A1:AE39"/>
  <sheetViews>
    <sheetView showGridLines="0" zoomScale="85" zoomScaleNormal="85" workbookViewId="0">
      <selection activeCell="A22" sqref="A22"/>
    </sheetView>
  </sheetViews>
  <sheetFormatPr defaultColWidth="8.85546875" defaultRowHeight="15" x14ac:dyDescent="0.2"/>
  <cols>
    <col min="1" max="31" width="4.28515625" style="1004" customWidth="1"/>
    <col min="32" max="35" width="2.7109375" style="1004" customWidth="1"/>
    <col min="36" max="16384" width="8.85546875" style="1004"/>
  </cols>
  <sheetData>
    <row r="1" spans="1:31" ht="23.25" x14ac:dyDescent="0.2">
      <c r="A1" s="654" t="s">
        <v>528</v>
      </c>
      <c r="W1" s="1005"/>
    </row>
    <row r="2" spans="1:31" x14ac:dyDescent="0.2">
      <c r="A2" s="1006"/>
    </row>
    <row r="3" spans="1:31" ht="18.600000000000001" customHeight="1" x14ac:dyDescent="0.25">
      <c r="A3" s="558" t="s">
        <v>403</v>
      </c>
      <c r="B3" s="558"/>
      <c r="C3" s="558"/>
      <c r="D3" s="558"/>
      <c r="E3" s="558"/>
      <c r="F3" s="558"/>
      <c r="G3" s="558"/>
      <c r="H3" s="563"/>
      <c r="I3" s="558" t="s">
        <v>404</v>
      </c>
      <c r="J3" s="558"/>
      <c r="K3" s="558"/>
      <c r="L3" s="558"/>
      <c r="M3" s="558"/>
      <c r="N3" s="558"/>
      <c r="O3" s="558"/>
      <c r="P3" s="563"/>
      <c r="Q3" s="558" t="s">
        <v>405</v>
      </c>
      <c r="R3" s="558"/>
      <c r="S3" s="558"/>
      <c r="T3" s="558"/>
      <c r="U3" s="558"/>
      <c r="V3" s="558"/>
      <c r="W3" s="558"/>
      <c r="X3" s="563"/>
      <c r="Y3" s="558" t="s">
        <v>406</v>
      </c>
      <c r="Z3" s="558"/>
      <c r="AA3" s="558"/>
      <c r="AB3" s="558"/>
      <c r="AC3" s="558"/>
      <c r="AD3" s="558"/>
      <c r="AE3" s="558"/>
    </row>
    <row r="4" spans="1:31" ht="18.600000000000001" customHeight="1" x14ac:dyDescent="0.2">
      <c r="A4" s="1007" t="s">
        <v>407</v>
      </c>
      <c r="B4" s="1008" t="s">
        <v>408</v>
      </c>
      <c r="C4" s="1008" t="s">
        <v>409</v>
      </c>
      <c r="D4" s="1008" t="s">
        <v>410</v>
      </c>
      <c r="E4" s="1008" t="s">
        <v>411</v>
      </c>
      <c r="F4" s="1008" t="s">
        <v>412</v>
      </c>
      <c r="G4" s="559" t="s">
        <v>413</v>
      </c>
      <c r="I4" s="1007" t="s">
        <v>407</v>
      </c>
      <c r="J4" s="1008" t="s">
        <v>408</v>
      </c>
      <c r="K4" s="1008" t="s">
        <v>409</v>
      </c>
      <c r="L4" s="1008" t="s">
        <v>410</v>
      </c>
      <c r="M4" s="1008" t="s">
        <v>411</v>
      </c>
      <c r="N4" s="1008" t="s">
        <v>412</v>
      </c>
      <c r="O4" s="559" t="s">
        <v>413</v>
      </c>
      <c r="Q4" s="1007" t="s">
        <v>407</v>
      </c>
      <c r="R4" s="1008" t="s">
        <v>408</v>
      </c>
      <c r="S4" s="1008" t="s">
        <v>409</v>
      </c>
      <c r="T4" s="1008" t="s">
        <v>410</v>
      </c>
      <c r="U4" s="1008" t="s">
        <v>411</v>
      </c>
      <c r="V4" s="1008" t="s">
        <v>412</v>
      </c>
      <c r="W4" s="559" t="s">
        <v>413</v>
      </c>
      <c r="Y4" s="1007" t="s">
        <v>407</v>
      </c>
      <c r="Z4" s="1008" t="s">
        <v>408</v>
      </c>
      <c r="AA4" s="1008" t="s">
        <v>409</v>
      </c>
      <c r="AB4" s="1008" t="s">
        <v>410</v>
      </c>
      <c r="AC4" s="1008" t="s">
        <v>411</v>
      </c>
      <c r="AD4" s="1008" t="s">
        <v>412</v>
      </c>
      <c r="AE4" s="559" t="s">
        <v>413</v>
      </c>
    </row>
    <row r="5" spans="1:31" ht="18.600000000000001" customHeight="1" x14ac:dyDescent="0.2">
      <c r="A5" s="1009"/>
      <c r="B5" s="1010"/>
      <c r="C5" s="1010"/>
      <c r="D5" s="1010"/>
      <c r="E5" s="1011"/>
      <c r="F5" s="1012">
        <v>44197</v>
      </c>
      <c r="G5" s="1013">
        <v>44198</v>
      </c>
      <c r="I5" s="1014"/>
      <c r="J5" s="1015">
        <v>44228</v>
      </c>
      <c r="K5" s="1016">
        <v>44229</v>
      </c>
      <c r="L5" s="1016">
        <v>44230</v>
      </c>
      <c r="M5" s="1016">
        <v>44231</v>
      </c>
      <c r="N5" s="1016">
        <v>44232</v>
      </c>
      <c r="O5" s="1017">
        <v>44233</v>
      </c>
      <c r="Q5" s="1014"/>
      <c r="R5" s="1015">
        <v>44256</v>
      </c>
      <c r="S5" s="1016">
        <v>44257</v>
      </c>
      <c r="T5" s="560">
        <v>3</v>
      </c>
      <c r="U5" s="1018">
        <v>44259</v>
      </c>
      <c r="V5" s="1018">
        <v>44260</v>
      </c>
      <c r="W5" s="1019">
        <v>44261</v>
      </c>
      <c r="Y5" s="1009"/>
      <c r="Z5" s="1010"/>
      <c r="AA5" s="1010"/>
      <c r="AB5" s="1011"/>
      <c r="AC5" s="1015">
        <v>44287</v>
      </c>
      <c r="AD5" s="1016">
        <v>44288</v>
      </c>
      <c r="AE5" s="1017">
        <v>44289</v>
      </c>
    </row>
    <row r="6" spans="1:31" ht="18.600000000000001" customHeight="1" x14ac:dyDescent="0.2">
      <c r="A6" s="1020">
        <v>44199</v>
      </c>
      <c r="B6" s="1021">
        <v>44200</v>
      </c>
      <c r="C6" s="1021">
        <v>44201</v>
      </c>
      <c r="D6" s="1021">
        <v>44202</v>
      </c>
      <c r="E6" s="1021">
        <v>44203</v>
      </c>
      <c r="F6" s="1021">
        <v>44204</v>
      </c>
      <c r="G6" s="1022">
        <v>44205</v>
      </c>
      <c r="I6" s="1023">
        <v>44234</v>
      </c>
      <c r="J6" s="1024">
        <v>44235</v>
      </c>
      <c r="K6" s="1024">
        <v>44236</v>
      </c>
      <c r="L6" s="1024">
        <v>44237</v>
      </c>
      <c r="M6" s="1024">
        <v>44238</v>
      </c>
      <c r="N6" s="1024">
        <v>44239</v>
      </c>
      <c r="O6" s="1025">
        <v>44240</v>
      </c>
      <c r="Q6" s="1026">
        <v>44262</v>
      </c>
      <c r="R6" s="1027">
        <v>44263</v>
      </c>
      <c r="S6" s="1027">
        <v>44264</v>
      </c>
      <c r="T6" s="1027">
        <v>44265</v>
      </c>
      <c r="U6" s="1024">
        <v>44266</v>
      </c>
      <c r="V6" s="1024">
        <v>44267</v>
      </c>
      <c r="W6" s="1025">
        <v>44268</v>
      </c>
      <c r="Y6" s="1023">
        <v>44290</v>
      </c>
      <c r="Z6" s="1024">
        <v>44291</v>
      </c>
      <c r="AA6" s="1027">
        <v>44292</v>
      </c>
      <c r="AB6" s="1027">
        <v>44293</v>
      </c>
      <c r="AC6" s="1027">
        <v>44294</v>
      </c>
      <c r="AD6" s="1027">
        <v>44295</v>
      </c>
      <c r="AE6" s="1028">
        <v>44296</v>
      </c>
    </row>
    <row r="7" spans="1:31" ht="18.600000000000001" customHeight="1" x14ac:dyDescent="0.2">
      <c r="A7" s="1029">
        <v>44206</v>
      </c>
      <c r="B7" s="1030">
        <v>44207</v>
      </c>
      <c r="C7" s="1030">
        <v>44208</v>
      </c>
      <c r="D7" s="1030">
        <v>44209</v>
      </c>
      <c r="E7" s="1030">
        <v>44210</v>
      </c>
      <c r="F7" s="1030">
        <v>44211</v>
      </c>
      <c r="G7" s="1031">
        <v>44212</v>
      </c>
      <c r="I7" s="1032">
        <v>44241</v>
      </c>
      <c r="J7" s="1033">
        <v>44242</v>
      </c>
      <c r="K7" s="1034">
        <v>44243</v>
      </c>
      <c r="L7" s="1034">
        <v>44244</v>
      </c>
      <c r="M7" s="1034">
        <v>44245</v>
      </c>
      <c r="N7" s="1034">
        <v>44246</v>
      </c>
      <c r="O7" s="1035">
        <v>44247</v>
      </c>
      <c r="Q7" s="1032">
        <v>44269</v>
      </c>
      <c r="R7" s="1034">
        <v>44270</v>
      </c>
      <c r="S7" s="1034">
        <v>44271</v>
      </c>
      <c r="T7" s="1034">
        <v>44272</v>
      </c>
      <c r="U7" s="1034">
        <v>44273</v>
      </c>
      <c r="V7" s="1034">
        <v>44274</v>
      </c>
      <c r="W7" s="1035">
        <v>44275</v>
      </c>
      <c r="Y7" s="1036">
        <v>44297</v>
      </c>
      <c r="Z7" s="1037">
        <v>44298</v>
      </c>
      <c r="AA7" s="1037">
        <v>44299</v>
      </c>
      <c r="AB7" s="1034">
        <v>44300</v>
      </c>
      <c r="AC7" s="1034">
        <v>44301</v>
      </c>
      <c r="AD7" s="1034">
        <v>44302</v>
      </c>
      <c r="AE7" s="1035">
        <v>44303</v>
      </c>
    </row>
    <row r="8" spans="1:31" ht="18.600000000000001" customHeight="1" x14ac:dyDescent="0.2">
      <c r="A8" s="1029">
        <v>44213</v>
      </c>
      <c r="B8" s="1038">
        <v>44214</v>
      </c>
      <c r="C8" s="1030">
        <v>44215</v>
      </c>
      <c r="D8" s="1030">
        <v>44216</v>
      </c>
      <c r="E8" s="1030">
        <v>44217</v>
      </c>
      <c r="F8" s="1030">
        <v>44218</v>
      </c>
      <c r="G8" s="1031">
        <v>44219</v>
      </c>
      <c r="I8" s="1039">
        <v>44248</v>
      </c>
      <c r="J8" s="1040">
        <v>44249</v>
      </c>
      <c r="K8" s="1040">
        <v>44250</v>
      </c>
      <c r="L8" s="1040">
        <v>44251</v>
      </c>
      <c r="M8" s="1040">
        <v>44252</v>
      </c>
      <c r="N8" s="1040">
        <v>44253</v>
      </c>
      <c r="O8" s="1041">
        <v>44254</v>
      </c>
      <c r="Q8" s="1039">
        <v>44276</v>
      </c>
      <c r="R8" s="1040">
        <v>44277</v>
      </c>
      <c r="S8" s="1040">
        <v>44278</v>
      </c>
      <c r="T8" s="1040">
        <v>44279</v>
      </c>
      <c r="U8" s="1040">
        <v>44280</v>
      </c>
      <c r="V8" s="1040">
        <v>44281</v>
      </c>
      <c r="W8" s="1041">
        <v>44282</v>
      </c>
      <c r="Y8" s="1039">
        <v>44304</v>
      </c>
      <c r="Z8" s="1040">
        <v>44305</v>
      </c>
      <c r="AA8" s="1040">
        <v>44306</v>
      </c>
      <c r="AB8" s="1040">
        <v>44307</v>
      </c>
      <c r="AC8" s="1040">
        <v>44308</v>
      </c>
      <c r="AD8" s="1040">
        <v>44309</v>
      </c>
      <c r="AE8" s="1041">
        <v>44310</v>
      </c>
    </row>
    <row r="9" spans="1:31" ht="18.600000000000001" customHeight="1" x14ac:dyDescent="0.2">
      <c r="A9" s="1042">
        <v>44220</v>
      </c>
      <c r="B9" s="1043">
        <v>44221</v>
      </c>
      <c r="C9" s="1043">
        <v>44222</v>
      </c>
      <c r="D9" s="1043">
        <v>44223</v>
      </c>
      <c r="E9" s="1043">
        <v>44224</v>
      </c>
      <c r="F9" s="1043">
        <v>44225</v>
      </c>
      <c r="G9" s="1044">
        <v>44226</v>
      </c>
      <c r="I9" s="1045">
        <v>44255</v>
      </c>
      <c r="J9" s="1046"/>
      <c r="K9" s="1047"/>
      <c r="L9" s="1047"/>
      <c r="M9" s="1047"/>
      <c r="N9" s="1047"/>
      <c r="O9" s="1048"/>
      <c r="Q9" s="1049">
        <v>44283</v>
      </c>
      <c r="R9" s="1050">
        <v>44284</v>
      </c>
      <c r="S9" s="1050">
        <v>44285</v>
      </c>
      <c r="T9" s="1051">
        <v>44286</v>
      </c>
      <c r="U9" s="1046"/>
      <c r="V9" s="1047"/>
      <c r="W9" s="1048"/>
      <c r="Y9" s="1049">
        <v>44311</v>
      </c>
      <c r="Z9" s="1050">
        <v>44312</v>
      </c>
      <c r="AA9" s="1050">
        <v>44313</v>
      </c>
      <c r="AB9" s="1050">
        <v>44314</v>
      </c>
      <c r="AC9" s="1050">
        <v>44315</v>
      </c>
      <c r="AD9" s="1051">
        <v>44316</v>
      </c>
      <c r="AE9" s="1052"/>
    </row>
    <row r="10" spans="1:31" ht="18.600000000000001" customHeight="1" x14ac:dyDescent="0.2">
      <c r="A10" s="1053">
        <v>44227</v>
      </c>
      <c r="B10" s="1046"/>
      <c r="C10" s="1047"/>
      <c r="D10" s="1047"/>
      <c r="E10" s="1047"/>
      <c r="F10" s="1047"/>
      <c r="G10" s="1048"/>
      <c r="I10" s="1054"/>
      <c r="J10" s="1054"/>
      <c r="K10" s="1054"/>
      <c r="L10" s="1054"/>
      <c r="M10" s="1054"/>
      <c r="N10" s="1054"/>
      <c r="O10" s="1054"/>
      <c r="Q10" s="1054"/>
      <c r="R10" s="1054"/>
      <c r="S10" s="1054"/>
      <c r="T10" s="1054"/>
      <c r="U10" s="1054"/>
      <c r="V10" s="1054"/>
      <c r="W10" s="1054"/>
    </row>
    <row r="11" spans="1:31" ht="18.600000000000001" customHeight="1" x14ac:dyDescent="0.2">
      <c r="A11" s="1055"/>
      <c r="B11" s="1055"/>
      <c r="C11" s="1055"/>
      <c r="D11" s="1055"/>
      <c r="E11" s="1055"/>
      <c r="F11" s="1055"/>
      <c r="G11" s="1055"/>
    </row>
    <row r="12" spans="1:31" ht="18.600000000000001" customHeight="1" x14ac:dyDescent="0.25">
      <c r="A12" s="558" t="s">
        <v>414</v>
      </c>
      <c r="B12" s="558"/>
      <c r="C12" s="558"/>
      <c r="D12" s="558"/>
      <c r="E12" s="558"/>
      <c r="F12" s="558"/>
      <c r="G12" s="561"/>
      <c r="H12" s="563"/>
      <c r="I12" s="558" t="s">
        <v>415</v>
      </c>
      <c r="J12" s="558"/>
      <c r="K12" s="558"/>
      <c r="L12" s="558"/>
      <c r="M12" s="558"/>
      <c r="N12" s="558"/>
      <c r="O12" s="561"/>
      <c r="P12" s="563"/>
      <c r="Q12" s="558" t="s">
        <v>416</v>
      </c>
      <c r="R12" s="558"/>
      <c r="S12" s="558"/>
      <c r="T12" s="558"/>
      <c r="U12" s="558"/>
      <c r="V12" s="558"/>
      <c r="W12" s="561"/>
      <c r="X12" s="563"/>
      <c r="Y12" s="558" t="s">
        <v>417</v>
      </c>
      <c r="Z12" s="558"/>
      <c r="AA12" s="558"/>
      <c r="AB12" s="558"/>
      <c r="AC12" s="558"/>
      <c r="AD12" s="558"/>
      <c r="AE12" s="561"/>
    </row>
    <row r="13" spans="1:31" ht="18.600000000000001" customHeight="1" x14ac:dyDescent="0.2">
      <c r="A13" s="1007" t="s">
        <v>407</v>
      </c>
      <c r="B13" s="1008" t="s">
        <v>408</v>
      </c>
      <c r="C13" s="1008" t="s">
        <v>409</v>
      </c>
      <c r="D13" s="1008" t="s">
        <v>410</v>
      </c>
      <c r="E13" s="1008" t="s">
        <v>411</v>
      </c>
      <c r="F13" s="1008" t="s">
        <v>412</v>
      </c>
      <c r="G13" s="559" t="s">
        <v>413</v>
      </c>
      <c r="I13" s="1007" t="s">
        <v>407</v>
      </c>
      <c r="J13" s="1008" t="s">
        <v>408</v>
      </c>
      <c r="K13" s="1008" t="s">
        <v>409</v>
      </c>
      <c r="L13" s="1008" t="s">
        <v>410</v>
      </c>
      <c r="M13" s="1008" t="s">
        <v>411</v>
      </c>
      <c r="N13" s="1008" t="s">
        <v>412</v>
      </c>
      <c r="O13" s="559" t="s">
        <v>413</v>
      </c>
      <c r="Q13" s="1007" t="s">
        <v>407</v>
      </c>
      <c r="R13" s="1008" t="s">
        <v>408</v>
      </c>
      <c r="S13" s="1008" t="s">
        <v>409</v>
      </c>
      <c r="T13" s="1008" t="s">
        <v>410</v>
      </c>
      <c r="U13" s="1008" t="s">
        <v>411</v>
      </c>
      <c r="V13" s="1008" t="s">
        <v>412</v>
      </c>
      <c r="W13" s="559" t="s">
        <v>413</v>
      </c>
      <c r="Y13" s="1007" t="s">
        <v>407</v>
      </c>
      <c r="Z13" s="1008" t="s">
        <v>408</v>
      </c>
      <c r="AA13" s="1008" t="s">
        <v>409</v>
      </c>
      <c r="AB13" s="1008" t="s">
        <v>410</v>
      </c>
      <c r="AC13" s="1008" t="s">
        <v>411</v>
      </c>
      <c r="AD13" s="1008" t="s">
        <v>412</v>
      </c>
      <c r="AE13" s="559" t="s">
        <v>413</v>
      </c>
    </row>
    <row r="14" spans="1:31" ht="18.600000000000001" customHeight="1" x14ac:dyDescent="0.2">
      <c r="A14" s="1009"/>
      <c r="B14" s="1010"/>
      <c r="C14" s="1010"/>
      <c r="D14" s="1010"/>
      <c r="E14" s="1010"/>
      <c r="F14" s="1011"/>
      <c r="G14" s="1056">
        <v>44317</v>
      </c>
      <c r="I14" s="1009"/>
      <c r="J14" s="1011"/>
      <c r="K14" s="1015">
        <v>44348</v>
      </c>
      <c r="L14" s="1016">
        <v>44349</v>
      </c>
      <c r="M14" s="1016">
        <v>44350</v>
      </c>
      <c r="N14" s="1016">
        <v>44351</v>
      </c>
      <c r="O14" s="1017">
        <v>44352</v>
      </c>
      <c r="Q14" s="1009"/>
      <c r="R14" s="1010"/>
      <c r="S14" s="1010"/>
      <c r="T14" s="1011"/>
      <c r="U14" s="1015">
        <v>44378</v>
      </c>
      <c r="V14" s="1016">
        <v>44379</v>
      </c>
      <c r="W14" s="1017">
        <v>44380</v>
      </c>
      <c r="Y14" s="1057">
        <v>44409</v>
      </c>
      <c r="Z14" s="1593">
        <v>44410</v>
      </c>
      <c r="AA14" s="1593">
        <v>44411</v>
      </c>
      <c r="AB14" s="1593">
        <v>44412</v>
      </c>
      <c r="AC14" s="1593">
        <v>44413</v>
      </c>
      <c r="AD14" s="1593">
        <v>44414</v>
      </c>
      <c r="AE14" s="1017">
        <v>44415</v>
      </c>
    </row>
    <row r="15" spans="1:31" ht="18.600000000000001" customHeight="1" x14ac:dyDescent="0.2">
      <c r="A15" s="1023">
        <v>44318</v>
      </c>
      <c r="B15" s="1058">
        <v>44319</v>
      </c>
      <c r="C15" s="1058">
        <v>44320</v>
      </c>
      <c r="D15" s="1058">
        <v>44321</v>
      </c>
      <c r="E15" s="1058">
        <v>44322</v>
      </c>
      <c r="F15" s="1058">
        <v>44323</v>
      </c>
      <c r="G15" s="1025">
        <v>44324</v>
      </c>
      <c r="I15" s="1023">
        <v>44353</v>
      </c>
      <c r="J15" s="1597">
        <v>44354</v>
      </c>
      <c r="K15" s="1597">
        <v>44355</v>
      </c>
      <c r="L15" s="1597">
        <v>44356</v>
      </c>
      <c r="M15" s="1597">
        <v>44357</v>
      </c>
      <c r="N15" s="1597">
        <v>44358</v>
      </c>
      <c r="O15" s="1025">
        <v>44359</v>
      </c>
      <c r="Q15" s="1059">
        <v>44381</v>
      </c>
      <c r="R15" s="1024">
        <v>44382</v>
      </c>
      <c r="S15" s="1024">
        <v>44383</v>
      </c>
      <c r="T15" s="1024">
        <v>44384</v>
      </c>
      <c r="U15" s="1024">
        <v>44385</v>
      </c>
      <c r="V15" s="1024">
        <v>44386</v>
      </c>
      <c r="W15" s="1025">
        <v>44387</v>
      </c>
      <c r="Y15" s="1023">
        <v>44416</v>
      </c>
      <c r="Z15" s="1024">
        <v>44417</v>
      </c>
      <c r="AA15" s="1024">
        <v>44418</v>
      </c>
      <c r="AB15" s="1024">
        <v>44419</v>
      </c>
      <c r="AC15" s="1060">
        <v>44420</v>
      </c>
      <c r="AD15" s="1024">
        <v>44421</v>
      </c>
      <c r="AE15" s="1025">
        <v>44422</v>
      </c>
    </row>
    <row r="16" spans="1:31" ht="18.600000000000001" customHeight="1" x14ac:dyDescent="0.2">
      <c r="A16" s="1032">
        <v>44325</v>
      </c>
      <c r="B16" s="1061">
        <v>44326</v>
      </c>
      <c r="C16" s="1061">
        <v>44327</v>
      </c>
      <c r="D16" s="1061">
        <v>44328</v>
      </c>
      <c r="E16" s="1061">
        <v>44329</v>
      </c>
      <c r="F16" s="1061">
        <v>44330</v>
      </c>
      <c r="G16" s="1035">
        <v>44331</v>
      </c>
      <c r="I16" s="1032">
        <v>44360</v>
      </c>
      <c r="J16" s="1034">
        <v>44361</v>
      </c>
      <c r="K16" s="1034">
        <v>44362</v>
      </c>
      <c r="L16" s="1034">
        <v>44363</v>
      </c>
      <c r="M16" s="1034">
        <v>44364</v>
      </c>
      <c r="N16" s="1034">
        <v>44365</v>
      </c>
      <c r="O16" s="1035">
        <v>44366</v>
      </c>
      <c r="Q16" s="1032">
        <v>44388</v>
      </c>
      <c r="R16" s="1594">
        <v>44389</v>
      </c>
      <c r="S16" s="1594">
        <v>44390</v>
      </c>
      <c r="T16" s="1594">
        <v>44391</v>
      </c>
      <c r="U16" s="1594">
        <v>44392</v>
      </c>
      <c r="V16" s="1594">
        <v>44393</v>
      </c>
      <c r="W16" s="1035">
        <v>44394</v>
      </c>
      <c r="Y16" s="1032">
        <v>44423</v>
      </c>
      <c r="Z16" s="1034">
        <v>44424</v>
      </c>
      <c r="AA16" s="1062">
        <v>44425</v>
      </c>
      <c r="AB16" s="1062">
        <v>44426</v>
      </c>
      <c r="AC16" s="1034">
        <v>44427</v>
      </c>
      <c r="AD16" s="1034">
        <v>44428</v>
      </c>
      <c r="AE16" s="1035">
        <v>44429</v>
      </c>
    </row>
    <row r="17" spans="1:31" ht="18.600000000000001" customHeight="1" thickBot="1" x14ac:dyDescent="0.25">
      <c r="A17" s="1032">
        <v>44332</v>
      </c>
      <c r="B17" s="1594">
        <v>44333</v>
      </c>
      <c r="C17" s="1594">
        <v>44334</v>
      </c>
      <c r="D17" s="1595">
        <v>44335</v>
      </c>
      <c r="E17" s="1594">
        <v>44336</v>
      </c>
      <c r="F17" s="1594">
        <v>44337</v>
      </c>
      <c r="G17" s="1035">
        <v>44338</v>
      </c>
      <c r="I17" s="1039">
        <v>44367</v>
      </c>
      <c r="J17" s="1040">
        <v>44368</v>
      </c>
      <c r="K17" s="1063">
        <v>44369</v>
      </c>
      <c r="L17" s="1063">
        <v>44370</v>
      </c>
      <c r="M17" s="1063">
        <v>44371</v>
      </c>
      <c r="N17" s="1063">
        <v>44372</v>
      </c>
      <c r="O17" s="1064">
        <v>44373</v>
      </c>
      <c r="Q17" s="1039">
        <v>44395</v>
      </c>
      <c r="R17" s="1595">
        <v>44396</v>
      </c>
      <c r="S17" s="1595">
        <v>44397</v>
      </c>
      <c r="T17" s="1595">
        <v>44398</v>
      </c>
      <c r="U17" s="1595">
        <v>44399</v>
      </c>
      <c r="V17" s="1595">
        <v>44400</v>
      </c>
      <c r="W17" s="1041">
        <v>44401</v>
      </c>
      <c r="Y17" s="1039">
        <v>44430</v>
      </c>
      <c r="Z17" s="1040">
        <v>44431</v>
      </c>
      <c r="AA17" s="1065">
        <v>44432</v>
      </c>
      <c r="AB17" s="1065">
        <v>44433</v>
      </c>
      <c r="AC17" s="1040">
        <v>44434</v>
      </c>
      <c r="AD17" s="1040">
        <v>44435</v>
      </c>
      <c r="AE17" s="1041">
        <v>44436</v>
      </c>
    </row>
    <row r="18" spans="1:31" ht="18.600000000000001" customHeight="1" thickBot="1" x14ac:dyDescent="0.25">
      <c r="A18" s="1039">
        <v>44339</v>
      </c>
      <c r="B18" s="1040">
        <v>44340</v>
      </c>
      <c r="C18" s="1066">
        <v>44341</v>
      </c>
      <c r="D18" s="1067">
        <v>44342</v>
      </c>
      <c r="E18" s="1068">
        <v>44343</v>
      </c>
      <c r="F18" s="1040">
        <v>44344</v>
      </c>
      <c r="G18" s="1041">
        <v>44345</v>
      </c>
      <c r="I18" s="1069">
        <v>44374</v>
      </c>
      <c r="J18" s="1070">
        <v>44375</v>
      </c>
      <c r="K18" s="1070">
        <v>44376</v>
      </c>
      <c r="L18" s="1051">
        <v>44377</v>
      </c>
      <c r="M18" s="1046"/>
      <c r="N18" s="1047"/>
      <c r="O18" s="1048"/>
      <c r="Q18" s="1049">
        <v>44402</v>
      </c>
      <c r="R18" s="1596">
        <v>44403</v>
      </c>
      <c r="S18" s="1596">
        <v>44404</v>
      </c>
      <c r="T18" s="1596">
        <v>44405</v>
      </c>
      <c r="U18" s="1596">
        <v>44406</v>
      </c>
      <c r="V18" s="1596">
        <v>44407</v>
      </c>
      <c r="W18" s="1071">
        <v>44408</v>
      </c>
      <c r="Y18" s="1049">
        <v>44437</v>
      </c>
      <c r="Z18" s="1050">
        <v>44438</v>
      </c>
      <c r="AA18" s="1051">
        <v>44439</v>
      </c>
      <c r="AB18" s="1046"/>
      <c r="AC18" s="1047"/>
      <c r="AD18" s="1047"/>
      <c r="AE18" s="1048"/>
    </row>
    <row r="19" spans="1:31" ht="18.600000000000001" customHeight="1" x14ac:dyDescent="0.2">
      <c r="A19" s="1049">
        <v>44346</v>
      </c>
      <c r="B19" s="1072">
        <v>44347</v>
      </c>
      <c r="C19" s="1046"/>
      <c r="D19" s="1073"/>
      <c r="E19" s="1047"/>
      <c r="F19" s="1047"/>
      <c r="G19" s="1048"/>
      <c r="I19" s="1054"/>
      <c r="J19" s="1054"/>
      <c r="K19" s="1054"/>
      <c r="L19" s="1054"/>
      <c r="M19" s="1054"/>
      <c r="N19" s="1054"/>
      <c r="O19" s="1054"/>
    </row>
    <row r="20" spans="1:31" ht="18.600000000000001" customHeight="1" x14ac:dyDescent="0.2">
      <c r="A20" s="1054"/>
      <c r="B20" s="1054"/>
      <c r="C20" s="1054"/>
      <c r="D20" s="1054"/>
      <c r="E20" s="1054"/>
      <c r="F20" s="1054"/>
      <c r="G20" s="1054"/>
    </row>
    <row r="21" spans="1:31" ht="18.600000000000001" customHeight="1" x14ac:dyDescent="0.25">
      <c r="A21" s="558" t="s">
        <v>418</v>
      </c>
      <c r="B21" s="558"/>
      <c r="C21" s="558"/>
      <c r="D21" s="558"/>
      <c r="E21" s="558"/>
      <c r="F21" s="558"/>
      <c r="G21" s="561"/>
      <c r="H21" s="562"/>
      <c r="I21" s="558" t="s">
        <v>419</v>
      </c>
      <c r="J21" s="558"/>
      <c r="K21" s="558"/>
      <c r="L21" s="558"/>
      <c r="M21" s="558"/>
      <c r="N21" s="558"/>
      <c r="O21" s="561"/>
      <c r="P21" s="562"/>
      <c r="Q21" s="558" t="s">
        <v>420</v>
      </c>
      <c r="R21" s="558"/>
      <c r="S21" s="558"/>
      <c r="T21" s="558"/>
      <c r="U21" s="558"/>
      <c r="V21" s="558"/>
      <c r="W21" s="561"/>
      <c r="X21" s="562"/>
      <c r="Y21" s="558" t="s">
        <v>421</v>
      </c>
      <c r="Z21" s="558"/>
      <c r="AA21" s="558"/>
      <c r="AB21" s="558"/>
      <c r="AC21" s="558"/>
      <c r="AD21" s="558"/>
      <c r="AE21" s="561"/>
    </row>
    <row r="22" spans="1:31" ht="18.600000000000001" customHeight="1" x14ac:dyDescent="0.2">
      <c r="A22" s="1007" t="s">
        <v>407</v>
      </c>
      <c r="B22" s="1008" t="s">
        <v>408</v>
      </c>
      <c r="C22" s="1008" t="s">
        <v>409</v>
      </c>
      <c r="D22" s="1008" t="s">
        <v>410</v>
      </c>
      <c r="E22" s="1008" t="s">
        <v>411</v>
      </c>
      <c r="F22" s="1008" t="s">
        <v>412</v>
      </c>
      <c r="G22" s="559" t="s">
        <v>413</v>
      </c>
      <c r="I22" s="1007" t="s">
        <v>407</v>
      </c>
      <c r="J22" s="1008" t="s">
        <v>408</v>
      </c>
      <c r="K22" s="1008" t="s">
        <v>409</v>
      </c>
      <c r="L22" s="1008" t="s">
        <v>410</v>
      </c>
      <c r="M22" s="1008" t="s">
        <v>411</v>
      </c>
      <c r="N22" s="1008" t="s">
        <v>412</v>
      </c>
      <c r="O22" s="559" t="s">
        <v>413</v>
      </c>
      <c r="Q22" s="1007" t="s">
        <v>407</v>
      </c>
      <c r="R22" s="1008" t="s">
        <v>408</v>
      </c>
      <c r="S22" s="1008" t="s">
        <v>409</v>
      </c>
      <c r="T22" s="1008" t="s">
        <v>410</v>
      </c>
      <c r="U22" s="1008" t="s">
        <v>411</v>
      </c>
      <c r="V22" s="1008" t="s">
        <v>412</v>
      </c>
      <c r="W22" s="559" t="s">
        <v>413</v>
      </c>
      <c r="Y22" s="1007" t="s">
        <v>407</v>
      </c>
      <c r="Z22" s="1008" t="s">
        <v>408</v>
      </c>
      <c r="AA22" s="1008" t="s">
        <v>409</v>
      </c>
      <c r="AB22" s="1008" t="s">
        <v>410</v>
      </c>
      <c r="AC22" s="1008" t="s">
        <v>411</v>
      </c>
      <c r="AD22" s="1008" t="s">
        <v>412</v>
      </c>
      <c r="AE22" s="559" t="s">
        <v>413</v>
      </c>
    </row>
    <row r="23" spans="1:31" ht="18.600000000000001" customHeight="1" x14ac:dyDescent="0.2">
      <c r="A23" s="1009"/>
      <c r="B23" s="1010"/>
      <c r="C23" s="1011"/>
      <c r="D23" s="1015">
        <v>44440</v>
      </c>
      <c r="E23" s="1016">
        <v>44441</v>
      </c>
      <c r="F23" s="1016">
        <v>44442</v>
      </c>
      <c r="G23" s="1017">
        <v>44443</v>
      </c>
      <c r="I23" s="1009"/>
      <c r="J23" s="1010"/>
      <c r="K23" s="1010"/>
      <c r="L23" s="1010"/>
      <c r="M23" s="1011"/>
      <c r="N23" s="1074">
        <v>1</v>
      </c>
      <c r="O23" s="1017">
        <v>44471</v>
      </c>
      <c r="Q23" s="1014"/>
      <c r="R23" s="1015">
        <v>44501</v>
      </c>
      <c r="S23" s="1016">
        <v>44502</v>
      </c>
      <c r="T23" s="1016">
        <v>44503</v>
      </c>
      <c r="U23" s="1016">
        <v>44504</v>
      </c>
      <c r="V23" s="1016">
        <v>44505</v>
      </c>
      <c r="W23" s="1017">
        <v>44506</v>
      </c>
      <c r="Y23" s="1009"/>
      <c r="Z23" s="1010"/>
      <c r="AA23" s="1011"/>
      <c r="AB23" s="1015">
        <v>44531</v>
      </c>
      <c r="AC23" s="1016">
        <v>44532</v>
      </c>
      <c r="AD23" s="1016">
        <v>44533</v>
      </c>
      <c r="AE23" s="1017">
        <v>44534</v>
      </c>
    </row>
    <row r="24" spans="1:31" ht="18.600000000000001" customHeight="1" x14ac:dyDescent="0.2">
      <c r="A24" s="1023">
        <v>44444</v>
      </c>
      <c r="B24" s="1075">
        <v>44445</v>
      </c>
      <c r="C24" s="1024">
        <v>44446</v>
      </c>
      <c r="D24" s="1027">
        <v>44447</v>
      </c>
      <c r="E24" s="1027">
        <v>44448</v>
      </c>
      <c r="F24" s="1027">
        <v>44449</v>
      </c>
      <c r="G24" s="1028">
        <v>44450</v>
      </c>
      <c r="I24" s="1023">
        <v>44472</v>
      </c>
      <c r="J24" s="1024">
        <v>44473</v>
      </c>
      <c r="K24" s="1024">
        <v>44474</v>
      </c>
      <c r="L24" s="1024">
        <v>44475</v>
      </c>
      <c r="M24" s="1024">
        <v>44476</v>
      </c>
      <c r="N24" s="1024">
        <v>44477</v>
      </c>
      <c r="O24" s="1025">
        <v>44478</v>
      </c>
      <c r="Q24" s="1023">
        <v>44507</v>
      </c>
      <c r="R24" s="1024">
        <v>44508</v>
      </c>
      <c r="S24" s="1024">
        <v>44509</v>
      </c>
      <c r="T24" s="1024">
        <v>44510</v>
      </c>
      <c r="U24" s="1075">
        <v>44511</v>
      </c>
      <c r="V24" s="1024">
        <v>44512</v>
      </c>
      <c r="W24" s="1025">
        <v>44513</v>
      </c>
      <c r="Y24" s="1023">
        <v>44535</v>
      </c>
      <c r="Z24" s="1024">
        <v>44536</v>
      </c>
      <c r="AA24" s="1024">
        <v>44537</v>
      </c>
      <c r="AB24" s="1024">
        <v>44538</v>
      </c>
      <c r="AC24" s="1024">
        <v>44539</v>
      </c>
      <c r="AD24" s="1024">
        <v>44540</v>
      </c>
      <c r="AE24" s="1025">
        <v>44541</v>
      </c>
    </row>
    <row r="25" spans="1:31" ht="18.600000000000001" customHeight="1" x14ac:dyDescent="0.2">
      <c r="A25" s="1036">
        <v>44451</v>
      </c>
      <c r="B25" s="1037">
        <v>44452</v>
      </c>
      <c r="C25" s="1037">
        <v>44453</v>
      </c>
      <c r="D25" s="1037">
        <v>44454</v>
      </c>
      <c r="E25" s="1034">
        <v>44455</v>
      </c>
      <c r="F25" s="1034">
        <v>44456</v>
      </c>
      <c r="G25" s="1035">
        <v>44457</v>
      </c>
      <c r="I25" s="1032">
        <v>44479</v>
      </c>
      <c r="J25" s="1033">
        <v>44480</v>
      </c>
      <c r="K25" s="1034">
        <v>44481</v>
      </c>
      <c r="L25" s="1034">
        <v>44482</v>
      </c>
      <c r="M25" s="1034">
        <v>44483</v>
      </c>
      <c r="N25" s="1034">
        <v>44484</v>
      </c>
      <c r="O25" s="1035">
        <v>44485</v>
      </c>
      <c r="Q25" s="1032">
        <v>44514</v>
      </c>
      <c r="R25" s="1037">
        <v>44515</v>
      </c>
      <c r="S25" s="1037">
        <v>44516</v>
      </c>
      <c r="T25" s="1037">
        <v>44517</v>
      </c>
      <c r="U25" s="1037">
        <v>44518</v>
      </c>
      <c r="V25" s="1037">
        <v>44519</v>
      </c>
      <c r="W25" s="1076">
        <v>44520</v>
      </c>
      <c r="Y25" s="1032">
        <v>44542</v>
      </c>
      <c r="Z25" s="1034">
        <v>44543</v>
      </c>
      <c r="AA25" s="1034">
        <v>44544</v>
      </c>
      <c r="AB25" s="1034">
        <v>44545</v>
      </c>
      <c r="AC25" s="1034">
        <v>44546</v>
      </c>
      <c r="AD25" s="1034">
        <v>44547</v>
      </c>
      <c r="AE25" s="1035">
        <v>44548</v>
      </c>
    </row>
    <row r="26" spans="1:31" ht="18.600000000000001" customHeight="1" x14ac:dyDescent="0.2">
      <c r="A26" s="1039">
        <v>44458</v>
      </c>
      <c r="B26" s="1040">
        <v>44459</v>
      </c>
      <c r="C26" s="1040">
        <v>44460</v>
      </c>
      <c r="D26" s="1040">
        <v>44461</v>
      </c>
      <c r="E26" s="1040">
        <v>44462</v>
      </c>
      <c r="F26" s="1040">
        <v>44463</v>
      </c>
      <c r="G26" s="1041">
        <v>44464</v>
      </c>
      <c r="I26" s="1032">
        <v>44486</v>
      </c>
      <c r="J26" s="1034">
        <v>44487</v>
      </c>
      <c r="K26" s="1034">
        <v>44488</v>
      </c>
      <c r="L26" s="1034">
        <v>44489</v>
      </c>
      <c r="M26" s="1034">
        <v>44490</v>
      </c>
      <c r="N26" s="1034">
        <v>44491</v>
      </c>
      <c r="O26" s="1035">
        <v>44492</v>
      </c>
      <c r="Q26" s="1077">
        <v>44521</v>
      </c>
      <c r="R26" s="1063">
        <v>44522</v>
      </c>
      <c r="S26" s="1040">
        <v>44523</v>
      </c>
      <c r="T26" s="1040">
        <v>44524</v>
      </c>
      <c r="U26" s="1078">
        <v>44525</v>
      </c>
      <c r="V26" s="1040">
        <v>44526</v>
      </c>
      <c r="W26" s="1041">
        <v>44527</v>
      </c>
      <c r="Y26" s="1039">
        <v>44549</v>
      </c>
      <c r="Z26" s="1040">
        <v>44550</v>
      </c>
      <c r="AA26" s="1040">
        <v>44551</v>
      </c>
      <c r="AB26" s="1040">
        <v>44552</v>
      </c>
      <c r="AC26" s="1040">
        <v>44553</v>
      </c>
      <c r="AD26" s="1040">
        <v>44554</v>
      </c>
      <c r="AE26" s="1079">
        <v>44555</v>
      </c>
    </row>
    <row r="27" spans="1:31" ht="18.600000000000001" customHeight="1" x14ac:dyDescent="0.2">
      <c r="A27" s="1049">
        <v>44465</v>
      </c>
      <c r="B27" s="1074">
        <v>27</v>
      </c>
      <c r="C27" s="1074">
        <v>28</v>
      </c>
      <c r="D27" s="1074">
        <v>29</v>
      </c>
      <c r="E27" s="1074">
        <v>30</v>
      </c>
      <c r="F27" s="1046"/>
      <c r="G27" s="1048"/>
      <c r="I27" s="1039">
        <v>44493</v>
      </c>
      <c r="J27" s="1040">
        <v>44494</v>
      </c>
      <c r="K27" s="1040">
        <v>44495</v>
      </c>
      <c r="L27" s="1040">
        <v>44496</v>
      </c>
      <c r="M27" s="1040">
        <v>44497</v>
      </c>
      <c r="N27" s="1040">
        <v>44498</v>
      </c>
      <c r="O27" s="1041">
        <v>44499</v>
      </c>
      <c r="Q27" s="1049">
        <v>44528</v>
      </c>
      <c r="R27" s="1050">
        <v>44529</v>
      </c>
      <c r="S27" s="1051">
        <v>44530</v>
      </c>
      <c r="T27" s="1046"/>
      <c r="U27" s="1047"/>
      <c r="V27" s="1047"/>
      <c r="W27" s="1048"/>
      <c r="Y27" s="1049">
        <v>44556</v>
      </c>
      <c r="Z27" s="1050">
        <v>44557</v>
      </c>
      <c r="AA27" s="1050">
        <v>44558</v>
      </c>
      <c r="AB27" s="1050">
        <v>44559</v>
      </c>
      <c r="AC27" s="1050">
        <v>44560</v>
      </c>
      <c r="AD27" s="1051">
        <v>44561</v>
      </c>
      <c r="AE27" s="1052"/>
    </row>
    <row r="28" spans="1:31" ht="24" customHeight="1" x14ac:dyDescent="0.2"/>
    <row r="29" spans="1:31" ht="15.75" x14ac:dyDescent="0.25">
      <c r="A29" s="973" t="s">
        <v>422</v>
      </c>
      <c r="B29" s="974"/>
      <c r="C29" s="974"/>
      <c r="D29" s="975"/>
      <c r="E29" s="975"/>
      <c r="F29" s="975"/>
      <c r="G29" s="975"/>
      <c r="H29" s="975"/>
      <c r="I29" s="975"/>
      <c r="J29" s="975"/>
      <c r="K29" s="975"/>
      <c r="L29" s="975"/>
      <c r="M29" s="975"/>
      <c r="N29" s="975"/>
      <c r="O29" s="975"/>
      <c r="P29" s="975"/>
      <c r="Q29" s="1054"/>
      <c r="R29" s="1054"/>
      <c r="S29" s="1054"/>
      <c r="T29" s="1054"/>
      <c r="U29" s="1054"/>
      <c r="V29" s="1054"/>
      <c r="W29" s="1054"/>
    </row>
    <row r="30" spans="1:31" ht="16.5" thickBot="1" x14ac:dyDescent="0.3">
      <c r="A30" s="976" t="s">
        <v>423</v>
      </c>
      <c r="B30" s="977"/>
      <c r="C30" s="977"/>
      <c r="D30" s="977"/>
      <c r="E30" s="977"/>
      <c r="F30" s="975"/>
      <c r="G30" s="975"/>
      <c r="H30" s="975"/>
      <c r="I30" s="975"/>
      <c r="J30" s="975"/>
      <c r="K30" s="975"/>
      <c r="L30" s="975"/>
      <c r="M30" s="975"/>
      <c r="N30" s="975"/>
      <c r="O30" s="975"/>
      <c r="P30" s="975"/>
    </row>
    <row r="31" spans="1:31" ht="16.5" thickBot="1" x14ac:dyDescent="0.3">
      <c r="A31" s="978" t="s">
        <v>424</v>
      </c>
      <c r="B31" s="979"/>
      <c r="C31" s="979"/>
      <c r="D31" s="979"/>
      <c r="E31" s="979"/>
      <c r="F31" s="979"/>
      <c r="G31" s="979"/>
      <c r="H31" s="979"/>
      <c r="I31" s="980"/>
      <c r="J31" s="981"/>
      <c r="K31" s="975"/>
      <c r="L31" s="975"/>
      <c r="M31" s="975"/>
      <c r="N31" s="975"/>
      <c r="O31" s="975"/>
      <c r="P31" s="975"/>
    </row>
    <row r="32" spans="1:31" ht="16.5" thickBot="1" x14ac:dyDescent="0.3">
      <c r="A32" s="982" t="s">
        <v>425</v>
      </c>
      <c r="B32" s="983"/>
      <c r="C32" s="983"/>
      <c r="D32" s="983"/>
      <c r="E32" s="983"/>
      <c r="F32" s="983"/>
      <c r="G32" s="983"/>
      <c r="H32" s="983"/>
      <c r="I32" s="983"/>
      <c r="J32" s="983"/>
      <c r="K32" s="983"/>
      <c r="L32" s="983"/>
      <c r="M32" s="1080" t="s">
        <v>519</v>
      </c>
      <c r="N32" s="1081"/>
      <c r="O32" s="1081"/>
      <c r="P32" s="1082"/>
    </row>
    <row r="33" spans="1:23" ht="16.5" thickBot="1" x14ac:dyDescent="0.3">
      <c r="A33" s="984" t="s">
        <v>426</v>
      </c>
      <c r="B33" s="985"/>
      <c r="C33" s="985"/>
      <c r="D33" s="985"/>
      <c r="E33" s="985"/>
      <c r="F33" s="985"/>
      <c r="G33" s="985"/>
      <c r="H33" s="985"/>
      <c r="I33" s="985"/>
      <c r="J33" s="985"/>
      <c r="K33" s="985"/>
      <c r="L33" s="985"/>
      <c r="M33" s="1083" t="s">
        <v>519</v>
      </c>
      <c r="N33" s="1084"/>
      <c r="O33" s="1084"/>
      <c r="P33" s="1085"/>
    </row>
    <row r="34" spans="1:23" ht="15.75" x14ac:dyDescent="0.25">
      <c r="A34" s="1086" t="s">
        <v>529</v>
      </c>
      <c r="B34" s="1087"/>
      <c r="C34" s="1087"/>
      <c r="D34" s="1087"/>
      <c r="E34" s="1087"/>
      <c r="F34" s="1087"/>
      <c r="G34" s="1087"/>
      <c r="H34" s="1087"/>
      <c r="I34" s="1087"/>
      <c r="J34" s="1087"/>
      <c r="K34" s="1087"/>
      <c r="L34" s="1087"/>
      <c r="M34" s="1087"/>
      <c r="N34" s="975"/>
      <c r="O34" s="975"/>
      <c r="P34" s="975"/>
    </row>
    <row r="35" spans="1:23" ht="15.75" x14ac:dyDescent="0.25">
      <c r="A35" s="986" t="s">
        <v>427</v>
      </c>
      <c r="B35" s="987"/>
      <c r="C35" s="987"/>
      <c r="D35" s="987"/>
      <c r="E35" s="987"/>
      <c r="F35" s="987"/>
      <c r="G35" s="987"/>
      <c r="H35" s="987"/>
      <c r="I35" s="987"/>
      <c r="J35" s="987"/>
      <c r="K35" s="562"/>
      <c r="L35" s="562"/>
      <c r="M35" s="562"/>
      <c r="N35" s="562"/>
      <c r="O35" s="562"/>
      <c r="P35" s="562"/>
    </row>
    <row r="38" spans="1:23" x14ac:dyDescent="0.2">
      <c r="I38" s="1054"/>
      <c r="J38" s="1054"/>
      <c r="K38" s="1054"/>
      <c r="L38" s="1054"/>
      <c r="M38" s="1054"/>
      <c r="N38" s="1054"/>
      <c r="O38" s="1054"/>
      <c r="Q38" s="1054"/>
      <c r="R38" s="1054"/>
      <c r="S38" s="1054"/>
      <c r="T38" s="1054"/>
      <c r="U38" s="1054"/>
      <c r="V38" s="1054"/>
      <c r="W38" s="1054"/>
    </row>
    <row r="39" spans="1:23" x14ac:dyDescent="0.2">
      <c r="A39" s="1054"/>
      <c r="B39" s="1054"/>
      <c r="C39" s="1054"/>
      <c r="D39" s="1054"/>
      <c r="E39" s="1054"/>
      <c r="F39" s="1054"/>
      <c r="G39" s="1054"/>
      <c r="I39" s="1088"/>
      <c r="W39" s="1089"/>
    </row>
  </sheetData>
  <printOptions horizontalCentered="1"/>
  <pageMargins left="0.5" right="0.5" top="0.5" bottom="0.5" header="0.3" footer="0.3"/>
  <pageSetup scale="78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1FF"/>
  </sheetPr>
  <dimension ref="A1:AB75"/>
  <sheetViews>
    <sheetView zoomScaleNormal="100" workbookViewId="0">
      <pane xSplit="4" ySplit="7" topLeftCell="E8" activePane="bottomRight" state="frozen"/>
      <selection activeCell="F52" sqref="F52"/>
      <selection pane="topRight" activeCell="F52" sqref="F52"/>
      <selection pane="bottomLeft" activeCell="F52" sqref="F52"/>
      <selection pane="bottomRight" activeCell="I11" sqref="I11"/>
    </sheetView>
  </sheetViews>
  <sheetFormatPr defaultColWidth="9.140625" defaultRowHeight="18.75" x14ac:dyDescent="0.3"/>
  <cols>
    <col min="1" max="1" width="27.140625" style="1856" customWidth="1"/>
    <col min="2" max="2" width="7.28515625" style="15" customWidth="1"/>
    <col min="3" max="3" width="5.85546875" style="25" customWidth="1"/>
    <col min="4" max="4" width="6.28515625" style="1859" customWidth="1"/>
    <col min="5" max="5" width="8.7109375" style="1692" customWidth="1"/>
    <col min="6" max="6" width="8.5703125" style="1697" customWidth="1"/>
    <col min="7" max="7" width="11.28515625" style="1697" customWidth="1"/>
    <col min="8" max="9" width="9.5703125" style="1697" customWidth="1"/>
    <col min="10" max="10" width="13.28515625" style="1697" customWidth="1"/>
    <col min="11" max="11" width="10.28515625" style="1697" customWidth="1"/>
    <col min="12" max="12" width="10.42578125" style="1857" customWidth="1"/>
    <col min="13" max="13" width="8.7109375" style="1858" customWidth="1"/>
    <col min="14" max="14" width="13.42578125" style="1697" customWidth="1"/>
    <col min="15" max="15" width="10.7109375" style="1697" customWidth="1"/>
    <col min="16" max="16" width="10.28515625" style="1858" customWidth="1"/>
    <col min="17" max="17" width="6.5703125" style="1697" bestFit="1" customWidth="1"/>
    <col min="18" max="18" width="9.7109375" style="1697" customWidth="1"/>
    <col min="19" max="20" width="7.42578125" style="1697" customWidth="1"/>
    <col min="21" max="21" width="9.28515625" style="1697" customWidth="1"/>
    <col min="22" max="22" width="2.85546875" style="1697" customWidth="1"/>
    <col min="23" max="23" width="26.7109375" style="1732" bestFit="1" customWidth="1"/>
    <col min="24" max="16384" width="9.140625" style="1697"/>
  </cols>
  <sheetData>
    <row r="1" spans="1:28" x14ac:dyDescent="0.3">
      <c r="A1" s="1691" t="s">
        <v>720</v>
      </c>
      <c r="B1" s="203"/>
      <c r="C1" s="591"/>
      <c r="D1" s="534"/>
      <c r="F1" s="1693"/>
      <c r="G1" s="1693"/>
      <c r="H1" s="1693"/>
      <c r="I1" s="1693"/>
      <c r="J1" s="1693"/>
      <c r="K1" s="1693"/>
      <c r="L1" s="1694"/>
      <c r="M1" s="1695"/>
      <c r="N1" s="1693"/>
      <c r="O1" s="1693"/>
      <c r="P1" s="1695"/>
      <c r="Q1" s="1693"/>
      <c r="R1" s="1693"/>
      <c r="S1" s="1693"/>
      <c r="T1" s="1693"/>
      <c r="U1" s="1693"/>
      <c r="V1" s="1693"/>
      <c r="W1" s="1696"/>
      <c r="X1" s="1693"/>
      <c r="Y1" s="1693"/>
      <c r="AB1" s="1698" t="s">
        <v>721</v>
      </c>
    </row>
    <row r="2" spans="1:28" s="1708" customFormat="1" ht="18.600000000000001" customHeight="1" x14ac:dyDescent="0.25">
      <c r="A2" s="1699" t="s">
        <v>722</v>
      </c>
      <c r="B2" s="1700"/>
      <c r="C2" s="1701"/>
      <c r="D2" s="1702"/>
      <c r="E2" s="1703"/>
      <c r="F2" s="1704"/>
      <c r="G2" s="1704"/>
      <c r="H2" s="1704"/>
      <c r="I2" s="1704"/>
      <c r="J2" s="1704"/>
      <c r="K2" s="1704"/>
      <c r="L2" s="1705"/>
      <c r="M2" s="1706"/>
      <c r="N2" s="1704"/>
      <c r="O2" s="1704"/>
      <c r="P2" s="1706"/>
      <c r="Q2" s="1704"/>
      <c r="R2" s="1704"/>
      <c r="S2" s="1704"/>
      <c r="T2" s="1704"/>
      <c r="U2" s="1704"/>
      <c r="V2" s="1704"/>
      <c r="W2" s="1707"/>
      <c r="X2" s="1704"/>
      <c r="Y2" s="1704"/>
    </row>
    <row r="3" spans="1:28" ht="19.5" thickBot="1" x14ac:dyDescent="0.35">
      <c r="A3" s="1709"/>
      <c r="B3" s="1710" t="s">
        <v>723</v>
      </c>
      <c r="C3" s="1711"/>
      <c r="D3" s="1710"/>
      <c r="E3" s="1711"/>
      <c r="F3" s="1712" t="s">
        <v>724</v>
      </c>
      <c r="G3" s="1713"/>
      <c r="H3" s="1714"/>
      <c r="I3" s="1713"/>
      <c r="J3" s="1713"/>
      <c r="K3" s="1713"/>
      <c r="L3" s="1715"/>
      <c r="M3" s="1716" t="s">
        <v>725</v>
      </c>
      <c r="N3" s="1717"/>
      <c r="O3" s="1717"/>
      <c r="P3" s="1718"/>
      <c r="Q3" s="1719" t="s">
        <v>726</v>
      </c>
      <c r="R3" s="1720"/>
      <c r="S3" s="1720"/>
      <c r="T3" s="1720"/>
      <c r="U3" s="1721"/>
      <c r="V3" s="1693"/>
      <c r="W3" s="1696"/>
      <c r="X3" s="1693"/>
      <c r="Y3" s="1693"/>
    </row>
    <row r="4" spans="1:28" s="1732" customFormat="1" ht="15.75" x14ac:dyDescent="0.25">
      <c r="A4" s="1722"/>
      <c r="B4" s="210"/>
      <c r="C4" s="1723"/>
      <c r="D4" s="1724"/>
      <c r="E4" s="1725"/>
      <c r="F4" s="1726"/>
      <c r="G4" s="1860" t="s">
        <v>746</v>
      </c>
      <c r="H4" s="1726"/>
      <c r="I4" s="1726"/>
      <c r="J4" s="1726"/>
      <c r="K4" s="1726"/>
      <c r="L4" s="1727" t="s">
        <v>102</v>
      </c>
      <c r="M4" s="1728"/>
      <c r="N4" s="1728"/>
      <c r="O4" s="1728"/>
      <c r="P4" s="1729" t="s">
        <v>102</v>
      </c>
      <c r="Q4" s="1730"/>
      <c r="R4" s="1730"/>
      <c r="S4" s="1730"/>
      <c r="T4" s="1730"/>
      <c r="U4" s="1731"/>
      <c r="V4" s="1696"/>
      <c r="W4" s="1696"/>
      <c r="X4" s="1696"/>
      <c r="Y4" s="1696"/>
    </row>
    <row r="5" spans="1:28" s="1732" customFormat="1" ht="15.75" x14ac:dyDescent="0.25">
      <c r="A5" s="1733"/>
      <c r="B5" s="734" t="s">
        <v>101</v>
      </c>
      <c r="C5" s="1734"/>
      <c r="D5" s="1724"/>
      <c r="E5" s="1725"/>
      <c r="F5" s="1735"/>
      <c r="G5" s="1861" t="s">
        <v>747</v>
      </c>
      <c r="H5" s="1735"/>
      <c r="I5" s="1735"/>
      <c r="J5" s="1726"/>
      <c r="K5" s="1726"/>
      <c r="L5" s="1736" t="s">
        <v>727</v>
      </c>
      <c r="M5" s="1737"/>
      <c r="N5" s="1728"/>
      <c r="O5" s="1728"/>
      <c r="P5" s="1738" t="s">
        <v>727</v>
      </c>
      <c r="Q5" s="1730"/>
      <c r="R5" s="1730"/>
      <c r="S5" s="1730"/>
      <c r="T5" s="1730"/>
      <c r="U5" s="1731"/>
      <c r="V5" s="1696"/>
      <c r="W5" s="1696"/>
      <c r="X5" s="1696"/>
      <c r="Y5" s="1696"/>
    </row>
    <row r="6" spans="1:28" s="1732" customFormat="1" ht="16.5" thickBot="1" x14ac:dyDescent="0.3">
      <c r="A6" s="1733"/>
      <c r="B6" s="669" t="s">
        <v>106</v>
      </c>
      <c r="C6" s="1739"/>
      <c r="D6" s="1740"/>
      <c r="E6" s="1741"/>
      <c r="F6" s="1742"/>
      <c r="G6" s="1862" t="s">
        <v>748</v>
      </c>
      <c r="H6" s="1743" t="s">
        <v>728</v>
      </c>
      <c r="I6" s="1744"/>
      <c r="J6" s="1745"/>
      <c r="K6" s="1746"/>
      <c r="L6" s="1747">
        <v>0.18</v>
      </c>
      <c r="M6" s="1748"/>
      <c r="N6" s="1749"/>
      <c r="O6" s="1749"/>
      <c r="P6" s="1750">
        <v>0.05</v>
      </c>
      <c r="Q6" s="1751"/>
      <c r="R6" s="1752"/>
      <c r="S6" s="1752"/>
      <c r="T6" s="1752"/>
      <c r="U6" s="1753"/>
      <c r="V6" s="1696"/>
      <c r="W6" s="1696"/>
      <c r="X6" s="1696"/>
      <c r="Y6" s="1696"/>
    </row>
    <row r="7" spans="1:28" s="1732" customFormat="1" ht="72" customHeight="1" thickBot="1" x14ac:dyDescent="0.3">
      <c r="A7" s="1754" t="s">
        <v>4</v>
      </c>
      <c r="B7" s="1755" t="s">
        <v>394</v>
      </c>
      <c r="C7" s="1756" t="s">
        <v>494</v>
      </c>
      <c r="D7" s="1757" t="s">
        <v>3</v>
      </c>
      <c r="E7" s="1758" t="s">
        <v>729</v>
      </c>
      <c r="F7" s="1759" t="s">
        <v>730</v>
      </c>
      <c r="G7" s="1760" t="s">
        <v>731</v>
      </c>
      <c r="H7" s="1761" t="s">
        <v>732</v>
      </c>
      <c r="I7" s="1762" t="s">
        <v>733</v>
      </c>
      <c r="J7" s="1763" t="s">
        <v>734</v>
      </c>
      <c r="K7" s="1764" t="s">
        <v>735</v>
      </c>
      <c r="L7" s="1765" t="s">
        <v>736</v>
      </c>
      <c r="M7" s="1766" t="s">
        <v>730</v>
      </c>
      <c r="N7" s="1767" t="s">
        <v>734</v>
      </c>
      <c r="O7" s="1767" t="s">
        <v>735</v>
      </c>
      <c r="P7" s="1768" t="s">
        <v>736</v>
      </c>
      <c r="Q7" s="1769" t="s">
        <v>737</v>
      </c>
      <c r="R7" s="1770" t="s">
        <v>738</v>
      </c>
      <c r="S7" s="1771" t="s">
        <v>739</v>
      </c>
      <c r="T7" s="1770" t="s">
        <v>740</v>
      </c>
      <c r="U7" s="1772" t="s">
        <v>741</v>
      </c>
      <c r="V7" s="1773"/>
      <c r="W7" s="1774" t="s">
        <v>504</v>
      </c>
      <c r="X7" s="1696"/>
      <c r="Y7" s="1696"/>
    </row>
    <row r="8" spans="1:28" s="1732" customFormat="1" ht="17.25" x14ac:dyDescent="0.3">
      <c r="A8" s="1863" t="s">
        <v>744</v>
      </c>
      <c r="B8" s="752"/>
      <c r="C8" s="1864" t="s">
        <v>496</v>
      </c>
      <c r="D8" s="1775">
        <v>1</v>
      </c>
      <c r="E8" s="1725">
        <v>4.6389674414240627</v>
      </c>
      <c r="F8" s="1811">
        <v>6</v>
      </c>
      <c r="G8" s="1777" t="s">
        <v>489</v>
      </c>
      <c r="H8" s="1778">
        <v>-2</v>
      </c>
      <c r="I8" s="1867">
        <v>6</v>
      </c>
      <c r="J8" s="1779">
        <f t="shared" ref="J8:J39" si="0">IF(G8="X",-2,I8)</f>
        <v>-2</v>
      </c>
      <c r="K8" s="1780">
        <f t="shared" ref="K8:K39" si="1">J8-F8</f>
        <v>-8</v>
      </c>
      <c r="L8" s="1781">
        <f t="shared" ref="L8:L39" si="2">K8*L$6</f>
        <v>-1.44</v>
      </c>
      <c r="M8" s="1782">
        <v>6</v>
      </c>
      <c r="N8" s="1783">
        <f t="shared" ref="N8:N39" si="3">IF(G8="X",0,M8)</f>
        <v>0</v>
      </c>
      <c r="O8" s="1783">
        <f t="shared" ref="O8:O39" si="4">IF(G8="X",N8-M8,0)</f>
        <v>-6</v>
      </c>
      <c r="P8" s="1784">
        <f t="shared" ref="P8:P39" si="5">O8*P$6</f>
        <v>-0.30000000000000004</v>
      </c>
      <c r="Q8" s="1785">
        <f t="shared" ref="Q8:Q39" si="6">E8+L8+P8</f>
        <v>2.8989674414240625</v>
      </c>
      <c r="R8" s="1786">
        <f t="shared" ref="R8:R39" si="7">Q8-E8</f>
        <v>-1.7400000000000002</v>
      </c>
      <c r="S8" s="1787">
        <f t="shared" ref="S8:S39" si="8">RANK(Q8,Q$8:Q$64)</f>
        <v>15</v>
      </c>
      <c r="T8" s="1788">
        <f t="shared" ref="T8:T39" si="9">D8-S8</f>
        <v>-14</v>
      </c>
      <c r="U8" s="1789" t="str">
        <f t="shared" ref="U8:U39" si="10">IF(G8="X",AB$1," ")</f>
        <v>√</v>
      </c>
      <c r="V8" s="1790"/>
      <c r="W8" s="1791" t="s">
        <v>502</v>
      </c>
      <c r="X8" s="1696"/>
      <c r="Y8" s="1696"/>
    </row>
    <row r="9" spans="1:28" s="1732" customFormat="1" ht="17.25" x14ac:dyDescent="0.3">
      <c r="A9" s="1199" t="s">
        <v>7</v>
      </c>
      <c r="B9" s="735">
        <v>2015</v>
      </c>
      <c r="C9" s="1792" t="s">
        <v>431</v>
      </c>
      <c r="D9" s="1793">
        <v>2</v>
      </c>
      <c r="E9" s="1794">
        <v>4.343952233321362</v>
      </c>
      <c r="F9" s="1776">
        <v>5</v>
      </c>
      <c r="G9" s="1795"/>
      <c r="H9" s="1796">
        <v>-2</v>
      </c>
      <c r="I9" s="1797">
        <v>7</v>
      </c>
      <c r="J9" s="1798">
        <f t="shared" si="0"/>
        <v>7</v>
      </c>
      <c r="K9" s="1799">
        <f t="shared" si="1"/>
        <v>2</v>
      </c>
      <c r="L9" s="1800">
        <f t="shared" si="2"/>
        <v>0.36</v>
      </c>
      <c r="M9" s="1801">
        <v>0</v>
      </c>
      <c r="N9" s="1802">
        <f t="shared" si="3"/>
        <v>0</v>
      </c>
      <c r="O9" s="1802">
        <f t="shared" si="4"/>
        <v>0</v>
      </c>
      <c r="P9" s="1803">
        <f t="shared" si="5"/>
        <v>0</v>
      </c>
      <c r="Q9" s="1804">
        <f t="shared" si="6"/>
        <v>4.7039522333213624</v>
      </c>
      <c r="R9" s="1805">
        <f t="shared" si="7"/>
        <v>0.36000000000000032</v>
      </c>
      <c r="S9" s="1787">
        <f t="shared" si="8"/>
        <v>1</v>
      </c>
      <c r="T9" s="1788">
        <f t="shared" si="9"/>
        <v>1</v>
      </c>
      <c r="U9" s="1806" t="str">
        <f t="shared" si="10"/>
        <v xml:space="preserve"> </v>
      </c>
      <c r="V9" s="1790"/>
      <c r="W9" s="1829" t="s">
        <v>498</v>
      </c>
      <c r="X9" s="1696"/>
      <c r="Y9" s="1696"/>
    </row>
    <row r="10" spans="1:28" s="1732" customFormat="1" ht="17.25" x14ac:dyDescent="0.3">
      <c r="A10" s="1198" t="s">
        <v>195</v>
      </c>
      <c r="B10" s="735">
        <v>2013</v>
      </c>
      <c r="C10" s="1828" t="s">
        <v>495</v>
      </c>
      <c r="D10" s="1809">
        <v>3</v>
      </c>
      <c r="E10" s="1810">
        <v>4.0216598472764939</v>
      </c>
      <c r="F10" s="1811">
        <v>6</v>
      </c>
      <c r="G10" s="1795" t="s">
        <v>489</v>
      </c>
      <c r="H10" s="1796">
        <v>-1</v>
      </c>
      <c r="I10" s="1812">
        <v>7</v>
      </c>
      <c r="J10" s="1798">
        <f t="shared" si="0"/>
        <v>-2</v>
      </c>
      <c r="K10" s="1813">
        <f t="shared" si="1"/>
        <v>-8</v>
      </c>
      <c r="L10" s="1814">
        <f t="shared" si="2"/>
        <v>-1.44</v>
      </c>
      <c r="M10" s="1815">
        <v>5</v>
      </c>
      <c r="N10" s="1816">
        <f t="shared" si="3"/>
        <v>0</v>
      </c>
      <c r="O10" s="1816">
        <f t="shared" si="4"/>
        <v>-5</v>
      </c>
      <c r="P10" s="1817">
        <f t="shared" si="5"/>
        <v>-0.25</v>
      </c>
      <c r="Q10" s="1818">
        <f t="shared" si="6"/>
        <v>2.331659847276494</v>
      </c>
      <c r="R10" s="1819">
        <f t="shared" si="7"/>
        <v>-1.69</v>
      </c>
      <c r="S10" s="1787">
        <f t="shared" si="8"/>
        <v>32</v>
      </c>
      <c r="T10" s="1820">
        <f t="shared" si="9"/>
        <v>-29</v>
      </c>
      <c r="U10" s="1821" t="str">
        <f t="shared" si="10"/>
        <v>√</v>
      </c>
      <c r="V10" s="1790"/>
      <c r="W10" s="1833" t="s">
        <v>497</v>
      </c>
      <c r="X10" s="1696"/>
      <c r="Y10" s="1696"/>
    </row>
    <row r="11" spans="1:28" s="1732" customFormat="1" ht="17.25" x14ac:dyDescent="0.3">
      <c r="A11" s="1198" t="s">
        <v>196</v>
      </c>
      <c r="B11" s="735">
        <v>2013</v>
      </c>
      <c r="C11" s="1828" t="s">
        <v>495</v>
      </c>
      <c r="D11" s="1809">
        <v>4</v>
      </c>
      <c r="E11" s="1810">
        <v>3.9811253530839066</v>
      </c>
      <c r="F11" s="1811">
        <v>7</v>
      </c>
      <c r="G11" s="1823" t="s">
        <v>489</v>
      </c>
      <c r="H11" s="1796">
        <v>-1</v>
      </c>
      <c r="I11" s="1812">
        <v>7</v>
      </c>
      <c r="J11" s="1798">
        <f t="shared" si="0"/>
        <v>-2</v>
      </c>
      <c r="K11" s="1813">
        <f t="shared" si="1"/>
        <v>-9</v>
      </c>
      <c r="L11" s="1814">
        <f t="shared" si="2"/>
        <v>-1.6199999999999999</v>
      </c>
      <c r="M11" s="1815">
        <v>3</v>
      </c>
      <c r="N11" s="1816">
        <f t="shared" si="3"/>
        <v>0</v>
      </c>
      <c r="O11" s="1816">
        <f t="shared" si="4"/>
        <v>-3</v>
      </c>
      <c r="P11" s="1817">
        <f t="shared" si="5"/>
        <v>-0.15000000000000002</v>
      </c>
      <c r="Q11" s="1818">
        <f t="shared" si="6"/>
        <v>2.2111253530839066</v>
      </c>
      <c r="R11" s="1819">
        <f t="shared" si="7"/>
        <v>-1.77</v>
      </c>
      <c r="S11" s="1787">
        <f t="shared" si="8"/>
        <v>38</v>
      </c>
      <c r="T11" s="1820">
        <f t="shared" si="9"/>
        <v>-34</v>
      </c>
      <c r="U11" s="1821" t="str">
        <f t="shared" si="10"/>
        <v>√</v>
      </c>
      <c r="V11" s="1790"/>
      <c r="W11" s="1807" t="s">
        <v>742</v>
      </c>
      <c r="X11" s="1696"/>
      <c r="Y11" s="1696"/>
    </row>
    <row r="12" spans="1:28" s="1732" customFormat="1" ht="18" thickBot="1" x14ac:dyDescent="0.35">
      <c r="A12" s="1200" t="s">
        <v>175</v>
      </c>
      <c r="B12" s="735">
        <v>2019</v>
      </c>
      <c r="C12" s="1792" t="s">
        <v>431</v>
      </c>
      <c r="D12" s="1809">
        <v>5</v>
      </c>
      <c r="E12" s="1810">
        <v>3.9034539373498558</v>
      </c>
      <c r="F12" s="1776">
        <v>-2</v>
      </c>
      <c r="G12" s="1795"/>
      <c r="H12" s="1796">
        <v>-2</v>
      </c>
      <c r="I12" s="1824">
        <v>1</v>
      </c>
      <c r="J12" s="1798">
        <f t="shared" si="0"/>
        <v>1</v>
      </c>
      <c r="K12" s="1813">
        <f t="shared" si="1"/>
        <v>3</v>
      </c>
      <c r="L12" s="1814">
        <f t="shared" si="2"/>
        <v>0.54</v>
      </c>
      <c r="M12" s="1815">
        <v>0</v>
      </c>
      <c r="N12" s="1816">
        <f t="shared" si="3"/>
        <v>0</v>
      </c>
      <c r="O12" s="1816">
        <f t="shared" si="4"/>
        <v>0</v>
      </c>
      <c r="P12" s="1817">
        <f t="shared" si="5"/>
        <v>0</v>
      </c>
      <c r="Q12" s="1818">
        <f t="shared" si="6"/>
        <v>4.4434539373498563</v>
      </c>
      <c r="R12" s="1819">
        <f t="shared" si="7"/>
        <v>0.54000000000000048</v>
      </c>
      <c r="S12" s="1787">
        <f t="shared" si="8"/>
        <v>2</v>
      </c>
      <c r="T12" s="1820">
        <f t="shared" si="9"/>
        <v>3</v>
      </c>
      <c r="U12" s="1821" t="str">
        <f t="shared" si="10"/>
        <v xml:space="preserve"> </v>
      </c>
      <c r="V12" s="1790"/>
      <c r="W12" s="1830" t="s">
        <v>500</v>
      </c>
      <c r="X12" s="1696"/>
      <c r="Y12" s="1696"/>
    </row>
    <row r="13" spans="1:28" s="1732" customFormat="1" ht="17.25" x14ac:dyDescent="0.3">
      <c r="A13" s="1198" t="s">
        <v>202</v>
      </c>
      <c r="B13" s="735"/>
      <c r="C13" s="1808" t="s">
        <v>496</v>
      </c>
      <c r="D13" s="1809">
        <v>6</v>
      </c>
      <c r="E13" s="1810">
        <v>3.6951036446579986</v>
      </c>
      <c r="F13" s="1811">
        <v>4</v>
      </c>
      <c r="G13" s="1866"/>
      <c r="H13" s="1796">
        <v>-3</v>
      </c>
      <c r="I13" s="1812">
        <v>4</v>
      </c>
      <c r="J13" s="1798">
        <f t="shared" si="0"/>
        <v>4</v>
      </c>
      <c r="K13" s="1813">
        <f t="shared" si="1"/>
        <v>0</v>
      </c>
      <c r="L13" s="1814">
        <f t="shared" si="2"/>
        <v>0</v>
      </c>
      <c r="M13" s="1815">
        <v>5</v>
      </c>
      <c r="N13" s="1816">
        <f t="shared" si="3"/>
        <v>5</v>
      </c>
      <c r="O13" s="1816">
        <f t="shared" si="4"/>
        <v>0</v>
      </c>
      <c r="P13" s="1817">
        <f t="shared" si="5"/>
        <v>0</v>
      </c>
      <c r="Q13" s="1818">
        <f t="shared" si="6"/>
        <v>3.6951036446579986</v>
      </c>
      <c r="R13" s="1819">
        <f t="shared" si="7"/>
        <v>0</v>
      </c>
      <c r="S13" s="1787">
        <f t="shared" si="8"/>
        <v>5</v>
      </c>
      <c r="T13" s="1820">
        <f t="shared" si="9"/>
        <v>1</v>
      </c>
      <c r="U13" s="1821" t="str">
        <f t="shared" si="10"/>
        <v xml:space="preserve"> </v>
      </c>
      <c r="V13" s="1790"/>
      <c r="W13" s="1833" t="s">
        <v>498</v>
      </c>
      <c r="X13" s="1696"/>
      <c r="Y13" s="1696"/>
    </row>
    <row r="14" spans="1:28" s="1732" customFormat="1" ht="17.25" x14ac:dyDescent="0.3">
      <c r="A14" s="1199" t="s">
        <v>173</v>
      </c>
      <c r="B14" s="735">
        <v>2017</v>
      </c>
      <c r="C14" s="1792" t="s">
        <v>431</v>
      </c>
      <c r="D14" s="1809">
        <v>7</v>
      </c>
      <c r="E14" s="1810">
        <v>3.3623912080146132</v>
      </c>
      <c r="F14" s="1776">
        <v>0</v>
      </c>
      <c r="G14" s="1827"/>
      <c r="H14" s="1796">
        <v>-2</v>
      </c>
      <c r="I14" s="1824">
        <v>3</v>
      </c>
      <c r="J14" s="1798">
        <f t="shared" si="0"/>
        <v>3</v>
      </c>
      <c r="K14" s="1813">
        <f t="shared" si="1"/>
        <v>3</v>
      </c>
      <c r="L14" s="1814">
        <f t="shared" si="2"/>
        <v>0.54</v>
      </c>
      <c r="M14" s="1815">
        <v>4</v>
      </c>
      <c r="N14" s="1816">
        <f t="shared" si="3"/>
        <v>4</v>
      </c>
      <c r="O14" s="1816">
        <f t="shared" si="4"/>
        <v>0</v>
      </c>
      <c r="P14" s="1817">
        <f t="shared" si="5"/>
        <v>0</v>
      </c>
      <c r="Q14" s="1818">
        <f t="shared" si="6"/>
        <v>3.9023912080146133</v>
      </c>
      <c r="R14" s="1819">
        <f t="shared" si="7"/>
        <v>0.54</v>
      </c>
      <c r="S14" s="1787">
        <f t="shared" si="8"/>
        <v>3</v>
      </c>
      <c r="T14" s="1820">
        <f t="shared" si="9"/>
        <v>4</v>
      </c>
      <c r="U14" s="1821" t="str">
        <f t="shared" si="10"/>
        <v xml:space="preserve"> </v>
      </c>
      <c r="V14" s="1790"/>
      <c r="W14" s="1807"/>
      <c r="X14" s="1696"/>
      <c r="Y14" s="1696"/>
    </row>
    <row r="15" spans="1:28" s="1732" customFormat="1" ht="17.25" x14ac:dyDescent="0.3">
      <c r="A15" s="1199" t="s">
        <v>8</v>
      </c>
      <c r="B15" s="735">
        <v>2011</v>
      </c>
      <c r="C15" s="1792" t="s">
        <v>431</v>
      </c>
      <c r="D15" s="1809">
        <v>8</v>
      </c>
      <c r="E15" s="1810">
        <v>3.3084915595875017</v>
      </c>
      <c r="F15" s="1776">
        <v>5</v>
      </c>
      <c r="G15" s="1823" t="s">
        <v>489</v>
      </c>
      <c r="H15" s="1796">
        <v>-3</v>
      </c>
      <c r="I15" s="1824">
        <v>7</v>
      </c>
      <c r="J15" s="1798">
        <f t="shared" si="0"/>
        <v>-2</v>
      </c>
      <c r="K15" s="1813">
        <f t="shared" si="1"/>
        <v>-7</v>
      </c>
      <c r="L15" s="1814">
        <f t="shared" si="2"/>
        <v>-1.26</v>
      </c>
      <c r="M15" s="1815">
        <v>3</v>
      </c>
      <c r="N15" s="1816">
        <f t="shared" si="3"/>
        <v>0</v>
      </c>
      <c r="O15" s="1816">
        <f t="shared" si="4"/>
        <v>-3</v>
      </c>
      <c r="P15" s="1817">
        <f t="shared" si="5"/>
        <v>-0.15000000000000002</v>
      </c>
      <c r="Q15" s="1818">
        <f t="shared" si="6"/>
        <v>1.898491559587502</v>
      </c>
      <c r="R15" s="1819">
        <f t="shared" si="7"/>
        <v>-1.4099999999999997</v>
      </c>
      <c r="S15" s="1787">
        <f t="shared" si="8"/>
        <v>45</v>
      </c>
      <c r="T15" s="1820">
        <f t="shared" si="9"/>
        <v>-37</v>
      </c>
      <c r="U15" s="1821" t="str">
        <f t="shared" si="10"/>
        <v>√</v>
      </c>
      <c r="V15" s="1790"/>
      <c r="W15" s="1807" t="s">
        <v>500</v>
      </c>
      <c r="X15" s="1696"/>
      <c r="Y15" s="1696"/>
    </row>
    <row r="16" spans="1:28" s="1732" customFormat="1" ht="17.25" x14ac:dyDescent="0.3">
      <c r="A16" s="1199" t="s">
        <v>178</v>
      </c>
      <c r="B16" s="735"/>
      <c r="C16" s="1808"/>
      <c r="D16" s="1809">
        <v>9</v>
      </c>
      <c r="E16" s="1810">
        <v>3.2262055182366689</v>
      </c>
      <c r="F16" s="1811">
        <v>5</v>
      </c>
      <c r="G16" s="1795"/>
      <c r="H16" s="1796">
        <v>-1</v>
      </c>
      <c r="I16" s="1812">
        <v>5</v>
      </c>
      <c r="J16" s="1798">
        <f t="shared" si="0"/>
        <v>5</v>
      </c>
      <c r="K16" s="1813">
        <f t="shared" si="1"/>
        <v>0</v>
      </c>
      <c r="L16" s="1814">
        <f t="shared" si="2"/>
        <v>0</v>
      </c>
      <c r="M16" s="1815">
        <v>3</v>
      </c>
      <c r="N16" s="1816">
        <f t="shared" si="3"/>
        <v>3</v>
      </c>
      <c r="O16" s="1816">
        <f t="shared" si="4"/>
        <v>0</v>
      </c>
      <c r="P16" s="1817">
        <f t="shared" si="5"/>
        <v>0</v>
      </c>
      <c r="Q16" s="1818">
        <f t="shared" si="6"/>
        <v>3.2262055182366689</v>
      </c>
      <c r="R16" s="1819">
        <f t="shared" si="7"/>
        <v>0</v>
      </c>
      <c r="S16" s="1787">
        <f t="shared" si="8"/>
        <v>6</v>
      </c>
      <c r="T16" s="1820">
        <f t="shared" si="9"/>
        <v>3</v>
      </c>
      <c r="U16" s="1821" t="str">
        <f t="shared" si="10"/>
        <v xml:space="preserve"> </v>
      </c>
      <c r="V16" s="1790"/>
      <c r="W16" s="1807" t="s">
        <v>500</v>
      </c>
      <c r="X16" s="1696"/>
      <c r="Y16" s="1696"/>
    </row>
    <row r="17" spans="1:25" s="1732" customFormat="1" ht="18" thickBot="1" x14ac:dyDescent="0.35">
      <c r="A17" s="1198" t="s">
        <v>536</v>
      </c>
      <c r="B17" s="735"/>
      <c r="C17" s="1808" t="s">
        <v>496</v>
      </c>
      <c r="D17" s="1809">
        <v>10</v>
      </c>
      <c r="E17" s="1810">
        <v>3.1094159737318972</v>
      </c>
      <c r="F17" s="1811">
        <v>4</v>
      </c>
      <c r="G17" s="1823"/>
      <c r="H17" s="1796">
        <v>-3</v>
      </c>
      <c r="I17" s="1812">
        <v>4</v>
      </c>
      <c r="J17" s="1798">
        <f t="shared" si="0"/>
        <v>4</v>
      </c>
      <c r="K17" s="1813">
        <f t="shared" si="1"/>
        <v>0</v>
      </c>
      <c r="L17" s="1814">
        <f t="shared" si="2"/>
        <v>0</v>
      </c>
      <c r="M17" s="1815">
        <v>4</v>
      </c>
      <c r="N17" s="1816">
        <f t="shared" si="3"/>
        <v>4</v>
      </c>
      <c r="O17" s="1816">
        <f t="shared" si="4"/>
        <v>0</v>
      </c>
      <c r="P17" s="1817">
        <f t="shared" si="5"/>
        <v>0</v>
      </c>
      <c r="Q17" s="1818">
        <f t="shared" si="6"/>
        <v>3.1094159737318972</v>
      </c>
      <c r="R17" s="1819">
        <f t="shared" si="7"/>
        <v>0</v>
      </c>
      <c r="S17" s="1787">
        <f t="shared" si="8"/>
        <v>9</v>
      </c>
      <c r="T17" s="1820">
        <f t="shared" si="9"/>
        <v>1</v>
      </c>
      <c r="U17" s="1821" t="str">
        <f t="shared" si="10"/>
        <v xml:space="preserve"> </v>
      </c>
      <c r="V17" s="1790"/>
      <c r="W17" s="1825" t="s">
        <v>497</v>
      </c>
      <c r="X17" s="1696"/>
      <c r="Y17" s="1696"/>
    </row>
    <row r="18" spans="1:25" s="1732" customFormat="1" ht="17.25" x14ac:dyDescent="0.3">
      <c r="A18" s="1199" t="s">
        <v>301</v>
      </c>
      <c r="B18" s="735">
        <v>2017</v>
      </c>
      <c r="C18" s="1792" t="s">
        <v>431</v>
      </c>
      <c r="D18" s="1809">
        <v>11</v>
      </c>
      <c r="E18" s="1810">
        <v>2.9955356133816546</v>
      </c>
      <c r="F18" s="1776">
        <v>-1</v>
      </c>
      <c r="G18" s="1823"/>
      <c r="H18" s="1796">
        <v>-2</v>
      </c>
      <c r="I18" s="1824">
        <v>0</v>
      </c>
      <c r="J18" s="1798">
        <f t="shared" si="0"/>
        <v>0</v>
      </c>
      <c r="K18" s="1813">
        <f t="shared" si="1"/>
        <v>1</v>
      </c>
      <c r="L18" s="1814">
        <f t="shared" si="2"/>
        <v>0.18</v>
      </c>
      <c r="M18" s="1815">
        <v>0</v>
      </c>
      <c r="N18" s="1816">
        <f t="shared" si="3"/>
        <v>0</v>
      </c>
      <c r="O18" s="1816">
        <f t="shared" si="4"/>
        <v>0</v>
      </c>
      <c r="P18" s="1817">
        <f t="shared" si="5"/>
        <v>0</v>
      </c>
      <c r="Q18" s="1818">
        <f t="shared" si="6"/>
        <v>3.1755356133816548</v>
      </c>
      <c r="R18" s="1819">
        <f t="shared" si="7"/>
        <v>0.18000000000000016</v>
      </c>
      <c r="S18" s="1787">
        <f t="shared" si="8"/>
        <v>8</v>
      </c>
      <c r="T18" s="1820">
        <f t="shared" si="9"/>
        <v>3</v>
      </c>
      <c r="U18" s="1821" t="str">
        <f t="shared" si="10"/>
        <v xml:space="preserve"> </v>
      </c>
      <c r="V18" s="1790"/>
      <c r="W18" s="1822"/>
      <c r="X18" s="1696"/>
      <c r="Y18" s="1696"/>
    </row>
    <row r="19" spans="1:25" s="1732" customFormat="1" ht="17.25" x14ac:dyDescent="0.3">
      <c r="A19" s="1199" t="s">
        <v>9</v>
      </c>
      <c r="B19" s="735">
        <v>2019</v>
      </c>
      <c r="C19" s="1826" t="s">
        <v>432</v>
      </c>
      <c r="D19" s="1809">
        <v>12</v>
      </c>
      <c r="E19" s="1810">
        <v>2.9309772609754132</v>
      </c>
      <c r="F19" s="1776">
        <v>-3</v>
      </c>
      <c r="G19" s="1827"/>
      <c r="H19" s="1796">
        <v>-2</v>
      </c>
      <c r="I19" s="1824">
        <v>2</v>
      </c>
      <c r="J19" s="1798">
        <f t="shared" si="0"/>
        <v>2</v>
      </c>
      <c r="K19" s="1813">
        <f t="shared" si="1"/>
        <v>5</v>
      </c>
      <c r="L19" s="1814">
        <f t="shared" si="2"/>
        <v>0.89999999999999991</v>
      </c>
      <c r="M19" s="1815">
        <v>3</v>
      </c>
      <c r="N19" s="1816">
        <f t="shared" si="3"/>
        <v>3</v>
      </c>
      <c r="O19" s="1816">
        <f t="shared" si="4"/>
        <v>0</v>
      </c>
      <c r="P19" s="1817">
        <f t="shared" si="5"/>
        <v>0</v>
      </c>
      <c r="Q19" s="1818">
        <f t="shared" si="6"/>
        <v>3.8309772609754131</v>
      </c>
      <c r="R19" s="1819">
        <f t="shared" si="7"/>
        <v>0.89999999999999991</v>
      </c>
      <c r="S19" s="1787">
        <f t="shared" si="8"/>
        <v>4</v>
      </c>
      <c r="T19" s="1820">
        <f t="shared" si="9"/>
        <v>8</v>
      </c>
      <c r="U19" s="1821" t="str">
        <f t="shared" si="10"/>
        <v xml:space="preserve"> </v>
      </c>
      <c r="V19" s="1790"/>
      <c r="W19" s="1807" t="s">
        <v>500</v>
      </c>
      <c r="X19" s="1696"/>
      <c r="Y19" s="1696"/>
    </row>
    <row r="20" spans="1:25" s="1732" customFormat="1" ht="17.25" x14ac:dyDescent="0.3">
      <c r="A20" s="1198" t="s">
        <v>203</v>
      </c>
      <c r="B20" s="735"/>
      <c r="C20" s="1808" t="s">
        <v>496</v>
      </c>
      <c r="D20" s="1809">
        <v>13</v>
      </c>
      <c r="E20" s="1810">
        <v>2.8605165343036627</v>
      </c>
      <c r="F20" s="1811">
        <v>3</v>
      </c>
      <c r="G20" s="1795"/>
      <c r="H20" s="1796">
        <v>-4</v>
      </c>
      <c r="I20" s="1812">
        <v>3</v>
      </c>
      <c r="J20" s="1798">
        <f t="shared" si="0"/>
        <v>3</v>
      </c>
      <c r="K20" s="1813">
        <f t="shared" si="1"/>
        <v>0</v>
      </c>
      <c r="L20" s="1814">
        <f t="shared" si="2"/>
        <v>0</v>
      </c>
      <c r="M20" s="1815">
        <v>5</v>
      </c>
      <c r="N20" s="1816">
        <f t="shared" si="3"/>
        <v>5</v>
      </c>
      <c r="O20" s="1816">
        <f t="shared" si="4"/>
        <v>0</v>
      </c>
      <c r="P20" s="1817">
        <f t="shared" si="5"/>
        <v>0</v>
      </c>
      <c r="Q20" s="1818">
        <f t="shared" si="6"/>
        <v>2.8605165343036627</v>
      </c>
      <c r="R20" s="1819">
        <f t="shared" si="7"/>
        <v>0</v>
      </c>
      <c r="S20" s="1787">
        <f t="shared" si="8"/>
        <v>17</v>
      </c>
      <c r="T20" s="1820">
        <f t="shared" si="9"/>
        <v>-4</v>
      </c>
      <c r="U20" s="1821" t="str">
        <f t="shared" si="10"/>
        <v xml:space="preserve"> </v>
      </c>
      <c r="V20" s="1790"/>
      <c r="W20" s="1822"/>
      <c r="X20" s="1696"/>
      <c r="Y20" s="1696"/>
    </row>
    <row r="21" spans="1:25" s="1732" customFormat="1" ht="17.25" x14ac:dyDescent="0.3">
      <c r="A21" s="1198" t="s">
        <v>572</v>
      </c>
      <c r="B21" s="735">
        <v>2011</v>
      </c>
      <c r="C21" s="1808"/>
      <c r="D21" s="1809">
        <v>14</v>
      </c>
      <c r="E21" s="1810">
        <v>2.8374244237091757</v>
      </c>
      <c r="F21" s="1776">
        <v>4</v>
      </c>
      <c r="G21" s="1795"/>
      <c r="H21" s="1796">
        <v>-2</v>
      </c>
      <c r="I21" s="1824">
        <v>6</v>
      </c>
      <c r="J21" s="1798">
        <f t="shared" si="0"/>
        <v>6</v>
      </c>
      <c r="K21" s="1813">
        <f t="shared" si="1"/>
        <v>2</v>
      </c>
      <c r="L21" s="1814">
        <f t="shared" si="2"/>
        <v>0.36</v>
      </c>
      <c r="M21" s="1815">
        <v>2</v>
      </c>
      <c r="N21" s="1816">
        <f t="shared" si="3"/>
        <v>2</v>
      </c>
      <c r="O21" s="1816">
        <f t="shared" si="4"/>
        <v>0</v>
      </c>
      <c r="P21" s="1817">
        <f t="shared" si="5"/>
        <v>0</v>
      </c>
      <c r="Q21" s="1818">
        <f t="shared" si="6"/>
        <v>3.1974244237091756</v>
      </c>
      <c r="R21" s="1819">
        <f t="shared" si="7"/>
        <v>0.35999999999999988</v>
      </c>
      <c r="S21" s="1787">
        <f t="shared" si="8"/>
        <v>7</v>
      </c>
      <c r="T21" s="1820">
        <f t="shared" si="9"/>
        <v>7</v>
      </c>
      <c r="U21" s="1821" t="str">
        <f t="shared" si="10"/>
        <v xml:space="preserve"> </v>
      </c>
      <c r="V21" s="1790"/>
      <c r="W21" s="1822"/>
      <c r="X21" s="1696"/>
      <c r="Y21" s="1696"/>
    </row>
    <row r="22" spans="1:25" s="1732" customFormat="1" ht="18" thickBot="1" x14ac:dyDescent="0.35">
      <c r="A22" s="1199" t="s">
        <v>302</v>
      </c>
      <c r="B22" s="735">
        <v>2017</v>
      </c>
      <c r="C22" s="1792" t="s">
        <v>431</v>
      </c>
      <c r="D22" s="1809">
        <v>15</v>
      </c>
      <c r="E22" s="1810">
        <v>2.7468408080555275</v>
      </c>
      <c r="F22" s="1776">
        <v>-1</v>
      </c>
      <c r="G22" s="1827"/>
      <c r="H22" s="1796">
        <v>-2</v>
      </c>
      <c r="I22" s="1824">
        <v>1</v>
      </c>
      <c r="J22" s="1798">
        <f t="shared" si="0"/>
        <v>1</v>
      </c>
      <c r="K22" s="1813">
        <f t="shared" si="1"/>
        <v>2</v>
      </c>
      <c r="L22" s="1814">
        <f t="shared" si="2"/>
        <v>0.36</v>
      </c>
      <c r="M22" s="1815">
        <v>0</v>
      </c>
      <c r="N22" s="1816">
        <f t="shared" si="3"/>
        <v>0</v>
      </c>
      <c r="O22" s="1816">
        <f t="shared" si="4"/>
        <v>0</v>
      </c>
      <c r="P22" s="1817">
        <f t="shared" si="5"/>
        <v>0</v>
      </c>
      <c r="Q22" s="1818">
        <f t="shared" si="6"/>
        <v>3.1068408080555274</v>
      </c>
      <c r="R22" s="1819">
        <f t="shared" si="7"/>
        <v>0.35999999999999988</v>
      </c>
      <c r="S22" s="1787">
        <f t="shared" si="8"/>
        <v>10</v>
      </c>
      <c r="T22" s="1820">
        <f t="shared" si="9"/>
        <v>5</v>
      </c>
      <c r="U22" s="1821" t="str">
        <f t="shared" si="10"/>
        <v xml:space="preserve"> </v>
      </c>
      <c r="V22" s="1790"/>
      <c r="W22" s="1830"/>
      <c r="X22" s="1696"/>
      <c r="Y22" s="1696"/>
    </row>
    <row r="23" spans="1:25" s="1732" customFormat="1" ht="17.25" x14ac:dyDescent="0.3">
      <c r="A23" s="1199" t="s">
        <v>40</v>
      </c>
      <c r="B23" s="735">
        <v>2015</v>
      </c>
      <c r="C23" s="1792" t="s">
        <v>431</v>
      </c>
      <c r="D23" s="1809">
        <v>16</v>
      </c>
      <c r="E23" s="1810">
        <v>2.6530344046956782</v>
      </c>
      <c r="F23" s="1776">
        <v>1</v>
      </c>
      <c r="G23" s="1827"/>
      <c r="H23" s="1796">
        <v>-2</v>
      </c>
      <c r="I23" s="1824">
        <v>3</v>
      </c>
      <c r="J23" s="1798">
        <f t="shared" si="0"/>
        <v>3</v>
      </c>
      <c r="K23" s="1813">
        <f t="shared" si="1"/>
        <v>2</v>
      </c>
      <c r="L23" s="1814">
        <f t="shared" si="2"/>
        <v>0.36</v>
      </c>
      <c r="M23" s="1815">
        <v>0</v>
      </c>
      <c r="N23" s="1816">
        <f t="shared" si="3"/>
        <v>0</v>
      </c>
      <c r="O23" s="1816">
        <f t="shared" si="4"/>
        <v>0</v>
      </c>
      <c r="P23" s="1817">
        <f t="shared" si="5"/>
        <v>0</v>
      </c>
      <c r="Q23" s="1818">
        <f t="shared" si="6"/>
        <v>3.0130344046956781</v>
      </c>
      <c r="R23" s="1819">
        <f t="shared" si="7"/>
        <v>0.35999999999999988</v>
      </c>
      <c r="S23" s="1787">
        <f t="shared" si="8"/>
        <v>11</v>
      </c>
      <c r="T23" s="1820">
        <f t="shared" si="9"/>
        <v>5</v>
      </c>
      <c r="U23" s="1821" t="str">
        <f t="shared" si="10"/>
        <v xml:space="preserve"> </v>
      </c>
      <c r="V23" s="1790"/>
      <c r="W23" s="1807"/>
      <c r="X23" s="1696"/>
      <c r="Y23" s="1696"/>
    </row>
    <row r="24" spans="1:25" s="1732" customFormat="1" ht="17.25" x14ac:dyDescent="0.3">
      <c r="A24" s="1198" t="s">
        <v>207</v>
      </c>
      <c r="B24" s="735"/>
      <c r="C24" s="1808" t="s">
        <v>496</v>
      </c>
      <c r="D24" s="1809">
        <v>17</v>
      </c>
      <c r="E24" s="1810">
        <v>2.6512276969897735</v>
      </c>
      <c r="F24" s="1811">
        <v>3</v>
      </c>
      <c r="G24" s="1823"/>
      <c r="H24" s="1796">
        <v>-4</v>
      </c>
      <c r="I24" s="1812">
        <v>3</v>
      </c>
      <c r="J24" s="1798">
        <f t="shared" si="0"/>
        <v>3</v>
      </c>
      <c r="K24" s="1813">
        <f t="shared" si="1"/>
        <v>0</v>
      </c>
      <c r="L24" s="1814">
        <f t="shared" si="2"/>
        <v>0</v>
      </c>
      <c r="M24" s="1815">
        <v>3</v>
      </c>
      <c r="N24" s="1816">
        <f t="shared" si="3"/>
        <v>3</v>
      </c>
      <c r="O24" s="1816">
        <f t="shared" si="4"/>
        <v>0</v>
      </c>
      <c r="P24" s="1817">
        <f t="shared" si="5"/>
        <v>0</v>
      </c>
      <c r="Q24" s="1818">
        <f t="shared" si="6"/>
        <v>2.6512276969897735</v>
      </c>
      <c r="R24" s="1819">
        <f t="shared" si="7"/>
        <v>0</v>
      </c>
      <c r="S24" s="1787">
        <f t="shared" si="8"/>
        <v>21</v>
      </c>
      <c r="T24" s="1820">
        <f t="shared" si="9"/>
        <v>-4</v>
      </c>
      <c r="U24" s="1821" t="str">
        <f t="shared" si="10"/>
        <v xml:space="preserve"> </v>
      </c>
      <c r="V24" s="1790"/>
      <c r="W24" s="1807"/>
      <c r="X24" s="1696"/>
      <c r="Y24" s="1696"/>
    </row>
    <row r="25" spans="1:25" s="1732" customFormat="1" ht="17.25" x14ac:dyDescent="0.3">
      <c r="A25" s="1198" t="s">
        <v>198</v>
      </c>
      <c r="B25" s="735"/>
      <c r="C25" s="1808" t="s">
        <v>496</v>
      </c>
      <c r="D25" s="1809">
        <v>18</v>
      </c>
      <c r="E25" s="1810">
        <v>2.6495891611842488</v>
      </c>
      <c r="F25" s="1811">
        <v>3</v>
      </c>
      <c r="G25" s="1823"/>
      <c r="H25" s="1796">
        <v>-3</v>
      </c>
      <c r="I25" s="1812">
        <v>3</v>
      </c>
      <c r="J25" s="1798">
        <f t="shared" si="0"/>
        <v>3</v>
      </c>
      <c r="K25" s="1813">
        <f t="shared" si="1"/>
        <v>0</v>
      </c>
      <c r="L25" s="1814">
        <f t="shared" si="2"/>
        <v>0</v>
      </c>
      <c r="M25" s="1815">
        <v>4</v>
      </c>
      <c r="N25" s="1816">
        <f t="shared" si="3"/>
        <v>4</v>
      </c>
      <c r="O25" s="1816">
        <f t="shared" si="4"/>
        <v>0</v>
      </c>
      <c r="P25" s="1817">
        <f t="shared" si="5"/>
        <v>0</v>
      </c>
      <c r="Q25" s="1818">
        <f t="shared" si="6"/>
        <v>2.6495891611842488</v>
      </c>
      <c r="R25" s="1819">
        <f t="shared" si="7"/>
        <v>0</v>
      </c>
      <c r="S25" s="1787">
        <f t="shared" si="8"/>
        <v>22</v>
      </c>
      <c r="T25" s="1820">
        <f t="shared" si="9"/>
        <v>-4</v>
      </c>
      <c r="U25" s="1821" t="str">
        <f t="shared" si="10"/>
        <v xml:space="preserve"> </v>
      </c>
      <c r="V25" s="1790"/>
      <c r="W25" s="1829" t="s">
        <v>497</v>
      </c>
      <c r="X25" s="1696"/>
      <c r="Y25" s="1696"/>
    </row>
    <row r="26" spans="1:25" s="1732" customFormat="1" ht="17.25" x14ac:dyDescent="0.3">
      <c r="A26" s="1198" t="s">
        <v>208</v>
      </c>
      <c r="B26" s="735"/>
      <c r="C26" s="1808" t="s">
        <v>496</v>
      </c>
      <c r="D26" s="1809">
        <v>19</v>
      </c>
      <c r="E26" s="1810">
        <v>2.5969961236794852</v>
      </c>
      <c r="F26" s="1811">
        <v>4</v>
      </c>
      <c r="G26" s="1823"/>
      <c r="H26" s="1796">
        <v>-3</v>
      </c>
      <c r="I26" s="1812">
        <v>4</v>
      </c>
      <c r="J26" s="1798">
        <f t="shared" si="0"/>
        <v>4</v>
      </c>
      <c r="K26" s="1813">
        <f t="shared" si="1"/>
        <v>0</v>
      </c>
      <c r="L26" s="1814">
        <f t="shared" si="2"/>
        <v>0</v>
      </c>
      <c r="M26" s="1815">
        <v>4</v>
      </c>
      <c r="N26" s="1816">
        <f t="shared" si="3"/>
        <v>4</v>
      </c>
      <c r="O26" s="1816">
        <f t="shared" si="4"/>
        <v>0</v>
      </c>
      <c r="P26" s="1817">
        <f t="shared" si="5"/>
        <v>0</v>
      </c>
      <c r="Q26" s="1818">
        <f t="shared" si="6"/>
        <v>2.5969961236794852</v>
      </c>
      <c r="R26" s="1819">
        <f t="shared" si="7"/>
        <v>0</v>
      </c>
      <c r="S26" s="1787">
        <f t="shared" si="8"/>
        <v>24</v>
      </c>
      <c r="T26" s="1820">
        <f t="shared" si="9"/>
        <v>-5</v>
      </c>
      <c r="U26" s="1821" t="str">
        <f t="shared" si="10"/>
        <v xml:space="preserve"> </v>
      </c>
      <c r="V26" s="1790"/>
      <c r="W26" s="1807"/>
      <c r="X26" s="1696"/>
      <c r="Y26" s="1696"/>
    </row>
    <row r="27" spans="1:25" s="1732" customFormat="1" ht="17.25" x14ac:dyDescent="0.3">
      <c r="A27" s="1198" t="s">
        <v>201</v>
      </c>
      <c r="B27" s="735"/>
      <c r="C27" s="1808" t="s">
        <v>496</v>
      </c>
      <c r="D27" s="1809">
        <v>20</v>
      </c>
      <c r="E27" s="1810">
        <v>2.5636362160197561</v>
      </c>
      <c r="F27" s="1811">
        <v>4</v>
      </c>
      <c r="G27" s="1823"/>
      <c r="H27" s="1796">
        <v>-2</v>
      </c>
      <c r="I27" s="1812">
        <v>4</v>
      </c>
      <c r="J27" s="1798">
        <f t="shared" si="0"/>
        <v>4</v>
      </c>
      <c r="K27" s="1813">
        <f t="shared" si="1"/>
        <v>0</v>
      </c>
      <c r="L27" s="1814">
        <f t="shared" si="2"/>
        <v>0</v>
      </c>
      <c r="M27" s="1815">
        <v>0</v>
      </c>
      <c r="N27" s="1816">
        <f t="shared" si="3"/>
        <v>0</v>
      </c>
      <c r="O27" s="1816">
        <f t="shared" si="4"/>
        <v>0</v>
      </c>
      <c r="P27" s="1817">
        <f t="shared" si="5"/>
        <v>0</v>
      </c>
      <c r="Q27" s="1818">
        <f t="shared" si="6"/>
        <v>2.5636362160197561</v>
      </c>
      <c r="R27" s="1819">
        <f t="shared" si="7"/>
        <v>0</v>
      </c>
      <c r="S27" s="1787">
        <f t="shared" si="8"/>
        <v>25</v>
      </c>
      <c r="T27" s="1820">
        <f t="shared" si="9"/>
        <v>-5</v>
      </c>
      <c r="U27" s="1821" t="str">
        <f t="shared" si="10"/>
        <v xml:space="preserve"> </v>
      </c>
      <c r="V27" s="1790"/>
      <c r="W27" s="1807" t="s">
        <v>501</v>
      </c>
      <c r="X27" s="1696"/>
      <c r="Y27" s="1696"/>
    </row>
    <row r="28" spans="1:25" s="1732" customFormat="1" ht="17.25" x14ac:dyDescent="0.3">
      <c r="A28" s="1198" t="s">
        <v>300</v>
      </c>
      <c r="B28" s="735">
        <v>2009</v>
      </c>
      <c r="C28" s="1792" t="s">
        <v>431</v>
      </c>
      <c r="D28" s="1809">
        <v>21</v>
      </c>
      <c r="E28" s="1810">
        <v>2.5342080113169168</v>
      </c>
      <c r="F28" s="1776">
        <v>6</v>
      </c>
      <c r="G28" s="1823"/>
      <c r="H28" s="1796">
        <v>-2</v>
      </c>
      <c r="I28" s="1824">
        <v>8</v>
      </c>
      <c r="J28" s="1798">
        <f t="shared" si="0"/>
        <v>8</v>
      </c>
      <c r="K28" s="1813">
        <f t="shared" si="1"/>
        <v>2</v>
      </c>
      <c r="L28" s="1814">
        <f t="shared" si="2"/>
        <v>0.36</v>
      </c>
      <c r="M28" s="1815">
        <v>8</v>
      </c>
      <c r="N28" s="1816">
        <f t="shared" si="3"/>
        <v>8</v>
      </c>
      <c r="O28" s="1816">
        <f t="shared" si="4"/>
        <v>0</v>
      </c>
      <c r="P28" s="1817">
        <f t="shared" si="5"/>
        <v>0</v>
      </c>
      <c r="Q28" s="1818">
        <f t="shared" si="6"/>
        <v>2.8942080113169166</v>
      </c>
      <c r="R28" s="1819">
        <f t="shared" si="7"/>
        <v>0.35999999999999988</v>
      </c>
      <c r="S28" s="1787">
        <f t="shared" si="8"/>
        <v>16</v>
      </c>
      <c r="T28" s="1820">
        <f t="shared" si="9"/>
        <v>5</v>
      </c>
      <c r="U28" s="1831" t="str">
        <f t="shared" si="10"/>
        <v xml:space="preserve"> </v>
      </c>
      <c r="V28" s="1832"/>
      <c r="W28" s="1807"/>
      <c r="X28" s="1696"/>
      <c r="Y28" s="1696"/>
    </row>
    <row r="29" spans="1:25" s="1732" customFormat="1" ht="17.25" x14ac:dyDescent="0.3">
      <c r="A29" s="1198" t="s">
        <v>611</v>
      </c>
      <c r="B29" s="735">
        <v>2013</v>
      </c>
      <c r="C29" s="1792" t="s">
        <v>431</v>
      </c>
      <c r="D29" s="1809">
        <v>22</v>
      </c>
      <c r="E29" s="1810">
        <v>2.4900946439467013</v>
      </c>
      <c r="F29" s="1776">
        <v>2</v>
      </c>
      <c r="G29" s="1823"/>
      <c r="H29" s="1796">
        <v>-2</v>
      </c>
      <c r="I29" s="1824">
        <v>4</v>
      </c>
      <c r="J29" s="1798">
        <f t="shared" si="0"/>
        <v>4</v>
      </c>
      <c r="K29" s="1813">
        <f t="shared" si="1"/>
        <v>2</v>
      </c>
      <c r="L29" s="1814">
        <f t="shared" si="2"/>
        <v>0.36</v>
      </c>
      <c r="M29" s="1815">
        <v>0</v>
      </c>
      <c r="N29" s="1816">
        <f t="shared" si="3"/>
        <v>0</v>
      </c>
      <c r="O29" s="1816">
        <f t="shared" si="4"/>
        <v>0</v>
      </c>
      <c r="P29" s="1817">
        <f t="shared" si="5"/>
        <v>0</v>
      </c>
      <c r="Q29" s="1818">
        <f t="shared" si="6"/>
        <v>2.8500946439467012</v>
      </c>
      <c r="R29" s="1819">
        <f t="shared" si="7"/>
        <v>0.35999999999999988</v>
      </c>
      <c r="S29" s="1787">
        <f t="shared" si="8"/>
        <v>18</v>
      </c>
      <c r="T29" s="1820">
        <f t="shared" si="9"/>
        <v>4</v>
      </c>
      <c r="U29" s="1831" t="str">
        <f t="shared" si="10"/>
        <v xml:space="preserve"> </v>
      </c>
      <c r="V29" s="1696"/>
      <c r="W29" s="1822"/>
      <c r="X29" s="1696"/>
      <c r="Y29" s="1696"/>
    </row>
    <row r="30" spans="1:25" s="1732" customFormat="1" ht="17.25" x14ac:dyDescent="0.3">
      <c r="A30" s="1198" t="s">
        <v>193</v>
      </c>
      <c r="B30" s="735"/>
      <c r="C30" s="1808" t="s">
        <v>496</v>
      </c>
      <c r="D30" s="1809">
        <v>23</v>
      </c>
      <c r="E30" s="1810">
        <v>2.4727208097256179</v>
      </c>
      <c r="F30" s="1811">
        <v>3</v>
      </c>
      <c r="G30" s="1823"/>
      <c r="H30" s="1796">
        <v>-3</v>
      </c>
      <c r="I30" s="1812">
        <v>3</v>
      </c>
      <c r="J30" s="1798">
        <f t="shared" si="0"/>
        <v>3</v>
      </c>
      <c r="K30" s="1813">
        <f t="shared" si="1"/>
        <v>0</v>
      </c>
      <c r="L30" s="1814">
        <f t="shared" si="2"/>
        <v>0</v>
      </c>
      <c r="M30" s="1815">
        <v>5</v>
      </c>
      <c r="N30" s="1816">
        <f t="shared" si="3"/>
        <v>5</v>
      </c>
      <c r="O30" s="1816">
        <f t="shared" si="4"/>
        <v>0</v>
      </c>
      <c r="P30" s="1817">
        <f t="shared" si="5"/>
        <v>0</v>
      </c>
      <c r="Q30" s="1818">
        <f t="shared" si="6"/>
        <v>2.4727208097256179</v>
      </c>
      <c r="R30" s="1819">
        <f t="shared" si="7"/>
        <v>0</v>
      </c>
      <c r="S30" s="1787">
        <f t="shared" si="8"/>
        <v>28</v>
      </c>
      <c r="T30" s="1820">
        <f t="shared" si="9"/>
        <v>-5</v>
      </c>
      <c r="U30" s="1831" t="str">
        <f t="shared" si="10"/>
        <v xml:space="preserve"> </v>
      </c>
      <c r="V30" s="1832"/>
      <c r="W30" s="1822" t="s">
        <v>499</v>
      </c>
      <c r="X30" s="1696"/>
      <c r="Y30" s="1696"/>
    </row>
    <row r="31" spans="1:25" s="1732" customFormat="1" ht="17.25" x14ac:dyDescent="0.3">
      <c r="A31" s="1198" t="s">
        <v>23</v>
      </c>
      <c r="B31" s="735">
        <v>2013</v>
      </c>
      <c r="C31" s="1828" t="s">
        <v>495</v>
      </c>
      <c r="D31" s="1809">
        <v>24</v>
      </c>
      <c r="E31" s="1810">
        <v>2.4680391383659335</v>
      </c>
      <c r="F31" s="1776">
        <v>3</v>
      </c>
      <c r="G31" s="1823"/>
      <c r="H31" s="1796">
        <v>-2</v>
      </c>
      <c r="I31" s="1824">
        <v>6</v>
      </c>
      <c r="J31" s="1798">
        <f t="shared" si="0"/>
        <v>6</v>
      </c>
      <c r="K31" s="1813">
        <f t="shared" si="1"/>
        <v>3</v>
      </c>
      <c r="L31" s="1814">
        <f t="shared" si="2"/>
        <v>0.54</v>
      </c>
      <c r="M31" s="1815">
        <v>3</v>
      </c>
      <c r="N31" s="1816">
        <f t="shared" si="3"/>
        <v>3</v>
      </c>
      <c r="O31" s="1816">
        <f t="shared" si="4"/>
        <v>0</v>
      </c>
      <c r="P31" s="1817">
        <f t="shared" si="5"/>
        <v>0</v>
      </c>
      <c r="Q31" s="1818">
        <f t="shared" si="6"/>
        <v>3.0080391383659335</v>
      </c>
      <c r="R31" s="1819">
        <f t="shared" si="7"/>
        <v>0.54</v>
      </c>
      <c r="S31" s="1787">
        <f t="shared" si="8"/>
        <v>12</v>
      </c>
      <c r="T31" s="1820">
        <f t="shared" si="9"/>
        <v>12</v>
      </c>
      <c r="U31" s="1831" t="str">
        <f t="shared" si="10"/>
        <v xml:space="preserve"> </v>
      </c>
      <c r="V31" s="1696"/>
      <c r="W31" s="1807"/>
      <c r="X31" s="1696"/>
      <c r="Y31" s="1696"/>
    </row>
    <row r="32" spans="1:25" s="1732" customFormat="1" ht="17.25" x14ac:dyDescent="0.3">
      <c r="A32" s="1198" t="s">
        <v>206</v>
      </c>
      <c r="B32" s="735"/>
      <c r="C32" s="1808" t="s">
        <v>496</v>
      </c>
      <c r="D32" s="1809">
        <v>25</v>
      </c>
      <c r="E32" s="1810">
        <v>2.4461405568912342</v>
      </c>
      <c r="F32" s="1811">
        <v>3</v>
      </c>
      <c r="G32" s="1823"/>
      <c r="H32" s="1796">
        <v>-3</v>
      </c>
      <c r="I32" s="1812">
        <v>3</v>
      </c>
      <c r="J32" s="1798">
        <f t="shared" si="0"/>
        <v>3</v>
      </c>
      <c r="K32" s="1813">
        <f t="shared" si="1"/>
        <v>0</v>
      </c>
      <c r="L32" s="1814">
        <f t="shared" si="2"/>
        <v>0</v>
      </c>
      <c r="M32" s="1815">
        <v>3</v>
      </c>
      <c r="N32" s="1816">
        <f t="shared" si="3"/>
        <v>3</v>
      </c>
      <c r="O32" s="1816">
        <f t="shared" si="4"/>
        <v>0</v>
      </c>
      <c r="P32" s="1817">
        <f t="shared" si="5"/>
        <v>0</v>
      </c>
      <c r="Q32" s="1818">
        <f t="shared" si="6"/>
        <v>2.4461405568912342</v>
      </c>
      <c r="R32" s="1819">
        <f t="shared" si="7"/>
        <v>0</v>
      </c>
      <c r="S32" s="1787">
        <f t="shared" si="8"/>
        <v>30</v>
      </c>
      <c r="T32" s="1820">
        <f t="shared" si="9"/>
        <v>-5</v>
      </c>
      <c r="U32" s="1831" t="str">
        <f t="shared" si="10"/>
        <v xml:space="preserve"> </v>
      </c>
      <c r="V32" s="1696"/>
      <c r="W32" s="1822"/>
      <c r="X32" s="1696"/>
      <c r="Y32" s="1696"/>
    </row>
    <row r="33" spans="1:25" s="1732" customFormat="1" ht="17.25" x14ac:dyDescent="0.3">
      <c r="A33" s="1199" t="s">
        <v>171</v>
      </c>
      <c r="B33" s="735">
        <v>2013</v>
      </c>
      <c r="C33" s="1792" t="s">
        <v>431</v>
      </c>
      <c r="D33" s="1809">
        <v>26</v>
      </c>
      <c r="E33" s="1810">
        <v>2.40288910599189</v>
      </c>
      <c r="F33" s="1776">
        <v>1</v>
      </c>
      <c r="G33" s="1823"/>
      <c r="H33" s="1796">
        <v>-2</v>
      </c>
      <c r="I33" s="1824">
        <v>4</v>
      </c>
      <c r="J33" s="1798">
        <f t="shared" si="0"/>
        <v>4</v>
      </c>
      <c r="K33" s="1813">
        <f t="shared" si="1"/>
        <v>3</v>
      </c>
      <c r="L33" s="1814">
        <f t="shared" si="2"/>
        <v>0.54</v>
      </c>
      <c r="M33" s="1815">
        <v>2</v>
      </c>
      <c r="N33" s="1816">
        <f t="shared" si="3"/>
        <v>2</v>
      </c>
      <c r="O33" s="1816">
        <f t="shared" si="4"/>
        <v>0</v>
      </c>
      <c r="P33" s="1817">
        <f t="shared" si="5"/>
        <v>0</v>
      </c>
      <c r="Q33" s="1818">
        <f t="shared" si="6"/>
        <v>2.94288910599189</v>
      </c>
      <c r="R33" s="1819">
        <f t="shared" si="7"/>
        <v>0.54</v>
      </c>
      <c r="S33" s="1787">
        <f t="shared" si="8"/>
        <v>14</v>
      </c>
      <c r="T33" s="1820">
        <f t="shared" si="9"/>
        <v>12</v>
      </c>
      <c r="U33" s="1831" t="str">
        <f t="shared" si="10"/>
        <v xml:space="preserve"> </v>
      </c>
      <c r="V33" s="1696"/>
      <c r="W33" s="1807"/>
      <c r="X33" s="1696"/>
      <c r="Y33" s="1696"/>
    </row>
    <row r="34" spans="1:25" s="1732" customFormat="1" ht="17.25" x14ac:dyDescent="0.3">
      <c r="A34" s="1198" t="s">
        <v>205</v>
      </c>
      <c r="B34" s="735"/>
      <c r="C34" s="1808" t="s">
        <v>496</v>
      </c>
      <c r="D34" s="1809">
        <v>27</v>
      </c>
      <c r="E34" s="1810">
        <v>2.3648183423170726</v>
      </c>
      <c r="F34" s="1811">
        <v>3</v>
      </c>
      <c r="G34" s="1823"/>
      <c r="H34" s="1796">
        <v>-4</v>
      </c>
      <c r="I34" s="1812">
        <v>3</v>
      </c>
      <c r="J34" s="1798">
        <f t="shared" si="0"/>
        <v>3</v>
      </c>
      <c r="K34" s="1813">
        <f t="shared" si="1"/>
        <v>0</v>
      </c>
      <c r="L34" s="1814">
        <f t="shared" si="2"/>
        <v>0</v>
      </c>
      <c r="M34" s="1815">
        <v>4</v>
      </c>
      <c r="N34" s="1816">
        <f t="shared" si="3"/>
        <v>4</v>
      </c>
      <c r="O34" s="1816">
        <f t="shared" si="4"/>
        <v>0</v>
      </c>
      <c r="P34" s="1817">
        <f t="shared" si="5"/>
        <v>0</v>
      </c>
      <c r="Q34" s="1818">
        <f t="shared" si="6"/>
        <v>2.3648183423170726</v>
      </c>
      <c r="R34" s="1819">
        <f t="shared" si="7"/>
        <v>0</v>
      </c>
      <c r="S34" s="1787">
        <f t="shared" si="8"/>
        <v>31</v>
      </c>
      <c r="T34" s="1820">
        <f t="shared" si="9"/>
        <v>-4</v>
      </c>
      <c r="U34" s="1831" t="str">
        <f t="shared" si="10"/>
        <v xml:space="preserve"> </v>
      </c>
      <c r="V34" s="1832"/>
      <c r="W34" s="1807" t="s">
        <v>503</v>
      </c>
      <c r="X34" s="1696"/>
      <c r="Y34" s="1696"/>
    </row>
    <row r="35" spans="1:25" s="1732" customFormat="1" ht="17.25" x14ac:dyDescent="0.3">
      <c r="A35" s="1198" t="s">
        <v>62</v>
      </c>
      <c r="B35" s="735"/>
      <c r="C35" s="1808" t="s">
        <v>496</v>
      </c>
      <c r="D35" s="1809">
        <v>28</v>
      </c>
      <c r="E35" s="1810">
        <v>2.3074778525491668</v>
      </c>
      <c r="F35" s="1811">
        <v>3</v>
      </c>
      <c r="G35" s="1823"/>
      <c r="H35" s="1796">
        <v>-4</v>
      </c>
      <c r="I35" s="1812">
        <v>4</v>
      </c>
      <c r="J35" s="1798">
        <f t="shared" si="0"/>
        <v>4</v>
      </c>
      <c r="K35" s="1813">
        <f t="shared" si="1"/>
        <v>1</v>
      </c>
      <c r="L35" s="1814">
        <f t="shared" si="2"/>
        <v>0.18</v>
      </c>
      <c r="M35" s="1815">
        <v>2</v>
      </c>
      <c r="N35" s="1816">
        <f t="shared" si="3"/>
        <v>2</v>
      </c>
      <c r="O35" s="1816">
        <f t="shared" si="4"/>
        <v>0</v>
      </c>
      <c r="P35" s="1817">
        <f t="shared" si="5"/>
        <v>0</v>
      </c>
      <c r="Q35" s="1818">
        <f t="shared" si="6"/>
        <v>2.487477852549167</v>
      </c>
      <c r="R35" s="1819">
        <f t="shared" si="7"/>
        <v>0.18000000000000016</v>
      </c>
      <c r="S35" s="1787">
        <f t="shared" si="8"/>
        <v>27</v>
      </c>
      <c r="T35" s="1820">
        <f t="shared" si="9"/>
        <v>1</v>
      </c>
      <c r="U35" s="1831" t="str">
        <f t="shared" si="10"/>
        <v xml:space="preserve"> </v>
      </c>
      <c r="V35" s="1696"/>
      <c r="W35" s="1807"/>
      <c r="X35" s="1696"/>
      <c r="Y35" s="1696"/>
    </row>
    <row r="36" spans="1:25" s="1732" customFormat="1" ht="17.25" x14ac:dyDescent="0.3">
      <c r="A36" s="1199" t="s">
        <v>179</v>
      </c>
      <c r="B36" s="735">
        <v>2017</v>
      </c>
      <c r="C36" s="1826" t="s">
        <v>432</v>
      </c>
      <c r="D36" s="1809">
        <v>29</v>
      </c>
      <c r="E36" s="1810">
        <v>2.2945067539795923</v>
      </c>
      <c r="F36" s="1776">
        <v>0</v>
      </c>
      <c r="G36" s="1827"/>
      <c r="H36" s="1796">
        <v>-2</v>
      </c>
      <c r="I36" s="1824">
        <v>3</v>
      </c>
      <c r="J36" s="1798">
        <f t="shared" si="0"/>
        <v>3</v>
      </c>
      <c r="K36" s="1813">
        <f t="shared" si="1"/>
        <v>3</v>
      </c>
      <c r="L36" s="1814">
        <f t="shared" si="2"/>
        <v>0.54</v>
      </c>
      <c r="M36" s="1815">
        <v>0</v>
      </c>
      <c r="N36" s="1816">
        <f t="shared" si="3"/>
        <v>0</v>
      </c>
      <c r="O36" s="1816">
        <f t="shared" si="4"/>
        <v>0</v>
      </c>
      <c r="P36" s="1817">
        <f t="shared" si="5"/>
        <v>0</v>
      </c>
      <c r="Q36" s="1818">
        <f t="shared" si="6"/>
        <v>2.8345067539795923</v>
      </c>
      <c r="R36" s="1819">
        <f t="shared" si="7"/>
        <v>0.54</v>
      </c>
      <c r="S36" s="1787">
        <f t="shared" si="8"/>
        <v>19</v>
      </c>
      <c r="T36" s="1820">
        <f t="shared" si="9"/>
        <v>10</v>
      </c>
      <c r="U36" s="1831" t="str">
        <f t="shared" si="10"/>
        <v xml:space="preserve"> </v>
      </c>
      <c r="V36" s="1832"/>
      <c r="W36" s="1807"/>
      <c r="X36" s="1696"/>
      <c r="Y36" s="1696"/>
    </row>
    <row r="37" spans="1:25" s="1732" customFormat="1" ht="17.25" x14ac:dyDescent="0.3">
      <c r="A37" s="1198" t="s">
        <v>534</v>
      </c>
      <c r="B37" s="735">
        <v>2019</v>
      </c>
      <c r="C37" s="1792" t="s">
        <v>431</v>
      </c>
      <c r="D37" s="1809">
        <v>30</v>
      </c>
      <c r="E37" s="1810">
        <v>2.2842786120612035</v>
      </c>
      <c r="F37" s="1776">
        <v>-2</v>
      </c>
      <c r="G37" s="1823"/>
      <c r="H37" s="1796">
        <v>-2</v>
      </c>
      <c r="I37" s="1824">
        <v>2</v>
      </c>
      <c r="J37" s="1798">
        <f t="shared" si="0"/>
        <v>2</v>
      </c>
      <c r="K37" s="1813">
        <f t="shared" si="1"/>
        <v>4</v>
      </c>
      <c r="L37" s="1814">
        <f t="shared" si="2"/>
        <v>0.72</v>
      </c>
      <c r="M37" s="1815">
        <v>0</v>
      </c>
      <c r="N37" s="1816">
        <f t="shared" si="3"/>
        <v>0</v>
      </c>
      <c r="O37" s="1816">
        <f t="shared" si="4"/>
        <v>0</v>
      </c>
      <c r="P37" s="1817">
        <f t="shared" si="5"/>
        <v>0</v>
      </c>
      <c r="Q37" s="1818">
        <f t="shared" si="6"/>
        <v>3.0042786120612037</v>
      </c>
      <c r="R37" s="1819">
        <f t="shared" si="7"/>
        <v>0.7200000000000002</v>
      </c>
      <c r="S37" s="1787">
        <f t="shared" si="8"/>
        <v>13</v>
      </c>
      <c r="T37" s="1820">
        <f t="shared" si="9"/>
        <v>17</v>
      </c>
      <c r="U37" s="1831" t="str">
        <f t="shared" si="10"/>
        <v xml:space="preserve"> </v>
      </c>
      <c r="V37" s="1832"/>
      <c r="W37" s="1829" t="s">
        <v>497</v>
      </c>
      <c r="X37" s="1696"/>
      <c r="Y37" s="1696"/>
    </row>
    <row r="38" spans="1:25" s="1732" customFormat="1" ht="17.25" x14ac:dyDescent="0.3">
      <c r="A38" s="1199" t="s">
        <v>189</v>
      </c>
      <c r="B38" s="735">
        <v>2019</v>
      </c>
      <c r="C38" s="1826" t="s">
        <v>432</v>
      </c>
      <c r="D38" s="1809">
        <v>31</v>
      </c>
      <c r="E38" s="1810">
        <v>2.2606703808980813</v>
      </c>
      <c r="F38" s="1776">
        <v>-3</v>
      </c>
      <c r="G38" s="1827"/>
      <c r="H38" s="1796">
        <v>-2</v>
      </c>
      <c r="I38" s="1824">
        <v>0</v>
      </c>
      <c r="J38" s="1798">
        <f t="shared" si="0"/>
        <v>0</v>
      </c>
      <c r="K38" s="1813">
        <f t="shared" si="1"/>
        <v>3</v>
      </c>
      <c r="L38" s="1814">
        <f t="shared" si="2"/>
        <v>0.54</v>
      </c>
      <c r="M38" s="1815">
        <v>0</v>
      </c>
      <c r="N38" s="1816">
        <f t="shared" si="3"/>
        <v>0</v>
      </c>
      <c r="O38" s="1816">
        <f t="shared" si="4"/>
        <v>0</v>
      </c>
      <c r="P38" s="1817">
        <f t="shared" si="5"/>
        <v>0</v>
      </c>
      <c r="Q38" s="1818">
        <f t="shared" si="6"/>
        <v>2.8006703808980813</v>
      </c>
      <c r="R38" s="1819">
        <f t="shared" si="7"/>
        <v>0.54</v>
      </c>
      <c r="S38" s="1787">
        <f t="shared" si="8"/>
        <v>20</v>
      </c>
      <c r="T38" s="1820">
        <f t="shared" si="9"/>
        <v>11</v>
      </c>
      <c r="U38" s="1831" t="str">
        <f t="shared" si="10"/>
        <v xml:space="preserve"> </v>
      </c>
      <c r="V38" s="1832"/>
      <c r="W38" s="1807"/>
      <c r="X38" s="1696"/>
      <c r="Y38" s="1696"/>
    </row>
    <row r="39" spans="1:25" s="1732" customFormat="1" ht="17.25" x14ac:dyDescent="0.3">
      <c r="A39" s="1198" t="s">
        <v>612</v>
      </c>
      <c r="B39" s="735">
        <v>2015</v>
      </c>
      <c r="C39" s="1792" t="s">
        <v>431</v>
      </c>
      <c r="D39" s="1809">
        <v>32</v>
      </c>
      <c r="E39" s="1810">
        <v>2.1858670411734251</v>
      </c>
      <c r="F39" s="1776">
        <v>2</v>
      </c>
      <c r="G39" s="1827"/>
      <c r="H39" s="1796">
        <v>-3</v>
      </c>
      <c r="I39" s="1824">
        <v>4</v>
      </c>
      <c r="J39" s="1798">
        <f t="shared" si="0"/>
        <v>4</v>
      </c>
      <c r="K39" s="1813">
        <f t="shared" si="1"/>
        <v>2</v>
      </c>
      <c r="L39" s="1814">
        <f t="shared" si="2"/>
        <v>0.36</v>
      </c>
      <c r="M39" s="1815">
        <v>0</v>
      </c>
      <c r="N39" s="1816">
        <f t="shared" si="3"/>
        <v>0</v>
      </c>
      <c r="O39" s="1816">
        <f t="shared" si="4"/>
        <v>0</v>
      </c>
      <c r="P39" s="1817">
        <f t="shared" si="5"/>
        <v>0</v>
      </c>
      <c r="Q39" s="1818">
        <f t="shared" si="6"/>
        <v>2.545867041173425</v>
      </c>
      <c r="R39" s="1819">
        <f t="shared" si="7"/>
        <v>0.35999999999999988</v>
      </c>
      <c r="S39" s="1787">
        <f t="shared" si="8"/>
        <v>26</v>
      </c>
      <c r="T39" s="1820">
        <f t="shared" si="9"/>
        <v>6</v>
      </c>
      <c r="U39" s="1831" t="str">
        <f t="shared" si="10"/>
        <v xml:space="preserve"> </v>
      </c>
      <c r="V39" s="1696"/>
      <c r="W39" s="1807"/>
      <c r="X39" s="1696"/>
      <c r="Y39" s="1696"/>
    </row>
    <row r="40" spans="1:25" s="1732" customFormat="1" ht="17.25" x14ac:dyDescent="0.3">
      <c r="A40" s="1199" t="s">
        <v>42</v>
      </c>
      <c r="B40" s="735">
        <v>2013</v>
      </c>
      <c r="C40" s="1828" t="s">
        <v>495</v>
      </c>
      <c r="D40" s="1809">
        <v>33</v>
      </c>
      <c r="E40" s="1810">
        <v>2.0858408202488712</v>
      </c>
      <c r="F40" s="1776">
        <v>2</v>
      </c>
      <c r="G40" s="1823"/>
      <c r="H40" s="1796">
        <v>-3</v>
      </c>
      <c r="I40" s="1824">
        <v>5</v>
      </c>
      <c r="J40" s="1798">
        <f t="shared" ref="J40:J64" si="11">IF(G40="X",-2,I40)</f>
        <v>5</v>
      </c>
      <c r="K40" s="1813">
        <f t="shared" ref="K40:K64" si="12">J40-F40</f>
        <v>3</v>
      </c>
      <c r="L40" s="1814">
        <f t="shared" ref="L40:L64" si="13">K40*L$6</f>
        <v>0.54</v>
      </c>
      <c r="M40" s="1815">
        <v>5</v>
      </c>
      <c r="N40" s="1816">
        <f t="shared" ref="N40:N64" si="14">IF(G40="X",0,M40)</f>
        <v>5</v>
      </c>
      <c r="O40" s="1816">
        <f t="shared" ref="O40:O64" si="15">IF(G40="X",N40-M40,0)</f>
        <v>0</v>
      </c>
      <c r="P40" s="1817">
        <f t="shared" ref="P40:P64" si="16">O40*P$6</f>
        <v>0</v>
      </c>
      <c r="Q40" s="1818">
        <f t="shared" ref="Q40:Q64" si="17">E40+L40+P40</f>
        <v>2.6258408202488712</v>
      </c>
      <c r="R40" s="1819">
        <f t="shared" ref="R40:R64" si="18">Q40-E40</f>
        <v>0.54</v>
      </c>
      <c r="S40" s="1787">
        <f t="shared" ref="S40:S64" si="19">RANK(Q40,Q$8:Q$64)</f>
        <v>23</v>
      </c>
      <c r="T40" s="1820">
        <f t="shared" ref="T40:T64" si="20">D40-S40</f>
        <v>10</v>
      </c>
      <c r="U40" s="1831" t="str">
        <f t="shared" ref="U40:U64" si="21">IF(G40="X",AB$1," ")</f>
        <v xml:space="preserve"> </v>
      </c>
      <c r="V40" s="1832"/>
      <c r="W40" s="1807"/>
      <c r="X40" s="1696"/>
      <c r="Y40" s="1696"/>
    </row>
    <row r="41" spans="1:25" s="1732" customFormat="1" ht="17.25" x14ac:dyDescent="0.3">
      <c r="A41" s="1198" t="s">
        <v>200</v>
      </c>
      <c r="B41" s="735"/>
      <c r="C41" s="1808" t="s">
        <v>496</v>
      </c>
      <c r="D41" s="1809">
        <v>34</v>
      </c>
      <c r="E41" s="1810">
        <v>2.0776862878154225</v>
      </c>
      <c r="F41" s="1811">
        <v>3</v>
      </c>
      <c r="G41" s="1823"/>
      <c r="H41" s="1796">
        <v>-3</v>
      </c>
      <c r="I41" s="1812">
        <v>3</v>
      </c>
      <c r="J41" s="1798">
        <f t="shared" si="11"/>
        <v>3</v>
      </c>
      <c r="K41" s="1813">
        <f t="shared" si="12"/>
        <v>0</v>
      </c>
      <c r="L41" s="1814">
        <f t="shared" si="13"/>
        <v>0</v>
      </c>
      <c r="M41" s="1815">
        <v>3</v>
      </c>
      <c r="N41" s="1816">
        <f t="shared" si="14"/>
        <v>3</v>
      </c>
      <c r="O41" s="1816">
        <f t="shared" si="15"/>
        <v>0</v>
      </c>
      <c r="P41" s="1817">
        <f t="shared" si="16"/>
        <v>0</v>
      </c>
      <c r="Q41" s="1818">
        <f t="shared" si="17"/>
        <v>2.0776862878154225</v>
      </c>
      <c r="R41" s="1819">
        <f t="shared" si="18"/>
        <v>0</v>
      </c>
      <c r="S41" s="1787">
        <f t="shared" si="19"/>
        <v>39</v>
      </c>
      <c r="T41" s="1820">
        <f t="shared" si="20"/>
        <v>-5</v>
      </c>
      <c r="U41" s="1831" t="str">
        <f t="shared" si="21"/>
        <v xml:space="preserve"> </v>
      </c>
      <c r="V41" s="1696"/>
      <c r="W41" s="1807"/>
      <c r="X41" s="1696"/>
      <c r="Y41" s="1696"/>
    </row>
    <row r="42" spans="1:25" s="1732" customFormat="1" ht="17.25" x14ac:dyDescent="0.3">
      <c r="A42" s="1198" t="s">
        <v>539</v>
      </c>
      <c r="B42" s="735">
        <v>2017</v>
      </c>
      <c r="C42" s="1792" t="s">
        <v>431</v>
      </c>
      <c r="D42" s="1809">
        <v>35</v>
      </c>
      <c r="E42" s="1810">
        <v>2.0554547060872821</v>
      </c>
      <c r="F42" s="1776">
        <v>-1</v>
      </c>
      <c r="G42" s="1827"/>
      <c r="H42" s="1796">
        <v>-2</v>
      </c>
      <c r="I42" s="1824">
        <v>0</v>
      </c>
      <c r="J42" s="1798">
        <f t="shared" si="11"/>
        <v>0</v>
      </c>
      <c r="K42" s="1813">
        <f t="shared" si="12"/>
        <v>1</v>
      </c>
      <c r="L42" s="1814">
        <f t="shared" si="13"/>
        <v>0.18</v>
      </c>
      <c r="M42" s="1815">
        <v>0</v>
      </c>
      <c r="N42" s="1816">
        <f t="shared" si="14"/>
        <v>0</v>
      </c>
      <c r="O42" s="1816">
        <f t="shared" si="15"/>
        <v>0</v>
      </c>
      <c r="P42" s="1817">
        <f t="shared" si="16"/>
        <v>0</v>
      </c>
      <c r="Q42" s="1818">
        <f t="shared" si="17"/>
        <v>2.2354547060872823</v>
      </c>
      <c r="R42" s="1819">
        <f t="shared" si="18"/>
        <v>0.18000000000000016</v>
      </c>
      <c r="S42" s="1787">
        <f t="shared" si="19"/>
        <v>36</v>
      </c>
      <c r="T42" s="1820">
        <f t="shared" si="20"/>
        <v>-1</v>
      </c>
      <c r="U42" s="1831" t="str">
        <f t="shared" si="21"/>
        <v xml:space="preserve"> </v>
      </c>
      <c r="V42" s="1832"/>
      <c r="W42" s="1807"/>
      <c r="X42" s="1696"/>
      <c r="Y42" s="1696"/>
    </row>
    <row r="43" spans="1:25" s="1732" customFormat="1" ht="17.25" x14ac:dyDescent="0.3">
      <c r="A43" s="1198" t="s">
        <v>535</v>
      </c>
      <c r="B43" s="735"/>
      <c r="C43" s="1808" t="s">
        <v>496</v>
      </c>
      <c r="D43" s="1809">
        <v>36</v>
      </c>
      <c r="E43" s="1810">
        <v>2.0338433919609273</v>
      </c>
      <c r="F43" s="1811">
        <v>2</v>
      </c>
      <c r="G43" s="1823"/>
      <c r="H43" s="1796">
        <v>-4</v>
      </c>
      <c r="I43" s="1812">
        <v>2</v>
      </c>
      <c r="J43" s="1798">
        <f t="shared" si="11"/>
        <v>2</v>
      </c>
      <c r="K43" s="1813">
        <f t="shared" si="12"/>
        <v>0</v>
      </c>
      <c r="L43" s="1814">
        <f t="shared" si="13"/>
        <v>0</v>
      </c>
      <c r="M43" s="1815">
        <v>4</v>
      </c>
      <c r="N43" s="1816">
        <f t="shared" si="14"/>
        <v>4</v>
      </c>
      <c r="O43" s="1816">
        <f t="shared" si="15"/>
        <v>0</v>
      </c>
      <c r="P43" s="1817">
        <f t="shared" si="16"/>
        <v>0</v>
      </c>
      <c r="Q43" s="1818">
        <f t="shared" si="17"/>
        <v>2.0338433919609273</v>
      </c>
      <c r="R43" s="1819">
        <f t="shared" si="18"/>
        <v>0</v>
      </c>
      <c r="S43" s="1787">
        <f t="shared" si="19"/>
        <v>41</v>
      </c>
      <c r="T43" s="1820">
        <f t="shared" si="20"/>
        <v>-5</v>
      </c>
      <c r="U43" s="1831" t="str">
        <f t="shared" si="21"/>
        <v xml:space="preserve"> </v>
      </c>
      <c r="V43" s="1696"/>
      <c r="W43" s="1807"/>
      <c r="X43" s="1696"/>
      <c r="Y43" s="1696"/>
    </row>
    <row r="44" spans="1:25" s="1732" customFormat="1" ht="17.25" x14ac:dyDescent="0.3">
      <c r="A44" s="1198" t="s">
        <v>192</v>
      </c>
      <c r="B44" s="735">
        <v>2009</v>
      </c>
      <c r="C44" s="1792" t="s">
        <v>431</v>
      </c>
      <c r="D44" s="1809">
        <v>37</v>
      </c>
      <c r="E44" s="1810">
        <v>1.9349923585414275</v>
      </c>
      <c r="F44" s="1776">
        <v>3</v>
      </c>
      <c r="G44" s="1823"/>
      <c r="H44" s="1796">
        <v>-3</v>
      </c>
      <c r="I44" s="1824">
        <v>5</v>
      </c>
      <c r="J44" s="1798">
        <f t="shared" si="11"/>
        <v>5</v>
      </c>
      <c r="K44" s="1813">
        <f t="shared" si="12"/>
        <v>2</v>
      </c>
      <c r="L44" s="1814">
        <f t="shared" si="13"/>
        <v>0.36</v>
      </c>
      <c r="M44" s="1815">
        <v>7</v>
      </c>
      <c r="N44" s="1816">
        <f t="shared" si="14"/>
        <v>7</v>
      </c>
      <c r="O44" s="1816">
        <f t="shared" si="15"/>
        <v>0</v>
      </c>
      <c r="P44" s="1817">
        <f t="shared" si="16"/>
        <v>0</v>
      </c>
      <c r="Q44" s="1818">
        <f t="shared" si="17"/>
        <v>2.2949923585414274</v>
      </c>
      <c r="R44" s="1819">
        <f t="shared" si="18"/>
        <v>0.35999999999999988</v>
      </c>
      <c r="S44" s="1787">
        <f t="shared" si="19"/>
        <v>34</v>
      </c>
      <c r="T44" s="1820">
        <f t="shared" si="20"/>
        <v>3</v>
      </c>
      <c r="U44" s="1831" t="str">
        <f t="shared" si="21"/>
        <v xml:space="preserve"> </v>
      </c>
      <c r="V44" s="1696"/>
      <c r="W44" s="1822"/>
      <c r="X44" s="1696"/>
      <c r="Y44" s="1696"/>
    </row>
    <row r="45" spans="1:25" s="1732" customFormat="1" ht="17.25" x14ac:dyDescent="0.3">
      <c r="A45" s="1199" t="s">
        <v>170</v>
      </c>
      <c r="B45" s="735">
        <v>2013</v>
      </c>
      <c r="C45" s="1792" t="s">
        <v>431</v>
      </c>
      <c r="D45" s="1809">
        <v>38</v>
      </c>
      <c r="E45" s="1810">
        <v>1.9326194897272897</v>
      </c>
      <c r="F45" s="1776">
        <v>1</v>
      </c>
      <c r="G45" s="1823"/>
      <c r="H45" s="1796">
        <v>-2</v>
      </c>
      <c r="I45" s="1824">
        <v>4</v>
      </c>
      <c r="J45" s="1798">
        <f t="shared" si="11"/>
        <v>4</v>
      </c>
      <c r="K45" s="1813">
        <f t="shared" si="12"/>
        <v>3</v>
      </c>
      <c r="L45" s="1814">
        <f t="shared" si="13"/>
        <v>0.54</v>
      </c>
      <c r="M45" s="1815">
        <v>2</v>
      </c>
      <c r="N45" s="1816">
        <f t="shared" si="14"/>
        <v>2</v>
      </c>
      <c r="O45" s="1816">
        <f t="shared" si="15"/>
        <v>0</v>
      </c>
      <c r="P45" s="1817">
        <f t="shared" si="16"/>
        <v>0</v>
      </c>
      <c r="Q45" s="1818">
        <f t="shared" si="17"/>
        <v>2.4726194897272897</v>
      </c>
      <c r="R45" s="1819">
        <f t="shared" si="18"/>
        <v>0.54</v>
      </c>
      <c r="S45" s="1787">
        <f t="shared" si="19"/>
        <v>29</v>
      </c>
      <c r="T45" s="1820">
        <f t="shared" si="20"/>
        <v>9</v>
      </c>
      <c r="U45" s="1831" t="str">
        <f t="shared" si="21"/>
        <v xml:space="preserve"> </v>
      </c>
      <c r="V45" s="1696"/>
      <c r="W45" s="1807"/>
      <c r="X45" s="1696"/>
      <c r="Y45" s="1696"/>
    </row>
    <row r="46" spans="1:25" s="1732" customFormat="1" ht="17.25" x14ac:dyDescent="0.3">
      <c r="A46" s="1198" t="s">
        <v>41</v>
      </c>
      <c r="B46" s="735"/>
      <c r="C46" s="1808" t="s">
        <v>496</v>
      </c>
      <c r="D46" s="1809">
        <v>39</v>
      </c>
      <c r="E46" s="1810">
        <v>1.9275600769567047</v>
      </c>
      <c r="F46" s="1811">
        <v>2</v>
      </c>
      <c r="G46" s="1823"/>
      <c r="H46" s="1796">
        <v>-4</v>
      </c>
      <c r="I46" s="1812">
        <v>2</v>
      </c>
      <c r="J46" s="1798">
        <f t="shared" si="11"/>
        <v>2</v>
      </c>
      <c r="K46" s="1813">
        <f t="shared" si="12"/>
        <v>0</v>
      </c>
      <c r="L46" s="1814">
        <f t="shared" si="13"/>
        <v>0</v>
      </c>
      <c r="M46" s="1815">
        <v>1</v>
      </c>
      <c r="N46" s="1816">
        <f t="shared" si="14"/>
        <v>1</v>
      </c>
      <c r="O46" s="1816">
        <f t="shared" si="15"/>
        <v>0</v>
      </c>
      <c r="P46" s="1817">
        <f t="shared" si="16"/>
        <v>0</v>
      </c>
      <c r="Q46" s="1818">
        <f t="shared" si="17"/>
        <v>1.9275600769567047</v>
      </c>
      <c r="R46" s="1819">
        <f t="shared" si="18"/>
        <v>0</v>
      </c>
      <c r="S46" s="1787">
        <f t="shared" si="19"/>
        <v>44</v>
      </c>
      <c r="T46" s="1820">
        <f t="shared" si="20"/>
        <v>-5</v>
      </c>
      <c r="U46" s="1831" t="str">
        <f t="shared" si="21"/>
        <v xml:space="preserve"> </v>
      </c>
      <c r="V46" s="1696"/>
      <c r="W46" s="1807"/>
      <c r="X46" s="1696"/>
      <c r="Y46" s="1696"/>
    </row>
    <row r="47" spans="1:25" s="1732" customFormat="1" ht="17.25" x14ac:dyDescent="0.3">
      <c r="A47" s="1200" t="s">
        <v>188</v>
      </c>
      <c r="B47" s="735">
        <v>2019</v>
      </c>
      <c r="C47" s="1792" t="s">
        <v>431</v>
      </c>
      <c r="D47" s="1809">
        <v>40</v>
      </c>
      <c r="E47" s="1810">
        <v>1.8884478153666087</v>
      </c>
      <c r="F47" s="1776">
        <v>-2</v>
      </c>
      <c r="G47" s="1823"/>
      <c r="H47" s="1796">
        <v>-2</v>
      </c>
      <c r="I47" s="1824">
        <v>0</v>
      </c>
      <c r="J47" s="1798">
        <f t="shared" si="11"/>
        <v>0</v>
      </c>
      <c r="K47" s="1813">
        <f t="shared" si="12"/>
        <v>2</v>
      </c>
      <c r="L47" s="1814">
        <f t="shared" si="13"/>
        <v>0.36</v>
      </c>
      <c r="M47" s="1815">
        <v>0</v>
      </c>
      <c r="N47" s="1816">
        <f t="shared" si="14"/>
        <v>0</v>
      </c>
      <c r="O47" s="1816">
        <f t="shared" si="15"/>
        <v>0</v>
      </c>
      <c r="P47" s="1817">
        <f t="shared" si="16"/>
        <v>0</v>
      </c>
      <c r="Q47" s="1818">
        <f t="shared" si="17"/>
        <v>2.2484478153666085</v>
      </c>
      <c r="R47" s="1819">
        <f t="shared" si="18"/>
        <v>0.35999999999999988</v>
      </c>
      <c r="S47" s="1787">
        <f t="shared" si="19"/>
        <v>35</v>
      </c>
      <c r="T47" s="1820">
        <f t="shared" si="20"/>
        <v>5</v>
      </c>
      <c r="U47" s="1831" t="str">
        <f t="shared" si="21"/>
        <v xml:space="preserve"> </v>
      </c>
      <c r="V47" s="1832"/>
      <c r="W47" s="1807" t="s">
        <v>500</v>
      </c>
      <c r="X47" s="1696"/>
      <c r="Y47" s="1696"/>
    </row>
    <row r="48" spans="1:25" s="1732" customFormat="1" ht="17.25" x14ac:dyDescent="0.3">
      <c r="A48" s="1198" t="s">
        <v>197</v>
      </c>
      <c r="B48" s="735"/>
      <c r="C48" s="1808" t="s">
        <v>496</v>
      </c>
      <c r="D48" s="1809">
        <v>41</v>
      </c>
      <c r="E48" s="1810">
        <v>1.87199589842366</v>
      </c>
      <c r="F48" s="1811">
        <v>2</v>
      </c>
      <c r="G48" s="1823"/>
      <c r="H48" s="1796">
        <v>-4</v>
      </c>
      <c r="I48" s="1812">
        <v>2</v>
      </c>
      <c r="J48" s="1798">
        <f t="shared" si="11"/>
        <v>2</v>
      </c>
      <c r="K48" s="1813">
        <f t="shared" si="12"/>
        <v>0</v>
      </c>
      <c r="L48" s="1814">
        <f t="shared" si="13"/>
        <v>0</v>
      </c>
      <c r="M48" s="1815">
        <v>4</v>
      </c>
      <c r="N48" s="1816">
        <f t="shared" si="14"/>
        <v>4</v>
      </c>
      <c r="O48" s="1816">
        <f t="shared" si="15"/>
        <v>0</v>
      </c>
      <c r="P48" s="1817">
        <f t="shared" si="16"/>
        <v>0</v>
      </c>
      <c r="Q48" s="1818">
        <f t="shared" si="17"/>
        <v>1.87199589842366</v>
      </c>
      <c r="R48" s="1819">
        <f t="shared" si="18"/>
        <v>0</v>
      </c>
      <c r="S48" s="1787">
        <f t="shared" si="19"/>
        <v>46</v>
      </c>
      <c r="T48" s="1820">
        <f t="shared" si="20"/>
        <v>-5</v>
      </c>
      <c r="U48" s="1831" t="str">
        <f t="shared" si="21"/>
        <v xml:space="preserve"> </v>
      </c>
      <c r="V48" s="1832"/>
      <c r="W48" s="1807"/>
      <c r="X48" s="1696"/>
      <c r="Y48" s="1696"/>
    </row>
    <row r="49" spans="1:25" s="1732" customFormat="1" ht="17.25" x14ac:dyDescent="0.3">
      <c r="A49" s="1198" t="s">
        <v>191</v>
      </c>
      <c r="B49" s="735">
        <v>2011</v>
      </c>
      <c r="C49" s="1792" t="s">
        <v>431</v>
      </c>
      <c r="D49" s="1809">
        <v>42</v>
      </c>
      <c r="E49" s="1810">
        <v>1.8707395286462107</v>
      </c>
      <c r="F49" s="1776">
        <v>2</v>
      </c>
      <c r="G49" s="1823"/>
      <c r="H49" s="1796">
        <v>-2</v>
      </c>
      <c r="I49" s="1824">
        <v>4</v>
      </c>
      <c r="J49" s="1798">
        <f t="shared" si="11"/>
        <v>4</v>
      </c>
      <c r="K49" s="1813">
        <f t="shared" si="12"/>
        <v>2</v>
      </c>
      <c r="L49" s="1814">
        <f t="shared" si="13"/>
        <v>0.36</v>
      </c>
      <c r="M49" s="1815">
        <v>0</v>
      </c>
      <c r="N49" s="1816">
        <f t="shared" si="14"/>
        <v>0</v>
      </c>
      <c r="O49" s="1816">
        <f t="shared" si="15"/>
        <v>0</v>
      </c>
      <c r="P49" s="1817">
        <f t="shared" si="16"/>
        <v>0</v>
      </c>
      <c r="Q49" s="1818">
        <f t="shared" si="17"/>
        <v>2.2307395286462106</v>
      </c>
      <c r="R49" s="1819">
        <f t="shared" si="18"/>
        <v>0.35999999999999988</v>
      </c>
      <c r="S49" s="1787">
        <f t="shared" si="19"/>
        <v>37</v>
      </c>
      <c r="T49" s="1820">
        <f t="shared" si="20"/>
        <v>5</v>
      </c>
      <c r="U49" s="1831" t="str">
        <f t="shared" si="21"/>
        <v xml:space="preserve"> </v>
      </c>
      <c r="V49" s="1696"/>
      <c r="W49" s="1807"/>
      <c r="X49" s="1696"/>
      <c r="Y49" s="1696"/>
    </row>
    <row r="50" spans="1:25" s="1732" customFormat="1" ht="17.25" x14ac:dyDescent="0.3">
      <c r="A50" s="1198" t="s">
        <v>190</v>
      </c>
      <c r="B50" s="735">
        <v>2015</v>
      </c>
      <c r="C50" s="1792" t="s">
        <v>431</v>
      </c>
      <c r="D50" s="1809">
        <v>43</v>
      </c>
      <c r="E50" s="1810">
        <v>1.8538492306272301</v>
      </c>
      <c r="F50" s="1776">
        <v>0</v>
      </c>
      <c r="G50" s="1823"/>
      <c r="H50" s="1796">
        <v>-2</v>
      </c>
      <c r="I50" s="1824">
        <v>0</v>
      </c>
      <c r="J50" s="1798">
        <f t="shared" si="11"/>
        <v>0</v>
      </c>
      <c r="K50" s="1813">
        <f t="shared" si="12"/>
        <v>0</v>
      </c>
      <c r="L50" s="1814">
        <f t="shared" si="13"/>
        <v>0</v>
      </c>
      <c r="M50" s="1815">
        <v>0</v>
      </c>
      <c r="N50" s="1816">
        <f t="shared" si="14"/>
        <v>0</v>
      </c>
      <c r="O50" s="1816">
        <f t="shared" si="15"/>
        <v>0</v>
      </c>
      <c r="P50" s="1817">
        <f t="shared" si="16"/>
        <v>0</v>
      </c>
      <c r="Q50" s="1818">
        <f t="shared" si="17"/>
        <v>1.8538492306272301</v>
      </c>
      <c r="R50" s="1819">
        <f t="shared" si="18"/>
        <v>0</v>
      </c>
      <c r="S50" s="1787">
        <f t="shared" si="19"/>
        <v>47</v>
      </c>
      <c r="T50" s="1820">
        <f t="shared" si="20"/>
        <v>-4</v>
      </c>
      <c r="U50" s="1831" t="str">
        <f t="shared" si="21"/>
        <v xml:space="preserve"> </v>
      </c>
      <c r="V50" s="1832"/>
      <c r="W50" s="1807"/>
      <c r="X50" s="1696"/>
      <c r="Y50" s="1696"/>
    </row>
    <row r="51" spans="1:25" s="1732" customFormat="1" ht="17.25" x14ac:dyDescent="0.3">
      <c r="A51" s="1199" t="s">
        <v>49</v>
      </c>
      <c r="B51" s="735"/>
      <c r="C51" s="1808" t="s">
        <v>496</v>
      </c>
      <c r="D51" s="1809">
        <v>44</v>
      </c>
      <c r="E51" s="1810">
        <v>1.789372560346238</v>
      </c>
      <c r="F51" s="1811">
        <v>2</v>
      </c>
      <c r="G51" s="1823"/>
      <c r="H51" s="1796">
        <v>-4</v>
      </c>
      <c r="I51" s="1812">
        <v>2</v>
      </c>
      <c r="J51" s="1798">
        <f t="shared" si="11"/>
        <v>2</v>
      </c>
      <c r="K51" s="1813">
        <f t="shared" si="12"/>
        <v>0</v>
      </c>
      <c r="L51" s="1814">
        <f t="shared" si="13"/>
        <v>0</v>
      </c>
      <c r="M51" s="1815">
        <v>1</v>
      </c>
      <c r="N51" s="1816">
        <f t="shared" si="14"/>
        <v>1</v>
      </c>
      <c r="O51" s="1816">
        <f t="shared" si="15"/>
        <v>0</v>
      </c>
      <c r="P51" s="1817">
        <f t="shared" si="16"/>
        <v>0</v>
      </c>
      <c r="Q51" s="1818">
        <f t="shared" si="17"/>
        <v>1.789372560346238</v>
      </c>
      <c r="R51" s="1819">
        <f t="shared" si="18"/>
        <v>0</v>
      </c>
      <c r="S51" s="1787">
        <f t="shared" si="19"/>
        <v>49</v>
      </c>
      <c r="T51" s="1820">
        <f t="shared" si="20"/>
        <v>-5</v>
      </c>
      <c r="U51" s="1831" t="str">
        <f t="shared" si="21"/>
        <v xml:space="preserve"> </v>
      </c>
      <c r="V51" s="1696"/>
      <c r="W51" s="1807"/>
      <c r="X51" s="1696"/>
      <c r="Y51" s="1696"/>
    </row>
    <row r="52" spans="1:25" s="1732" customFormat="1" ht="17.25" x14ac:dyDescent="0.3">
      <c r="A52" s="1198" t="s">
        <v>17</v>
      </c>
      <c r="B52" s="735">
        <v>2019</v>
      </c>
      <c r="C52" s="1792" t="s">
        <v>431</v>
      </c>
      <c r="D52" s="1809">
        <v>45</v>
      </c>
      <c r="E52" s="1810">
        <v>1.785112770159214</v>
      </c>
      <c r="F52" s="1776">
        <v>-2</v>
      </c>
      <c r="G52" s="1823"/>
      <c r="H52" s="1796">
        <v>-2</v>
      </c>
      <c r="I52" s="1824">
        <v>1</v>
      </c>
      <c r="J52" s="1798">
        <f t="shared" si="11"/>
        <v>1</v>
      </c>
      <c r="K52" s="1813">
        <f t="shared" si="12"/>
        <v>3</v>
      </c>
      <c r="L52" s="1814">
        <f t="shared" si="13"/>
        <v>0.54</v>
      </c>
      <c r="M52" s="1815">
        <v>0</v>
      </c>
      <c r="N52" s="1816">
        <f t="shared" si="14"/>
        <v>0</v>
      </c>
      <c r="O52" s="1816">
        <f t="shared" si="15"/>
        <v>0</v>
      </c>
      <c r="P52" s="1817">
        <f t="shared" si="16"/>
        <v>0</v>
      </c>
      <c r="Q52" s="1818">
        <f t="shared" si="17"/>
        <v>2.325112770159214</v>
      </c>
      <c r="R52" s="1819">
        <f t="shared" si="18"/>
        <v>0.54</v>
      </c>
      <c r="S52" s="1787">
        <f t="shared" si="19"/>
        <v>33</v>
      </c>
      <c r="T52" s="1820">
        <f t="shared" si="20"/>
        <v>12</v>
      </c>
      <c r="U52" s="1831" t="str">
        <f t="shared" si="21"/>
        <v xml:space="preserve"> </v>
      </c>
      <c r="V52" s="1832"/>
      <c r="W52" s="1829" t="s">
        <v>533</v>
      </c>
      <c r="X52" s="1696"/>
      <c r="Y52" s="1696"/>
    </row>
    <row r="53" spans="1:25" s="1732" customFormat="1" ht="17.25" x14ac:dyDescent="0.3">
      <c r="A53" s="1198" t="s">
        <v>52</v>
      </c>
      <c r="B53" s="735"/>
      <c r="C53" s="1808" t="s">
        <v>496</v>
      </c>
      <c r="D53" s="1809">
        <v>46</v>
      </c>
      <c r="E53" s="1810">
        <v>1.7161104807076528</v>
      </c>
      <c r="F53" s="1811">
        <v>2</v>
      </c>
      <c r="G53" s="1823"/>
      <c r="H53" s="1796">
        <v>-4</v>
      </c>
      <c r="I53" s="1812">
        <v>2</v>
      </c>
      <c r="J53" s="1798">
        <f t="shared" si="11"/>
        <v>2</v>
      </c>
      <c r="K53" s="1813">
        <f t="shared" si="12"/>
        <v>0</v>
      </c>
      <c r="L53" s="1814">
        <f t="shared" si="13"/>
        <v>0</v>
      </c>
      <c r="M53" s="1815">
        <v>0</v>
      </c>
      <c r="N53" s="1816">
        <f t="shared" si="14"/>
        <v>0</v>
      </c>
      <c r="O53" s="1816">
        <f t="shared" si="15"/>
        <v>0</v>
      </c>
      <c r="P53" s="1817">
        <f t="shared" si="16"/>
        <v>0</v>
      </c>
      <c r="Q53" s="1818">
        <f t="shared" si="17"/>
        <v>1.7161104807076528</v>
      </c>
      <c r="R53" s="1819">
        <f t="shared" si="18"/>
        <v>0</v>
      </c>
      <c r="S53" s="1787">
        <f t="shared" si="19"/>
        <v>50</v>
      </c>
      <c r="T53" s="1820">
        <f t="shared" si="20"/>
        <v>-4</v>
      </c>
      <c r="U53" s="1831" t="str">
        <f t="shared" si="21"/>
        <v xml:space="preserve"> </v>
      </c>
      <c r="V53" s="1696"/>
      <c r="W53" s="1807"/>
      <c r="X53" s="1696"/>
      <c r="Y53" s="1696"/>
    </row>
    <row r="54" spans="1:25" s="1732" customFormat="1" ht="17.25" x14ac:dyDescent="0.3">
      <c r="A54" s="1198" t="s">
        <v>199</v>
      </c>
      <c r="B54" s="735"/>
      <c r="C54" s="1808" t="s">
        <v>496</v>
      </c>
      <c r="D54" s="1809">
        <v>47</v>
      </c>
      <c r="E54" s="1810">
        <v>1.7056543316972328</v>
      </c>
      <c r="F54" s="1811">
        <v>2</v>
      </c>
      <c r="G54" s="1823"/>
      <c r="H54" s="1796">
        <v>-4</v>
      </c>
      <c r="I54" s="1812">
        <v>2</v>
      </c>
      <c r="J54" s="1798">
        <f t="shared" si="11"/>
        <v>2</v>
      </c>
      <c r="K54" s="1813">
        <f t="shared" si="12"/>
        <v>0</v>
      </c>
      <c r="L54" s="1814">
        <f t="shared" si="13"/>
        <v>0</v>
      </c>
      <c r="M54" s="1815">
        <v>4</v>
      </c>
      <c r="N54" s="1816">
        <f t="shared" si="14"/>
        <v>4</v>
      </c>
      <c r="O54" s="1816">
        <f t="shared" si="15"/>
        <v>0</v>
      </c>
      <c r="P54" s="1817">
        <f t="shared" si="16"/>
        <v>0</v>
      </c>
      <c r="Q54" s="1818">
        <f t="shared" si="17"/>
        <v>1.7056543316972328</v>
      </c>
      <c r="R54" s="1819">
        <f t="shared" si="18"/>
        <v>0</v>
      </c>
      <c r="S54" s="1787">
        <f t="shared" si="19"/>
        <v>51</v>
      </c>
      <c r="T54" s="1820">
        <f t="shared" si="20"/>
        <v>-4</v>
      </c>
      <c r="U54" s="1831" t="str">
        <f t="shared" si="21"/>
        <v xml:space="preserve"> </v>
      </c>
      <c r="V54" s="1696"/>
      <c r="W54" s="1807"/>
      <c r="X54" s="1696"/>
      <c r="Y54" s="1696"/>
    </row>
    <row r="55" spans="1:25" s="1732" customFormat="1" ht="17.25" x14ac:dyDescent="0.3">
      <c r="A55" s="1199" t="s">
        <v>186</v>
      </c>
      <c r="B55" s="735">
        <v>2015</v>
      </c>
      <c r="C55" s="1826" t="s">
        <v>432</v>
      </c>
      <c r="D55" s="1809">
        <v>48</v>
      </c>
      <c r="E55" s="1810">
        <v>1.6890204571888292</v>
      </c>
      <c r="F55" s="1776">
        <v>0</v>
      </c>
      <c r="G55" s="1823"/>
      <c r="H55" s="1796">
        <v>-3</v>
      </c>
      <c r="I55" s="1824">
        <v>2</v>
      </c>
      <c r="J55" s="1798">
        <f t="shared" si="11"/>
        <v>2</v>
      </c>
      <c r="K55" s="1813">
        <f t="shared" si="12"/>
        <v>2</v>
      </c>
      <c r="L55" s="1814">
        <f t="shared" si="13"/>
        <v>0.36</v>
      </c>
      <c r="M55" s="1815">
        <v>0</v>
      </c>
      <c r="N55" s="1816">
        <f t="shared" si="14"/>
        <v>0</v>
      </c>
      <c r="O55" s="1816">
        <f t="shared" si="15"/>
        <v>0</v>
      </c>
      <c r="P55" s="1817">
        <f t="shared" si="16"/>
        <v>0</v>
      </c>
      <c r="Q55" s="1818">
        <f t="shared" si="17"/>
        <v>2.0490204571888291</v>
      </c>
      <c r="R55" s="1819">
        <f t="shared" si="18"/>
        <v>0.35999999999999988</v>
      </c>
      <c r="S55" s="1787">
        <f t="shared" si="19"/>
        <v>40</v>
      </c>
      <c r="T55" s="1820">
        <f t="shared" si="20"/>
        <v>8</v>
      </c>
      <c r="U55" s="1831" t="str">
        <f t="shared" si="21"/>
        <v xml:space="preserve"> </v>
      </c>
      <c r="V55" s="1832"/>
      <c r="W55" s="1807"/>
      <c r="X55" s="1696"/>
      <c r="Y55" s="1696"/>
    </row>
    <row r="56" spans="1:25" s="1732" customFormat="1" ht="17.25" x14ac:dyDescent="0.3">
      <c r="A56" s="1199" t="s">
        <v>36</v>
      </c>
      <c r="B56" s="735">
        <v>2017</v>
      </c>
      <c r="C56" s="1826" t="s">
        <v>432</v>
      </c>
      <c r="D56" s="1809">
        <v>49</v>
      </c>
      <c r="E56" s="1810">
        <v>1.6100235290316449</v>
      </c>
      <c r="F56" s="1776">
        <v>-1</v>
      </c>
      <c r="G56" s="1827"/>
      <c r="H56" s="1796">
        <v>-2</v>
      </c>
      <c r="I56" s="1824">
        <v>0</v>
      </c>
      <c r="J56" s="1798">
        <f t="shared" si="11"/>
        <v>0</v>
      </c>
      <c r="K56" s="1813">
        <f t="shared" si="12"/>
        <v>1</v>
      </c>
      <c r="L56" s="1814">
        <f t="shared" si="13"/>
        <v>0.18</v>
      </c>
      <c r="M56" s="1815">
        <v>0</v>
      </c>
      <c r="N56" s="1816">
        <f t="shared" si="14"/>
        <v>0</v>
      </c>
      <c r="O56" s="1816">
        <f t="shared" si="15"/>
        <v>0</v>
      </c>
      <c r="P56" s="1817">
        <f t="shared" si="16"/>
        <v>0</v>
      </c>
      <c r="Q56" s="1818">
        <f t="shared" si="17"/>
        <v>1.7900235290316449</v>
      </c>
      <c r="R56" s="1819">
        <f t="shared" si="18"/>
        <v>0.17999999999999994</v>
      </c>
      <c r="S56" s="1787">
        <f t="shared" si="19"/>
        <v>48</v>
      </c>
      <c r="T56" s="1820">
        <f t="shared" si="20"/>
        <v>1</v>
      </c>
      <c r="U56" s="1831" t="str">
        <f t="shared" si="21"/>
        <v xml:space="preserve"> </v>
      </c>
      <c r="V56" s="1832"/>
      <c r="W56" s="1807"/>
      <c r="X56" s="1696"/>
      <c r="Y56" s="1696"/>
    </row>
    <row r="57" spans="1:25" s="1732" customFormat="1" ht="17.25" x14ac:dyDescent="0.3">
      <c r="A57" s="1199" t="s">
        <v>174</v>
      </c>
      <c r="B57" s="735">
        <v>2017</v>
      </c>
      <c r="C57" s="1792" t="s">
        <v>431</v>
      </c>
      <c r="D57" s="1809">
        <v>50</v>
      </c>
      <c r="E57" s="1810">
        <v>1.604677339150351</v>
      </c>
      <c r="F57" s="1776">
        <v>-1</v>
      </c>
      <c r="G57" s="1827"/>
      <c r="H57" s="1796">
        <v>-2</v>
      </c>
      <c r="I57" s="1824">
        <v>1</v>
      </c>
      <c r="J57" s="1798">
        <f t="shared" si="11"/>
        <v>1</v>
      </c>
      <c r="K57" s="1813">
        <f t="shared" si="12"/>
        <v>2</v>
      </c>
      <c r="L57" s="1814">
        <f t="shared" si="13"/>
        <v>0.36</v>
      </c>
      <c r="M57" s="1815">
        <v>0</v>
      </c>
      <c r="N57" s="1816">
        <f t="shared" si="14"/>
        <v>0</v>
      </c>
      <c r="O57" s="1816">
        <f t="shared" si="15"/>
        <v>0</v>
      </c>
      <c r="P57" s="1817">
        <f t="shared" si="16"/>
        <v>0</v>
      </c>
      <c r="Q57" s="1818">
        <f t="shared" si="17"/>
        <v>1.9646773391503509</v>
      </c>
      <c r="R57" s="1819">
        <f t="shared" si="18"/>
        <v>0.35999999999999988</v>
      </c>
      <c r="S57" s="1787">
        <f t="shared" si="19"/>
        <v>42</v>
      </c>
      <c r="T57" s="1820">
        <f t="shared" si="20"/>
        <v>8</v>
      </c>
      <c r="U57" s="1831" t="str">
        <f t="shared" si="21"/>
        <v xml:space="preserve"> </v>
      </c>
      <c r="V57" s="1832"/>
      <c r="W57" s="1807"/>
      <c r="X57" s="1696"/>
      <c r="Y57" s="1696"/>
    </row>
    <row r="58" spans="1:25" s="1732" customFormat="1" ht="17.25" x14ac:dyDescent="0.3">
      <c r="A58" s="1199" t="s">
        <v>18</v>
      </c>
      <c r="B58" s="735">
        <v>2017</v>
      </c>
      <c r="C58" s="1826" t="s">
        <v>432</v>
      </c>
      <c r="D58" s="1809">
        <v>51</v>
      </c>
      <c r="E58" s="1810">
        <v>1.4361426224545168</v>
      </c>
      <c r="F58" s="1776">
        <v>-1</v>
      </c>
      <c r="G58" s="1823"/>
      <c r="H58" s="1796">
        <v>-3</v>
      </c>
      <c r="I58" s="1824">
        <v>0</v>
      </c>
      <c r="J58" s="1798">
        <f t="shared" si="11"/>
        <v>0</v>
      </c>
      <c r="K58" s="1813">
        <f t="shared" si="12"/>
        <v>1</v>
      </c>
      <c r="L58" s="1814">
        <f t="shared" si="13"/>
        <v>0.18</v>
      </c>
      <c r="M58" s="1815">
        <v>0</v>
      </c>
      <c r="N58" s="1816">
        <f t="shared" si="14"/>
        <v>0</v>
      </c>
      <c r="O58" s="1816">
        <f t="shared" si="15"/>
        <v>0</v>
      </c>
      <c r="P58" s="1817">
        <f t="shared" si="16"/>
        <v>0</v>
      </c>
      <c r="Q58" s="1818">
        <f t="shared" si="17"/>
        <v>1.6161426224545168</v>
      </c>
      <c r="R58" s="1819">
        <f t="shared" si="18"/>
        <v>0.17999999999999994</v>
      </c>
      <c r="S58" s="1787">
        <f t="shared" si="19"/>
        <v>52</v>
      </c>
      <c r="T58" s="1820">
        <f t="shared" si="20"/>
        <v>-1</v>
      </c>
      <c r="U58" s="1831" t="str">
        <f t="shared" si="21"/>
        <v xml:space="preserve"> </v>
      </c>
      <c r="V58" s="1832"/>
      <c r="W58" s="1807"/>
      <c r="X58" s="1696"/>
      <c r="Y58" s="1696"/>
    </row>
    <row r="59" spans="1:25" s="1732" customFormat="1" ht="17.25" x14ac:dyDescent="0.3">
      <c r="A59" s="1198" t="s">
        <v>194</v>
      </c>
      <c r="B59" s="735">
        <v>2019</v>
      </c>
      <c r="C59" s="1792" t="s">
        <v>431</v>
      </c>
      <c r="D59" s="1809">
        <v>52</v>
      </c>
      <c r="E59" s="1810">
        <v>1.3903618982861801</v>
      </c>
      <c r="F59" s="1776">
        <v>-2</v>
      </c>
      <c r="G59" s="1823"/>
      <c r="H59" s="1796">
        <v>-2</v>
      </c>
      <c r="I59" s="1812">
        <v>1</v>
      </c>
      <c r="J59" s="1798">
        <f t="shared" si="11"/>
        <v>1</v>
      </c>
      <c r="K59" s="1813">
        <f t="shared" si="12"/>
        <v>3</v>
      </c>
      <c r="L59" s="1814">
        <f t="shared" si="13"/>
        <v>0.54</v>
      </c>
      <c r="M59" s="1815">
        <v>0</v>
      </c>
      <c r="N59" s="1816">
        <f t="shared" si="14"/>
        <v>0</v>
      </c>
      <c r="O59" s="1816">
        <f t="shared" si="15"/>
        <v>0</v>
      </c>
      <c r="P59" s="1817">
        <f t="shared" si="16"/>
        <v>0</v>
      </c>
      <c r="Q59" s="1818">
        <f t="shared" si="17"/>
        <v>1.9303618982861801</v>
      </c>
      <c r="R59" s="1819">
        <f t="shared" si="18"/>
        <v>0.54</v>
      </c>
      <c r="S59" s="1787">
        <f t="shared" si="19"/>
        <v>43</v>
      </c>
      <c r="T59" s="1820">
        <f t="shared" si="20"/>
        <v>9</v>
      </c>
      <c r="U59" s="1831" t="str">
        <f t="shared" si="21"/>
        <v xml:space="preserve"> </v>
      </c>
      <c r="V59" s="1832"/>
      <c r="W59" s="1807" t="s">
        <v>500</v>
      </c>
      <c r="X59" s="1696"/>
      <c r="Y59" s="1696"/>
    </row>
    <row r="60" spans="1:25" s="1732" customFormat="1" ht="17.25" x14ac:dyDescent="0.3">
      <c r="A60" s="1198" t="s">
        <v>296</v>
      </c>
      <c r="B60" s="735">
        <v>2017</v>
      </c>
      <c r="C60" s="1826" t="s">
        <v>432</v>
      </c>
      <c r="D60" s="1809">
        <v>53</v>
      </c>
      <c r="E60" s="1810">
        <v>1.3629893908613262</v>
      </c>
      <c r="F60" s="1776">
        <v>-1</v>
      </c>
      <c r="G60" s="1827"/>
      <c r="H60" s="1796">
        <v>-2</v>
      </c>
      <c r="I60" s="1824">
        <v>0</v>
      </c>
      <c r="J60" s="1798">
        <f t="shared" si="11"/>
        <v>0</v>
      </c>
      <c r="K60" s="1813">
        <f t="shared" si="12"/>
        <v>1</v>
      </c>
      <c r="L60" s="1814">
        <f t="shared" si="13"/>
        <v>0.18</v>
      </c>
      <c r="M60" s="1815">
        <v>0</v>
      </c>
      <c r="N60" s="1816">
        <f t="shared" si="14"/>
        <v>0</v>
      </c>
      <c r="O60" s="1816">
        <f t="shared" si="15"/>
        <v>0</v>
      </c>
      <c r="P60" s="1817">
        <f t="shared" si="16"/>
        <v>0</v>
      </c>
      <c r="Q60" s="1818">
        <f t="shared" si="17"/>
        <v>1.5429893908613261</v>
      </c>
      <c r="R60" s="1819">
        <f t="shared" si="18"/>
        <v>0.17999999999999994</v>
      </c>
      <c r="S60" s="1787">
        <f t="shared" si="19"/>
        <v>53</v>
      </c>
      <c r="T60" s="1820">
        <f t="shared" si="20"/>
        <v>0</v>
      </c>
      <c r="U60" s="1831" t="str">
        <f t="shared" si="21"/>
        <v xml:space="preserve"> </v>
      </c>
      <c r="V60" s="1832"/>
      <c r="W60" s="1807"/>
      <c r="X60" s="1696"/>
      <c r="Y60" s="1696"/>
    </row>
    <row r="61" spans="1:25" s="1732" customFormat="1" ht="17.25" x14ac:dyDescent="0.3">
      <c r="A61" s="1199" t="s">
        <v>613</v>
      </c>
      <c r="B61" s="735">
        <v>2017</v>
      </c>
      <c r="C61" s="1792" t="s">
        <v>431</v>
      </c>
      <c r="D61" s="1809">
        <v>54</v>
      </c>
      <c r="E61" s="1810">
        <v>1.2869806207495729</v>
      </c>
      <c r="F61" s="1776">
        <v>-1</v>
      </c>
      <c r="G61" s="1823"/>
      <c r="H61" s="1796">
        <v>-3</v>
      </c>
      <c r="I61" s="1824">
        <v>-1</v>
      </c>
      <c r="J61" s="1798">
        <f t="shared" si="11"/>
        <v>-1</v>
      </c>
      <c r="K61" s="1813">
        <f t="shared" si="12"/>
        <v>0</v>
      </c>
      <c r="L61" s="1814">
        <f t="shared" si="13"/>
        <v>0</v>
      </c>
      <c r="M61" s="1815">
        <v>0</v>
      </c>
      <c r="N61" s="1816">
        <f t="shared" si="14"/>
        <v>0</v>
      </c>
      <c r="O61" s="1816">
        <f t="shared" si="15"/>
        <v>0</v>
      </c>
      <c r="P61" s="1817">
        <f t="shared" si="16"/>
        <v>0</v>
      </c>
      <c r="Q61" s="1818">
        <f t="shared" si="17"/>
        <v>1.2869806207495729</v>
      </c>
      <c r="R61" s="1819">
        <f t="shared" si="18"/>
        <v>0</v>
      </c>
      <c r="S61" s="1787">
        <f t="shared" si="19"/>
        <v>55</v>
      </c>
      <c r="T61" s="1820">
        <f t="shared" si="20"/>
        <v>-1</v>
      </c>
      <c r="U61" s="1831" t="str">
        <f t="shared" si="21"/>
        <v xml:space="preserve"> </v>
      </c>
      <c r="V61" s="1696"/>
      <c r="W61" s="1807"/>
      <c r="X61" s="1696"/>
      <c r="Y61" s="1696"/>
    </row>
    <row r="62" spans="1:25" s="1732" customFormat="1" ht="17.25" x14ac:dyDescent="0.3">
      <c r="A62" s="1198" t="s">
        <v>295</v>
      </c>
      <c r="B62" s="735">
        <v>2013</v>
      </c>
      <c r="C62" s="1792" t="s">
        <v>431</v>
      </c>
      <c r="D62" s="1809">
        <v>55</v>
      </c>
      <c r="E62" s="1810">
        <v>1.1396169056690901</v>
      </c>
      <c r="F62" s="1776">
        <v>0</v>
      </c>
      <c r="G62" s="1823"/>
      <c r="H62" s="1796">
        <v>-2</v>
      </c>
      <c r="I62" s="1824">
        <v>1</v>
      </c>
      <c r="J62" s="1798">
        <f t="shared" si="11"/>
        <v>1</v>
      </c>
      <c r="K62" s="1813">
        <f t="shared" si="12"/>
        <v>1</v>
      </c>
      <c r="L62" s="1814">
        <f t="shared" si="13"/>
        <v>0.18</v>
      </c>
      <c r="M62" s="1815">
        <v>0</v>
      </c>
      <c r="N62" s="1816">
        <f t="shared" si="14"/>
        <v>0</v>
      </c>
      <c r="O62" s="1816">
        <f t="shared" si="15"/>
        <v>0</v>
      </c>
      <c r="P62" s="1817">
        <f t="shared" si="16"/>
        <v>0</v>
      </c>
      <c r="Q62" s="1818">
        <f t="shared" si="17"/>
        <v>1.3196169056690901</v>
      </c>
      <c r="R62" s="1819">
        <f t="shared" si="18"/>
        <v>0.17999999999999994</v>
      </c>
      <c r="S62" s="1787">
        <f t="shared" si="19"/>
        <v>54</v>
      </c>
      <c r="T62" s="1820">
        <f t="shared" si="20"/>
        <v>1</v>
      </c>
      <c r="U62" s="1831" t="str">
        <f t="shared" si="21"/>
        <v xml:space="preserve"> </v>
      </c>
      <c r="V62" s="1832"/>
      <c r="W62" s="1807"/>
      <c r="X62" s="1696"/>
      <c r="Y62" s="1696"/>
    </row>
    <row r="63" spans="1:25" s="1732" customFormat="1" ht="17.25" x14ac:dyDescent="0.3">
      <c r="A63" s="1198" t="s">
        <v>298</v>
      </c>
      <c r="B63" s="735">
        <v>2013</v>
      </c>
      <c r="C63" s="1828" t="s">
        <v>495</v>
      </c>
      <c r="D63" s="1809">
        <v>56</v>
      </c>
      <c r="E63" s="1810">
        <v>0.8586797538598876</v>
      </c>
      <c r="F63" s="1776">
        <v>-1</v>
      </c>
      <c r="G63" s="1823"/>
      <c r="H63" s="1796">
        <v>-3</v>
      </c>
      <c r="I63" s="1824">
        <v>1</v>
      </c>
      <c r="J63" s="1798">
        <f t="shared" si="11"/>
        <v>1</v>
      </c>
      <c r="K63" s="1813">
        <f t="shared" si="12"/>
        <v>2</v>
      </c>
      <c r="L63" s="1814">
        <f t="shared" si="13"/>
        <v>0.36</v>
      </c>
      <c r="M63" s="1815">
        <v>2</v>
      </c>
      <c r="N63" s="1816">
        <f t="shared" si="14"/>
        <v>2</v>
      </c>
      <c r="O63" s="1816">
        <f t="shared" si="15"/>
        <v>0</v>
      </c>
      <c r="P63" s="1817">
        <f t="shared" si="16"/>
        <v>0</v>
      </c>
      <c r="Q63" s="1818">
        <f t="shared" si="17"/>
        <v>1.2186797538598877</v>
      </c>
      <c r="R63" s="1819">
        <f t="shared" si="18"/>
        <v>0.3600000000000001</v>
      </c>
      <c r="S63" s="1787">
        <f t="shared" si="19"/>
        <v>56</v>
      </c>
      <c r="T63" s="1820">
        <f t="shared" si="20"/>
        <v>0</v>
      </c>
      <c r="U63" s="1831" t="str">
        <f t="shared" si="21"/>
        <v xml:space="preserve"> </v>
      </c>
      <c r="V63" s="1696"/>
      <c r="W63" s="1807"/>
      <c r="X63" s="1696"/>
      <c r="Y63" s="1696"/>
    </row>
    <row r="64" spans="1:25" s="1732" customFormat="1" ht="18" thickBot="1" x14ac:dyDescent="0.35">
      <c r="A64" s="1201" t="s">
        <v>177</v>
      </c>
      <c r="B64" s="921">
        <v>2019</v>
      </c>
      <c r="C64" s="1834" t="s">
        <v>431</v>
      </c>
      <c r="D64" s="1835">
        <v>57</v>
      </c>
      <c r="E64" s="1836">
        <v>0.65803496310237053</v>
      </c>
      <c r="F64" s="1837">
        <v>-3</v>
      </c>
      <c r="G64" s="1865"/>
      <c r="H64" s="1838">
        <v>-3</v>
      </c>
      <c r="I64" s="1868">
        <v>-1</v>
      </c>
      <c r="J64" s="1839">
        <f t="shared" si="11"/>
        <v>-1</v>
      </c>
      <c r="K64" s="1840">
        <f t="shared" si="12"/>
        <v>2</v>
      </c>
      <c r="L64" s="1841">
        <f t="shared" si="13"/>
        <v>0.36</v>
      </c>
      <c r="M64" s="1842">
        <v>0</v>
      </c>
      <c r="N64" s="1843">
        <f t="shared" si="14"/>
        <v>0</v>
      </c>
      <c r="O64" s="1843">
        <f t="shared" si="15"/>
        <v>0</v>
      </c>
      <c r="P64" s="1844">
        <f t="shared" si="16"/>
        <v>0</v>
      </c>
      <c r="Q64" s="1845">
        <f t="shared" si="17"/>
        <v>1.0180349631023704</v>
      </c>
      <c r="R64" s="1846">
        <f t="shared" si="18"/>
        <v>0.35999999999999988</v>
      </c>
      <c r="S64" s="1847">
        <f t="shared" si="19"/>
        <v>57</v>
      </c>
      <c r="T64" s="1848">
        <f t="shared" si="20"/>
        <v>0</v>
      </c>
      <c r="U64" s="1849" t="str">
        <f t="shared" si="21"/>
        <v xml:space="preserve"> </v>
      </c>
      <c r="V64" s="1850"/>
      <c r="W64" s="1830" t="s">
        <v>743</v>
      </c>
      <c r="X64" s="1696"/>
      <c r="Y64" s="1696"/>
    </row>
    <row r="65" spans="1:25" x14ac:dyDescent="0.3">
      <c r="A65" s="1851"/>
      <c r="B65" s="203"/>
      <c r="C65" s="591"/>
      <c r="D65" s="534"/>
      <c r="F65" s="1852"/>
      <c r="G65" s="1852"/>
      <c r="H65" s="1852"/>
      <c r="I65" s="1852"/>
      <c r="J65" s="1693"/>
      <c r="K65" s="1693"/>
      <c r="L65" s="1694"/>
      <c r="M65" s="1695"/>
      <c r="N65" s="1693"/>
      <c r="O65" s="1693"/>
      <c r="P65" s="1695"/>
      <c r="Q65" s="1693"/>
      <c r="R65" s="1693"/>
      <c r="S65" s="1693"/>
      <c r="T65" s="1693"/>
      <c r="U65" s="1693"/>
      <c r="V65" s="1693"/>
      <c r="W65" s="1696"/>
      <c r="X65" s="1693"/>
      <c r="Y65" s="1693"/>
    </row>
    <row r="66" spans="1:25" x14ac:dyDescent="0.3">
      <c r="A66" s="1851"/>
      <c r="B66" s="203"/>
      <c r="C66" s="591"/>
      <c r="D66" s="534"/>
      <c r="F66" s="1853" t="s">
        <v>745</v>
      </c>
      <c r="G66" s="1853"/>
      <c r="H66" s="1853"/>
      <c r="I66" s="1853"/>
      <c r="J66" s="1854"/>
      <c r="K66" s="1854"/>
      <c r="L66" s="1694"/>
      <c r="M66" s="1695"/>
      <c r="N66" s="1693"/>
      <c r="O66" s="1693"/>
      <c r="P66" s="1695"/>
      <c r="Q66" s="1693"/>
      <c r="R66" s="1693"/>
      <c r="S66" s="1693"/>
      <c r="T66" s="1693"/>
      <c r="U66" s="1693"/>
      <c r="V66" s="1693"/>
      <c r="W66" s="1696"/>
      <c r="X66" s="1693"/>
      <c r="Y66" s="1693"/>
    </row>
    <row r="67" spans="1:25" x14ac:dyDescent="0.3">
      <c r="A67" s="1851"/>
      <c r="B67" s="203"/>
      <c r="C67" s="591"/>
      <c r="D67" s="534"/>
      <c r="F67" s="1852"/>
      <c r="G67" s="1852"/>
      <c r="H67" s="1852"/>
      <c r="I67" s="1852"/>
      <c r="J67" s="1693"/>
      <c r="K67" s="1693"/>
      <c r="L67" s="1694"/>
      <c r="M67" s="1695"/>
      <c r="N67" s="1693"/>
      <c r="O67" s="1693"/>
      <c r="P67" s="1695"/>
      <c r="Q67" s="1693"/>
      <c r="R67" s="1693"/>
      <c r="S67" s="1693"/>
      <c r="T67" s="1693"/>
      <c r="U67" s="1693"/>
      <c r="V67" s="1693"/>
      <c r="W67" s="1696"/>
      <c r="X67" s="1693"/>
      <c r="Y67" s="1693"/>
    </row>
    <row r="68" spans="1:25" x14ac:dyDescent="0.3">
      <c r="A68" s="1855"/>
      <c r="B68" s="203"/>
      <c r="C68" s="591"/>
      <c r="D68" s="534"/>
      <c r="F68" s="1693"/>
      <c r="G68" s="1693"/>
      <c r="H68" s="1693"/>
      <c r="I68" s="1693"/>
      <c r="J68" s="1693"/>
      <c r="K68" s="1693"/>
      <c r="L68" s="1694"/>
      <c r="M68" s="1695"/>
      <c r="N68" s="1693"/>
      <c r="O68" s="1693"/>
      <c r="P68" s="1695"/>
      <c r="Q68" s="1693"/>
      <c r="R68" s="1693"/>
      <c r="S68" s="1693"/>
      <c r="T68" s="1693"/>
      <c r="U68" s="1693"/>
      <c r="V68" s="1693"/>
      <c r="W68" s="1696"/>
      <c r="X68" s="1693"/>
      <c r="Y68" s="1693"/>
    </row>
    <row r="69" spans="1:25" x14ac:dyDescent="0.3">
      <c r="A69" s="1855"/>
      <c r="B69" s="295"/>
      <c r="C69" s="591"/>
      <c r="D69" s="534"/>
      <c r="F69" s="1693"/>
      <c r="G69" s="1693"/>
      <c r="H69" s="1693"/>
      <c r="I69" s="1693"/>
      <c r="J69" s="1693"/>
      <c r="K69" s="1693"/>
      <c r="L69" s="1694"/>
      <c r="M69" s="1695"/>
      <c r="N69" s="1693"/>
      <c r="O69" s="1693"/>
      <c r="P69" s="1695"/>
      <c r="Q69" s="1693"/>
      <c r="R69" s="1693"/>
      <c r="S69" s="1693"/>
      <c r="T69" s="1693"/>
      <c r="U69" s="1693"/>
      <c r="V69" s="1693"/>
      <c r="W69" s="1696"/>
      <c r="X69" s="1693"/>
      <c r="Y69" s="1693"/>
    </row>
    <row r="70" spans="1:25" x14ac:dyDescent="0.3">
      <c r="A70" s="1855"/>
      <c r="B70" s="203"/>
      <c r="C70" s="591"/>
      <c r="D70" s="534"/>
      <c r="F70" s="1693"/>
      <c r="G70" s="1693"/>
      <c r="H70" s="1693"/>
      <c r="I70" s="1693"/>
      <c r="J70" s="1693"/>
      <c r="K70" s="1693"/>
      <c r="L70" s="1694"/>
      <c r="M70" s="1695"/>
      <c r="N70" s="1693"/>
      <c r="O70" s="1693"/>
      <c r="P70" s="1695"/>
      <c r="Q70" s="1693"/>
      <c r="R70" s="1693"/>
      <c r="S70" s="1693"/>
      <c r="T70" s="1693"/>
      <c r="U70" s="1693"/>
      <c r="V70" s="1693"/>
      <c r="W70" s="1696"/>
      <c r="X70" s="1693"/>
      <c r="Y70" s="1693"/>
    </row>
    <row r="71" spans="1:25" x14ac:dyDescent="0.3">
      <c r="A71" s="1855"/>
      <c r="B71"/>
      <c r="C71" s="591"/>
      <c r="D71" s="315"/>
      <c r="E71" s="315"/>
      <c r="F71" s="1693"/>
      <c r="G71" s="1693"/>
      <c r="H71" s="1693"/>
      <c r="I71" s="1693"/>
      <c r="J71" s="1693"/>
      <c r="K71" s="1693"/>
      <c r="L71" s="1694"/>
      <c r="M71" s="1695"/>
      <c r="N71" s="1693"/>
      <c r="O71" s="1693"/>
      <c r="P71" s="1695"/>
      <c r="Q71" s="1693"/>
      <c r="R71" s="1693"/>
      <c r="S71" s="1693"/>
      <c r="T71" s="1693"/>
      <c r="U71" s="1693"/>
      <c r="V71" s="1693"/>
      <c r="W71" s="1696"/>
      <c r="X71" s="1693"/>
      <c r="Y71" s="1693"/>
    </row>
    <row r="72" spans="1:25" x14ac:dyDescent="0.3">
      <c r="A72" s="1855"/>
      <c r="B72"/>
      <c r="D72" s="315"/>
      <c r="E72" s="315"/>
      <c r="F72" s="1693"/>
      <c r="G72" s="1693"/>
      <c r="H72" s="1693"/>
      <c r="I72" s="1693"/>
      <c r="J72" s="1693"/>
      <c r="K72" s="1693"/>
      <c r="L72" s="1694"/>
      <c r="M72" s="1695"/>
      <c r="N72" s="1693"/>
      <c r="O72" s="1693"/>
      <c r="P72" s="1695"/>
      <c r="Q72" s="1693"/>
      <c r="R72" s="1693"/>
      <c r="S72" s="1693"/>
      <c r="T72" s="1693"/>
      <c r="U72" s="1693"/>
      <c r="V72" s="1693"/>
      <c r="W72" s="1696"/>
      <c r="X72" s="1693"/>
      <c r="Y72" s="1693"/>
    </row>
    <row r="73" spans="1:25" x14ac:dyDescent="0.3">
      <c r="A73" s="1855"/>
      <c r="B73"/>
      <c r="D73" s="315"/>
      <c r="E73" s="315"/>
      <c r="F73" s="1693"/>
      <c r="G73" s="1693"/>
      <c r="H73" s="1693"/>
      <c r="I73" s="1693"/>
      <c r="J73" s="1693"/>
      <c r="K73" s="1693"/>
      <c r="L73" s="1694"/>
      <c r="M73" s="1695"/>
      <c r="N73" s="1693"/>
      <c r="O73" s="1693"/>
      <c r="P73" s="1695"/>
      <c r="Q73" s="1693"/>
      <c r="R73" s="1693"/>
      <c r="S73" s="1693"/>
      <c r="T73" s="1693"/>
      <c r="U73" s="1693"/>
      <c r="V73" s="1693"/>
      <c r="W73" s="1696"/>
      <c r="X73" s="1693"/>
      <c r="Y73" s="1693"/>
    </row>
    <row r="74" spans="1:25" x14ac:dyDescent="0.3">
      <c r="A74" s="1855"/>
      <c r="B74"/>
      <c r="D74" s="315"/>
      <c r="E74" s="315"/>
      <c r="F74" s="1693"/>
      <c r="G74" s="1693"/>
      <c r="H74" s="1693"/>
      <c r="I74" s="1693"/>
      <c r="J74" s="1693"/>
      <c r="K74" s="1693"/>
      <c r="L74" s="1694"/>
      <c r="M74" s="1695"/>
      <c r="N74" s="1693"/>
      <c r="O74" s="1693"/>
      <c r="P74" s="1695"/>
      <c r="Q74" s="1693"/>
      <c r="R74" s="1693"/>
      <c r="S74" s="1693"/>
      <c r="T74" s="1693"/>
      <c r="U74" s="1693"/>
      <c r="V74" s="1693"/>
      <c r="W74" s="1696"/>
      <c r="X74" s="1693"/>
      <c r="Y74" s="1693"/>
    </row>
    <row r="75" spans="1:25" x14ac:dyDescent="0.3">
      <c r="B75"/>
      <c r="D75" s="244"/>
      <c r="E75" s="315"/>
    </row>
  </sheetData>
  <sortState xmlns:xlrd2="http://schemas.microsoft.com/office/spreadsheetml/2017/richdata2" ref="A8:AB64">
    <sortCondition ref="D8:D64"/>
  </sortState>
  <conditionalFormatting sqref="D9:D64 S8:S64">
    <cfRule type="cellIs" dxfId="2" priority="4" stopIfTrue="1" operator="lessThanOrEqual">
      <formula>19</formula>
    </cfRule>
    <cfRule type="cellIs" dxfId="1" priority="5" stopIfTrue="1" operator="lessThanOrEqual">
      <formula>39</formula>
    </cfRule>
    <cfRule type="cellIs" dxfId="0" priority="6" operator="greaterThan">
      <formula>39</formula>
    </cfRule>
  </conditionalFormatting>
  <conditionalFormatting sqref="T8">
    <cfRule type="colorScale" priority="3">
      <colorScale>
        <cfvo type="min"/>
        <cfvo type="percentile" val="45"/>
        <cfvo type="max"/>
        <color rgb="FFFF8989"/>
        <color rgb="FFFFEB84"/>
        <color rgb="FFA8FF7D"/>
      </colorScale>
    </cfRule>
  </conditionalFormatting>
  <conditionalFormatting sqref="C64">
    <cfRule type="colorScale" priority="2">
      <colorScale>
        <cfvo type="min"/>
        <cfvo type="percentile" val="45"/>
        <cfvo type="max"/>
        <color rgb="FFF97B7E"/>
        <color rgb="FFFFEB84"/>
        <color rgb="FF7AC88E"/>
      </colorScale>
    </cfRule>
  </conditionalFormatting>
  <conditionalFormatting sqref="B8:B64">
    <cfRule type="colorScale" priority="1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T9:T64">
    <cfRule type="colorScale" priority="7">
      <colorScale>
        <cfvo type="min"/>
        <cfvo type="percentile" val="45"/>
        <cfvo type="max"/>
        <color rgb="FFFF8989"/>
        <color rgb="FFFFEB84"/>
        <color rgb="FFA8FF7D"/>
      </colorScale>
    </cfRule>
  </conditionalFormatting>
  <pageMargins left="0.45" right="0.45" top="0.75" bottom="0.75" header="0.3" footer="0.3"/>
  <pageSetup scale="7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/>
  </sheetPr>
  <dimension ref="A1:AP80"/>
  <sheetViews>
    <sheetView zoomScale="115" zoomScaleNormal="115" workbookViewId="0">
      <pane xSplit="1" ySplit="3" topLeftCell="B4" activePane="bottomRight" state="frozen"/>
      <selection activeCell="A22" sqref="A22"/>
      <selection pane="topRight" activeCell="A22" sqref="A22"/>
      <selection pane="bottomLeft" activeCell="A22" sqref="A22"/>
      <selection pane="bottomRight" activeCell="O12" sqref="O12"/>
    </sheetView>
  </sheetViews>
  <sheetFormatPr defaultColWidth="9.140625" defaultRowHeight="15" x14ac:dyDescent="0.25"/>
  <cols>
    <col min="1" max="1" width="30.85546875" style="988" customWidth="1"/>
    <col min="2" max="7" width="5.42578125" style="988" customWidth="1"/>
    <col min="8" max="10" width="5.42578125" style="989" customWidth="1"/>
    <col min="11" max="11" width="2.7109375" style="988" customWidth="1"/>
    <col min="12" max="12" width="9.85546875" style="1322" bestFit="1" customWidth="1"/>
    <col min="13" max="13" width="6.85546875" style="989" customWidth="1"/>
    <col min="14" max="16" width="6.140625" style="989" customWidth="1"/>
    <col min="17" max="17" width="6.140625" style="988" customWidth="1"/>
    <col min="18" max="18" width="22.5703125" style="991" bestFit="1" customWidth="1"/>
    <col min="19" max="26" width="5.5703125" style="988" bestFit="1" customWidth="1"/>
    <col min="27" max="27" width="5.5703125" style="988" customWidth="1"/>
    <col min="28" max="28" width="2.5703125" style="988" customWidth="1"/>
    <col min="29" max="29" width="5.7109375" style="988" customWidth="1"/>
    <col min="30" max="30" width="7.7109375" style="988" customWidth="1"/>
    <col min="31" max="31" width="9.140625" style="988"/>
    <col min="32" max="37" width="5.5703125" style="988" bestFit="1" customWidth="1"/>
    <col min="38" max="38" width="5.7109375" customWidth="1"/>
    <col min="43" max="16384" width="9.140625" style="988"/>
  </cols>
  <sheetData>
    <row r="1" spans="1:42" x14ac:dyDescent="0.25">
      <c r="A1" s="988" t="s">
        <v>633</v>
      </c>
      <c r="R1" s="988"/>
      <c r="AL1" s="988"/>
      <c r="AM1" s="988"/>
      <c r="AN1" s="988"/>
      <c r="AO1" s="988"/>
      <c r="AP1" s="988"/>
    </row>
    <row r="2" spans="1:42" x14ac:dyDescent="0.25">
      <c r="H2" s="990"/>
      <c r="I2" s="990"/>
      <c r="J2" s="990"/>
      <c r="K2" s="1323"/>
      <c r="L2" s="1324" t="s">
        <v>634</v>
      </c>
      <c r="M2" s="1325" t="s">
        <v>462</v>
      </c>
      <c r="N2" s="990">
        <f>SUM(N8:N74)</f>
        <v>33</v>
      </c>
      <c r="O2" s="990">
        <f>SUM(O8:O74)</f>
        <v>6</v>
      </c>
      <c r="P2" s="990"/>
      <c r="Q2" s="991"/>
      <c r="R2" s="988"/>
      <c r="AD2" s="989" t="s">
        <v>659</v>
      </c>
      <c r="AL2" s="988"/>
      <c r="AM2" s="988"/>
      <c r="AN2" s="988"/>
      <c r="AO2" s="988"/>
      <c r="AP2" s="988"/>
    </row>
    <row r="3" spans="1:42" ht="15.75" thickBot="1" x14ac:dyDescent="0.3">
      <c r="A3" s="1326"/>
      <c r="B3" s="1327">
        <v>2003</v>
      </c>
      <c r="C3" s="1327">
        <v>2005</v>
      </c>
      <c r="D3" s="1327">
        <v>2007</v>
      </c>
      <c r="E3" s="1327">
        <v>2009</v>
      </c>
      <c r="F3" s="1327">
        <v>2011</v>
      </c>
      <c r="G3" s="1327">
        <v>2013</v>
      </c>
      <c r="H3" s="1328">
        <v>2015</v>
      </c>
      <c r="I3" s="1328">
        <v>2017</v>
      </c>
      <c r="J3" s="1328">
        <v>2019</v>
      </c>
      <c r="K3" s="1326"/>
      <c r="L3" s="1329" t="s">
        <v>635</v>
      </c>
      <c r="M3" s="1330" t="s">
        <v>463</v>
      </c>
      <c r="N3" s="992" t="s">
        <v>431</v>
      </c>
      <c r="O3" s="990" t="s">
        <v>436</v>
      </c>
      <c r="P3" s="990"/>
      <c r="Q3" s="993"/>
      <c r="R3" s="994"/>
      <c r="S3" s="995">
        <v>2003</v>
      </c>
      <c r="T3" s="995">
        <v>2005</v>
      </c>
      <c r="U3" s="995">
        <v>2007</v>
      </c>
      <c r="V3" s="995">
        <v>2009</v>
      </c>
      <c r="W3" s="995">
        <v>2011</v>
      </c>
      <c r="X3" s="995">
        <v>2013</v>
      </c>
      <c r="Y3" s="995">
        <v>2015</v>
      </c>
      <c r="Z3" s="995">
        <v>2017</v>
      </c>
      <c r="AA3" s="995">
        <v>2019</v>
      </c>
      <c r="AB3" s="994"/>
      <c r="AC3" s="995" t="s">
        <v>70</v>
      </c>
      <c r="AD3" s="995" t="s">
        <v>520</v>
      </c>
      <c r="AF3" s="988">
        <v>2007</v>
      </c>
      <c r="AG3" s="988">
        <v>2009</v>
      </c>
      <c r="AH3" s="988">
        <v>2011</v>
      </c>
      <c r="AI3" s="988">
        <v>2013</v>
      </c>
      <c r="AJ3" s="988">
        <v>2015</v>
      </c>
      <c r="AK3" s="988">
        <v>2017</v>
      </c>
      <c r="AL3" s="988">
        <v>2019</v>
      </c>
      <c r="AM3" s="988"/>
      <c r="AN3" s="988"/>
      <c r="AO3" s="988"/>
      <c r="AP3" s="988"/>
    </row>
    <row r="4" spans="1:42" x14ac:dyDescent="0.25">
      <c r="A4" s="1331" t="s">
        <v>443</v>
      </c>
      <c r="B4" s="1332">
        <f t="shared" ref="B4:J4" si="0">COUNTIF(B8:B74,"=F")</f>
        <v>7</v>
      </c>
      <c r="C4" s="1332">
        <f t="shared" si="0"/>
        <v>21</v>
      </c>
      <c r="D4" s="1332">
        <f t="shared" si="0"/>
        <v>13</v>
      </c>
      <c r="E4" s="1332">
        <f t="shared" si="0"/>
        <v>11</v>
      </c>
      <c r="F4" s="1332">
        <f t="shared" si="0"/>
        <v>10</v>
      </c>
      <c r="G4" s="1332">
        <f t="shared" si="0"/>
        <v>8</v>
      </c>
      <c r="H4" s="1332">
        <f t="shared" si="0"/>
        <v>12</v>
      </c>
      <c r="I4" s="1332">
        <f t="shared" si="0"/>
        <v>9</v>
      </c>
      <c r="J4" s="1332">
        <f t="shared" si="0"/>
        <v>8</v>
      </c>
      <c r="K4" s="1323"/>
      <c r="L4" s="1333"/>
      <c r="M4" s="1325"/>
      <c r="N4" s="992"/>
      <c r="O4" s="990"/>
      <c r="P4" s="990"/>
      <c r="Q4" s="994" t="s">
        <v>521</v>
      </c>
      <c r="R4" s="994"/>
      <c r="S4" s="994"/>
      <c r="T4" s="994"/>
      <c r="U4" s="994"/>
      <c r="V4" s="994"/>
      <c r="W4" s="994"/>
      <c r="X4" s="994"/>
      <c r="Y4" s="994"/>
      <c r="Z4" s="994"/>
      <c r="AA4" s="994"/>
      <c r="AB4" s="994"/>
      <c r="AC4" s="994"/>
      <c r="AD4" s="994"/>
      <c r="AL4" s="988"/>
      <c r="AM4" s="988"/>
      <c r="AN4" s="988"/>
      <c r="AO4" s="988"/>
      <c r="AP4" s="988"/>
    </row>
    <row r="5" spans="1:42" x14ac:dyDescent="0.25">
      <c r="A5" s="1334" t="s">
        <v>428</v>
      </c>
      <c r="B5" s="1335">
        <f t="shared" ref="B5:J5" si="1">COUNTIF(B8:B74,"=U")</f>
        <v>3</v>
      </c>
      <c r="C5" s="1335">
        <f t="shared" si="1"/>
        <v>4</v>
      </c>
      <c r="D5" s="1335">
        <f t="shared" si="1"/>
        <v>3</v>
      </c>
      <c r="E5" s="1335">
        <f t="shared" si="1"/>
        <v>4</v>
      </c>
      <c r="F5" s="1335">
        <f t="shared" si="1"/>
        <v>4</v>
      </c>
      <c r="G5" s="1335">
        <f t="shared" si="1"/>
        <v>1</v>
      </c>
      <c r="H5" s="1335">
        <f t="shared" si="1"/>
        <v>3</v>
      </c>
      <c r="I5" s="1335">
        <f t="shared" si="1"/>
        <v>4</v>
      </c>
      <c r="J5" s="1335">
        <f t="shared" si="1"/>
        <v>2</v>
      </c>
      <c r="K5" s="1323"/>
      <c r="L5" s="1333"/>
      <c r="M5" s="1325"/>
      <c r="N5" s="992"/>
      <c r="O5" s="990"/>
      <c r="P5" s="990"/>
      <c r="Q5" s="993"/>
      <c r="R5" s="996" t="s">
        <v>443</v>
      </c>
      <c r="S5" s="996">
        <v>7</v>
      </c>
      <c r="T5" s="996">
        <v>24</v>
      </c>
      <c r="U5" s="996">
        <v>13</v>
      </c>
      <c r="V5" s="996">
        <v>11</v>
      </c>
      <c r="W5" s="996">
        <v>10</v>
      </c>
      <c r="X5" s="996">
        <v>8</v>
      </c>
      <c r="Y5" s="996">
        <v>12</v>
      </c>
      <c r="Z5" s="996">
        <v>9</v>
      </c>
      <c r="AA5" s="996">
        <v>8</v>
      </c>
      <c r="AB5" s="994"/>
      <c r="AC5" s="996">
        <f>SUM(S5:AB5)</f>
        <v>102</v>
      </c>
      <c r="AD5" s="997">
        <f>AVERAGE(U5:AA5)</f>
        <v>10.142857142857142</v>
      </c>
      <c r="AF5" s="998">
        <f t="shared" ref="AF5:AL5" si="2">U5*5</f>
        <v>65</v>
      </c>
      <c r="AG5" s="998">
        <f t="shared" si="2"/>
        <v>55</v>
      </c>
      <c r="AH5" s="998">
        <f t="shared" si="2"/>
        <v>50</v>
      </c>
      <c r="AI5" s="998">
        <f t="shared" si="2"/>
        <v>40</v>
      </c>
      <c r="AJ5" s="998">
        <f t="shared" si="2"/>
        <v>60</v>
      </c>
      <c r="AK5" s="998">
        <f t="shared" si="2"/>
        <v>45</v>
      </c>
      <c r="AL5" s="998">
        <f t="shared" si="2"/>
        <v>40</v>
      </c>
      <c r="AM5" s="988"/>
      <c r="AN5" s="988"/>
      <c r="AO5" s="988"/>
      <c r="AP5" s="988"/>
    </row>
    <row r="6" spans="1:42" ht="15.75" thickBot="1" x14ac:dyDescent="0.3">
      <c r="A6" s="1336" t="s">
        <v>429</v>
      </c>
      <c r="B6" s="1337">
        <f t="shared" ref="B6:J6" si="3">COUNTIF(B8:B74,"=DM")</f>
        <v>0</v>
      </c>
      <c r="C6" s="1337">
        <f t="shared" si="3"/>
        <v>0</v>
      </c>
      <c r="D6" s="1337">
        <f t="shared" si="3"/>
        <v>0</v>
      </c>
      <c r="E6" s="1337">
        <f t="shared" si="3"/>
        <v>0</v>
      </c>
      <c r="F6" s="1337">
        <f t="shared" si="3"/>
        <v>0</v>
      </c>
      <c r="G6" s="1337">
        <f t="shared" si="3"/>
        <v>9</v>
      </c>
      <c r="H6" s="1337">
        <f t="shared" si="3"/>
        <v>0</v>
      </c>
      <c r="I6" s="1337">
        <f t="shared" si="3"/>
        <v>0</v>
      </c>
      <c r="J6" s="1337">
        <f t="shared" si="3"/>
        <v>0</v>
      </c>
      <c r="K6" s="1326"/>
      <c r="L6" s="1338"/>
      <c r="M6" s="1330"/>
      <c r="N6" s="992"/>
      <c r="O6" s="990"/>
      <c r="P6" s="990"/>
      <c r="Q6" s="993"/>
      <c r="R6" s="996" t="s">
        <v>522</v>
      </c>
      <c r="S6" s="996">
        <v>3</v>
      </c>
      <c r="T6" s="996">
        <v>0</v>
      </c>
      <c r="U6" s="996">
        <v>3</v>
      </c>
      <c r="V6" s="996">
        <v>4</v>
      </c>
      <c r="W6" s="996">
        <v>4</v>
      </c>
      <c r="X6" s="996">
        <v>1</v>
      </c>
      <c r="Y6" s="996">
        <v>3</v>
      </c>
      <c r="Z6" s="996">
        <v>4</v>
      </c>
      <c r="AA6" s="996">
        <v>2</v>
      </c>
      <c r="AB6" s="994"/>
      <c r="AC6" s="996">
        <f>SUM(S6:AB6)</f>
        <v>24</v>
      </c>
      <c r="AD6" s="997">
        <f>AVERAGE(U6:AA6)</f>
        <v>3</v>
      </c>
      <c r="AF6" s="998">
        <f t="shared" ref="AF6:AL6" si="4">U6*2</f>
        <v>6</v>
      </c>
      <c r="AG6" s="998">
        <f t="shared" si="4"/>
        <v>8</v>
      </c>
      <c r="AH6" s="998">
        <f t="shared" si="4"/>
        <v>8</v>
      </c>
      <c r="AI6" s="998">
        <f t="shared" si="4"/>
        <v>2</v>
      </c>
      <c r="AJ6" s="998">
        <f t="shared" si="4"/>
        <v>6</v>
      </c>
      <c r="AK6" s="998">
        <f t="shared" si="4"/>
        <v>8</v>
      </c>
      <c r="AL6" s="998">
        <f t="shared" si="4"/>
        <v>4</v>
      </c>
      <c r="AM6" s="988"/>
      <c r="AN6" s="988"/>
      <c r="AO6" s="988"/>
      <c r="AP6" s="988"/>
    </row>
    <row r="7" spans="1:42" x14ac:dyDescent="0.25">
      <c r="A7" s="1323"/>
      <c r="B7" s="1339"/>
      <c r="C7" s="1339"/>
      <c r="D7" s="1339"/>
      <c r="E7" s="1339"/>
      <c r="F7" s="1339"/>
      <c r="G7" s="1339"/>
      <c r="H7" s="1340"/>
      <c r="I7" s="1340"/>
      <c r="J7" s="1340"/>
      <c r="K7" s="1323"/>
      <c r="L7" s="1333"/>
      <c r="M7" s="1325"/>
      <c r="N7" s="992"/>
      <c r="O7" s="990"/>
      <c r="P7" s="990"/>
      <c r="Q7" s="993"/>
      <c r="R7" s="996" t="s">
        <v>523</v>
      </c>
      <c r="S7" s="996">
        <v>0</v>
      </c>
      <c r="T7" s="996">
        <v>0</v>
      </c>
      <c r="U7" s="996">
        <v>0</v>
      </c>
      <c r="V7" s="996">
        <v>0</v>
      </c>
      <c r="W7" s="996">
        <v>0</v>
      </c>
      <c r="X7" s="996">
        <v>9</v>
      </c>
      <c r="Y7" s="996">
        <v>0</v>
      </c>
      <c r="Z7" s="996">
        <v>0</v>
      </c>
      <c r="AA7" s="996">
        <v>0</v>
      </c>
      <c r="AB7" s="994"/>
      <c r="AC7" s="996">
        <f>SUM(S7:AB7)</f>
        <v>9</v>
      </c>
      <c r="AD7" s="997">
        <f>AVERAGE(U7:AA7)</f>
        <v>1.2857142857142858</v>
      </c>
      <c r="AF7" s="998">
        <f t="shared" ref="AF7:AL7" si="5">U7</f>
        <v>0</v>
      </c>
      <c r="AG7" s="998">
        <f t="shared" si="5"/>
        <v>0</v>
      </c>
      <c r="AH7" s="998">
        <f t="shared" si="5"/>
        <v>0</v>
      </c>
      <c r="AI7" s="998">
        <f t="shared" si="5"/>
        <v>9</v>
      </c>
      <c r="AJ7" s="998">
        <f t="shared" si="5"/>
        <v>0</v>
      </c>
      <c r="AK7" s="998">
        <f t="shared" si="5"/>
        <v>0</v>
      </c>
      <c r="AL7" s="998">
        <f t="shared" si="5"/>
        <v>0</v>
      </c>
      <c r="AM7" s="988"/>
      <c r="AN7" s="988"/>
      <c r="AO7" s="988"/>
      <c r="AP7" s="988"/>
    </row>
    <row r="8" spans="1:42" x14ac:dyDescent="0.25">
      <c r="A8" s="1331" t="s">
        <v>430</v>
      </c>
      <c r="B8" s="1332"/>
      <c r="C8" s="1332"/>
      <c r="D8" s="1332" t="s">
        <v>431</v>
      </c>
      <c r="E8" s="1332"/>
      <c r="F8" s="1332"/>
      <c r="G8" s="1332"/>
      <c r="H8" s="1341" t="s">
        <v>636</v>
      </c>
      <c r="I8" s="1342" t="s">
        <v>432</v>
      </c>
      <c r="J8" s="1342"/>
      <c r="K8" s="1331"/>
      <c r="L8" s="1343">
        <v>0.86599999999999999</v>
      </c>
      <c r="M8" s="1325">
        <v>2017</v>
      </c>
      <c r="N8" s="992">
        <v>1</v>
      </c>
      <c r="O8" s="990"/>
      <c r="P8" s="990"/>
      <c r="Q8" s="994"/>
      <c r="R8" s="996" t="s">
        <v>524</v>
      </c>
      <c r="S8" s="996">
        <v>1</v>
      </c>
      <c r="T8" s="996">
        <v>1</v>
      </c>
      <c r="U8" s="996">
        <v>0</v>
      </c>
      <c r="V8" s="996">
        <v>0</v>
      </c>
      <c r="W8" s="996">
        <v>0</v>
      </c>
      <c r="X8" s="996">
        <v>1</v>
      </c>
      <c r="Y8" s="996">
        <v>1</v>
      </c>
      <c r="Z8" s="996">
        <v>1</v>
      </c>
      <c r="AA8" s="996">
        <v>0</v>
      </c>
      <c r="AB8" s="994"/>
      <c r="AC8" s="996">
        <f>SUM(S8:AB8)</f>
        <v>5</v>
      </c>
      <c r="AD8" s="997">
        <f>AVERAGE(U8:AA8)</f>
        <v>0.42857142857142855</v>
      </c>
      <c r="AF8" s="998">
        <f>SUM(AF5:AF7)</f>
        <v>71</v>
      </c>
      <c r="AG8" s="998">
        <f t="shared" ref="AG8:AL8" si="6">SUM(AG5:AG7)</f>
        <v>63</v>
      </c>
      <c r="AH8" s="998">
        <f t="shared" si="6"/>
        <v>58</v>
      </c>
      <c r="AI8" s="998">
        <f t="shared" si="6"/>
        <v>51</v>
      </c>
      <c r="AJ8" s="998">
        <f t="shared" si="6"/>
        <v>66</v>
      </c>
      <c r="AK8" s="998">
        <f t="shared" si="6"/>
        <v>53</v>
      </c>
      <c r="AL8" s="998">
        <f t="shared" si="6"/>
        <v>44</v>
      </c>
      <c r="AM8" s="988"/>
      <c r="AN8" s="988"/>
      <c r="AO8" s="988"/>
      <c r="AP8" s="988"/>
    </row>
    <row r="9" spans="1:42" ht="15.75" thickBot="1" x14ac:dyDescent="0.3">
      <c r="A9" s="1336" t="s">
        <v>295</v>
      </c>
      <c r="B9" s="1337"/>
      <c r="C9" s="1337"/>
      <c r="D9" s="1337"/>
      <c r="E9" s="1337"/>
      <c r="F9" s="1337"/>
      <c r="G9" s="1337" t="s">
        <v>431</v>
      </c>
      <c r="H9" s="1344"/>
      <c r="I9" s="1344"/>
      <c r="J9" s="1344"/>
      <c r="K9" s="1336"/>
      <c r="L9" s="1345">
        <v>0.64</v>
      </c>
      <c r="M9" s="1346">
        <v>2013</v>
      </c>
      <c r="N9" s="989">
        <v>1</v>
      </c>
      <c r="Q9" s="994"/>
      <c r="R9" s="994"/>
      <c r="S9" s="996"/>
      <c r="T9" s="996"/>
      <c r="U9" s="996"/>
      <c r="V9" s="996"/>
      <c r="W9" s="996"/>
      <c r="X9" s="996"/>
      <c r="Y9" s="996"/>
      <c r="Z9" s="996"/>
      <c r="AA9" s="996"/>
      <c r="AB9" s="994"/>
      <c r="AC9" s="994"/>
      <c r="AD9" s="996"/>
      <c r="AL9" s="988"/>
      <c r="AM9" s="988"/>
      <c r="AN9" s="988"/>
      <c r="AO9" s="988"/>
      <c r="AP9" s="988"/>
    </row>
    <row r="10" spans="1:42" x14ac:dyDescent="0.25">
      <c r="A10" s="1323" t="s">
        <v>55</v>
      </c>
      <c r="B10" s="1339"/>
      <c r="C10" s="1339"/>
      <c r="D10" s="1339"/>
      <c r="E10" s="1339"/>
      <c r="F10" s="1339"/>
      <c r="G10" s="1339"/>
      <c r="H10" s="1340"/>
      <c r="I10" s="1340"/>
      <c r="J10" s="1340" t="s">
        <v>431</v>
      </c>
      <c r="K10" s="1323"/>
      <c r="L10" s="1347">
        <v>0.79</v>
      </c>
      <c r="M10" s="1325">
        <v>2019</v>
      </c>
      <c r="N10" s="989">
        <v>1</v>
      </c>
      <c r="Q10" s="994"/>
      <c r="R10" s="994"/>
      <c r="S10" s="996"/>
      <c r="T10" s="996"/>
      <c r="U10" s="996"/>
      <c r="V10" s="996"/>
      <c r="W10" s="996"/>
      <c r="X10" s="996"/>
      <c r="Y10" s="996"/>
      <c r="Z10" s="996"/>
      <c r="AA10" s="996"/>
      <c r="AB10" s="994"/>
      <c r="AC10" s="994"/>
      <c r="AD10" s="996"/>
      <c r="AL10" s="988"/>
      <c r="AM10" s="988"/>
      <c r="AN10" s="988"/>
      <c r="AO10" s="988"/>
      <c r="AP10" s="988"/>
    </row>
    <row r="11" spans="1:42" x14ac:dyDescent="0.25">
      <c r="A11" s="1323" t="s">
        <v>433</v>
      </c>
      <c r="B11" s="1339"/>
      <c r="C11" s="1339"/>
      <c r="D11" s="1339"/>
      <c r="E11" s="1339"/>
      <c r="F11" s="1339"/>
      <c r="G11" s="1339"/>
      <c r="H11" s="1339"/>
      <c r="I11" s="1340"/>
      <c r="J11" s="1340"/>
      <c r="K11" s="1323"/>
      <c r="L11" s="1348">
        <v>0.46500000000000002</v>
      </c>
      <c r="M11" s="1325"/>
      <c r="N11" s="989">
        <v>1</v>
      </c>
      <c r="Q11" s="994" t="s">
        <v>525</v>
      </c>
      <c r="R11" s="996"/>
      <c r="S11" s="996"/>
      <c r="T11" s="996"/>
      <c r="U11" s="996"/>
      <c r="V11" s="996"/>
      <c r="W11" s="996"/>
      <c r="X11" s="996"/>
      <c r="Y11" s="996"/>
      <c r="Z11" s="996"/>
      <c r="AA11" s="996"/>
      <c r="AB11" s="994"/>
      <c r="AC11" s="994"/>
      <c r="AD11" s="996"/>
      <c r="AL11" s="988"/>
      <c r="AM11" s="988"/>
      <c r="AN11" s="988"/>
      <c r="AO11" s="988"/>
      <c r="AP11" s="988"/>
    </row>
    <row r="12" spans="1:42" x14ac:dyDescent="0.25">
      <c r="A12" s="1349" t="s">
        <v>434</v>
      </c>
      <c r="B12" s="1332" t="s">
        <v>431</v>
      </c>
      <c r="C12" s="1332"/>
      <c r="D12" s="1332" t="s">
        <v>431</v>
      </c>
      <c r="E12" s="1332"/>
      <c r="F12" s="1332"/>
      <c r="G12" s="1332"/>
      <c r="H12" s="1332" t="s">
        <v>431</v>
      </c>
      <c r="I12" s="1342"/>
      <c r="J12" s="1342"/>
      <c r="K12" s="1350"/>
      <c r="L12" s="1343">
        <v>0.43</v>
      </c>
      <c r="M12" s="1351">
        <v>2015</v>
      </c>
      <c r="Q12" s="993"/>
      <c r="R12" s="996" t="s">
        <v>443</v>
      </c>
      <c r="S12" s="996">
        <v>5</v>
      </c>
      <c r="T12" s="996">
        <v>22</v>
      </c>
      <c r="U12" s="996">
        <v>12</v>
      </c>
      <c r="V12" s="996">
        <v>8</v>
      </c>
      <c r="W12" s="996">
        <v>9</v>
      </c>
      <c r="X12" s="996">
        <v>8</v>
      </c>
      <c r="Y12" s="996">
        <v>8</v>
      </c>
      <c r="Z12" s="996">
        <v>7</v>
      </c>
      <c r="AA12" s="996">
        <v>6</v>
      </c>
      <c r="AB12" s="994"/>
      <c r="AC12" s="996">
        <f>SUM(S12:AB12)</f>
        <v>85</v>
      </c>
      <c r="AD12" s="997">
        <f>AVERAGE(U12:AA12)</f>
        <v>8.2857142857142865</v>
      </c>
      <c r="AL12" s="988"/>
      <c r="AM12" s="988"/>
      <c r="AN12" s="988"/>
      <c r="AO12" s="988"/>
      <c r="AP12" s="988"/>
    </row>
    <row r="13" spans="1:42" x14ac:dyDescent="0.25">
      <c r="A13" s="1352" t="s">
        <v>435</v>
      </c>
      <c r="B13" s="1335" t="s">
        <v>431</v>
      </c>
      <c r="C13" s="1335"/>
      <c r="D13" s="1335" t="s">
        <v>431</v>
      </c>
      <c r="E13" s="1353"/>
      <c r="F13" s="1353"/>
      <c r="G13" s="1353"/>
      <c r="H13" s="1353"/>
      <c r="I13" s="1353"/>
      <c r="J13" s="1354"/>
      <c r="K13" s="1355"/>
      <c r="L13" s="1356"/>
      <c r="M13" s="1357"/>
      <c r="Q13" s="994"/>
      <c r="R13" s="996" t="s">
        <v>428</v>
      </c>
      <c r="S13" s="996">
        <v>3</v>
      </c>
      <c r="T13" s="996">
        <v>0</v>
      </c>
      <c r="U13" s="996">
        <v>3</v>
      </c>
      <c r="V13" s="996">
        <v>4</v>
      </c>
      <c r="W13" s="996">
        <v>4</v>
      </c>
      <c r="X13" s="996">
        <v>1</v>
      </c>
      <c r="Y13" s="996">
        <v>3</v>
      </c>
      <c r="Z13" s="996">
        <v>4</v>
      </c>
      <c r="AA13" s="996">
        <v>2</v>
      </c>
      <c r="AB13" s="994"/>
      <c r="AC13" s="996">
        <f>SUM(S13:AB13)</f>
        <v>24</v>
      </c>
      <c r="AD13" s="997">
        <f>AVERAGE(U13:AA13)</f>
        <v>3</v>
      </c>
      <c r="AL13" s="988"/>
      <c r="AM13" s="988"/>
      <c r="AN13" s="988"/>
      <c r="AO13" s="988"/>
      <c r="AP13" s="988"/>
    </row>
    <row r="14" spans="1:42" x14ac:dyDescent="0.25">
      <c r="A14" s="1352" t="s">
        <v>72</v>
      </c>
      <c r="B14" s="1335"/>
      <c r="C14" s="1335"/>
      <c r="D14" s="1335"/>
      <c r="E14" s="1335"/>
      <c r="F14" s="1335"/>
      <c r="G14" s="1335"/>
      <c r="H14" s="1335" t="s">
        <v>431</v>
      </c>
      <c r="I14" s="1358"/>
      <c r="J14" s="1358"/>
      <c r="K14" s="1355"/>
      <c r="L14" s="1356">
        <v>0.6</v>
      </c>
      <c r="M14" s="1357">
        <v>2015</v>
      </c>
      <c r="Q14" s="994"/>
      <c r="R14" s="996" t="s">
        <v>429</v>
      </c>
      <c r="S14" s="996">
        <v>0</v>
      </c>
      <c r="T14" s="996">
        <v>0</v>
      </c>
      <c r="U14" s="996">
        <v>0</v>
      </c>
      <c r="V14" s="996">
        <v>0</v>
      </c>
      <c r="W14" s="996">
        <v>0</v>
      </c>
      <c r="X14" s="996">
        <v>8</v>
      </c>
      <c r="Y14" s="996">
        <v>0</v>
      </c>
      <c r="Z14" s="996">
        <v>0</v>
      </c>
      <c r="AA14" s="996">
        <v>0</v>
      </c>
      <c r="AB14" s="994"/>
      <c r="AC14" s="996">
        <f>SUM(S14:AB14)</f>
        <v>8</v>
      </c>
      <c r="AD14" s="997">
        <f>AVERAGE(U14:AA14)</f>
        <v>1.1428571428571428</v>
      </c>
      <c r="AL14" s="988"/>
      <c r="AM14" s="988"/>
      <c r="AN14" s="988"/>
      <c r="AO14" s="988"/>
      <c r="AP14" s="988"/>
    </row>
    <row r="15" spans="1:42" ht="15.75" thickBot="1" x14ac:dyDescent="0.3">
      <c r="A15" s="1359" t="s">
        <v>71</v>
      </c>
      <c r="B15" s="1337"/>
      <c r="C15" s="1337"/>
      <c r="D15" s="1337"/>
      <c r="E15" s="1337"/>
      <c r="F15" s="1337"/>
      <c r="G15" s="1337"/>
      <c r="H15" s="1337" t="s">
        <v>431</v>
      </c>
      <c r="I15" s="1344"/>
      <c r="J15" s="1344"/>
      <c r="K15" s="1360"/>
      <c r="L15" s="1345">
        <v>0.33</v>
      </c>
      <c r="M15" s="1346">
        <v>2015</v>
      </c>
      <c r="Q15" s="994"/>
      <c r="R15" s="996" t="s">
        <v>524</v>
      </c>
      <c r="S15" s="996">
        <v>0</v>
      </c>
      <c r="T15" s="996">
        <v>0</v>
      </c>
      <c r="U15" s="996">
        <v>0</v>
      </c>
      <c r="V15" s="996">
        <v>0</v>
      </c>
      <c r="W15" s="996">
        <v>0</v>
      </c>
      <c r="X15" s="996">
        <v>1</v>
      </c>
      <c r="Y15" s="996">
        <v>1</v>
      </c>
      <c r="Z15" s="996">
        <v>0</v>
      </c>
      <c r="AA15" s="996">
        <v>0</v>
      </c>
      <c r="AB15" s="994"/>
      <c r="AC15" s="996">
        <f>SUM(S15:AB15)</f>
        <v>2</v>
      </c>
      <c r="AD15" s="997">
        <f>AVERAGE(U15:AA15)</f>
        <v>0.2857142857142857</v>
      </c>
      <c r="AL15" s="988"/>
      <c r="AM15" s="988"/>
      <c r="AN15" s="988"/>
      <c r="AO15" s="988"/>
      <c r="AP15" s="988"/>
    </row>
    <row r="16" spans="1:42" ht="18" thickBot="1" x14ac:dyDescent="0.3">
      <c r="A16" s="1361" t="s">
        <v>452</v>
      </c>
      <c r="B16" s="1362"/>
      <c r="C16" s="1362" t="s">
        <v>431</v>
      </c>
      <c r="D16" s="1362"/>
      <c r="E16" s="1362"/>
      <c r="F16" s="1362" t="s">
        <v>431</v>
      </c>
      <c r="G16" s="1362"/>
      <c r="H16" s="1363"/>
      <c r="I16" s="1363" t="s">
        <v>432</v>
      </c>
      <c r="J16" s="1363"/>
      <c r="K16" s="1364"/>
      <c r="L16" s="1365">
        <v>0.39400000000000002</v>
      </c>
      <c r="M16" s="1366">
        <v>2017</v>
      </c>
      <c r="N16" s="989">
        <v>1</v>
      </c>
      <c r="Q16" s="994"/>
      <c r="R16" s="994"/>
      <c r="S16" s="996"/>
      <c r="T16" s="996"/>
      <c r="U16" s="996"/>
      <c r="V16" s="996"/>
      <c r="W16" s="996"/>
      <c r="X16" s="996"/>
      <c r="Y16" s="996"/>
      <c r="Z16" s="996"/>
      <c r="AA16" s="996"/>
      <c r="AB16" s="994"/>
      <c r="AC16" s="994"/>
      <c r="AD16" s="996"/>
      <c r="AL16" s="988"/>
      <c r="AM16" s="988"/>
      <c r="AN16" s="988"/>
      <c r="AO16" s="988"/>
      <c r="AP16" s="988"/>
    </row>
    <row r="17" spans="1:42" x14ac:dyDescent="0.25">
      <c r="A17" s="1331" t="s">
        <v>445</v>
      </c>
      <c r="B17" s="1332"/>
      <c r="C17" s="1332"/>
      <c r="D17" s="1367"/>
      <c r="E17" s="1367"/>
      <c r="F17" s="1367"/>
      <c r="G17" s="1367"/>
      <c r="H17" s="1367"/>
      <c r="I17" s="1367"/>
      <c r="J17" s="1368"/>
      <c r="K17" s="1331"/>
      <c r="L17" s="1369">
        <v>0.42</v>
      </c>
      <c r="M17" s="1351"/>
      <c r="N17" s="989">
        <v>1</v>
      </c>
      <c r="Q17" s="994" t="s">
        <v>526</v>
      </c>
      <c r="R17" s="996"/>
      <c r="S17" s="996"/>
      <c r="T17" s="996"/>
      <c r="U17" s="996"/>
      <c r="V17" s="996"/>
      <c r="W17" s="996"/>
      <c r="X17" s="996"/>
      <c r="Y17" s="996"/>
      <c r="Z17" s="996"/>
      <c r="AA17" s="996"/>
      <c r="AB17" s="994"/>
      <c r="AC17" s="994"/>
      <c r="AD17" s="996"/>
      <c r="AL17" s="988"/>
      <c r="AM17" s="988"/>
      <c r="AN17" s="988"/>
      <c r="AO17" s="988"/>
      <c r="AP17" s="988"/>
    </row>
    <row r="18" spans="1:42" x14ac:dyDescent="0.25">
      <c r="A18" s="1352" t="s">
        <v>72</v>
      </c>
      <c r="B18" s="1335"/>
      <c r="C18" s="1335"/>
      <c r="D18" s="1335"/>
      <c r="E18" s="1335"/>
      <c r="F18" s="1335"/>
      <c r="G18" s="1335"/>
      <c r="H18" s="1358"/>
      <c r="I18" s="1358" t="s">
        <v>431</v>
      </c>
      <c r="J18" s="1358"/>
      <c r="K18" s="1334"/>
      <c r="L18" s="1356">
        <v>0.69</v>
      </c>
      <c r="M18" s="1357">
        <v>2017</v>
      </c>
      <c r="Q18" s="994"/>
      <c r="R18" s="996" t="s">
        <v>443</v>
      </c>
      <c r="S18" s="996">
        <f t="shared" ref="S18:Z20" si="7">S5-S12</f>
        <v>2</v>
      </c>
      <c r="T18" s="996">
        <f t="shared" si="7"/>
        <v>2</v>
      </c>
      <c r="U18" s="996">
        <f t="shared" si="7"/>
        <v>1</v>
      </c>
      <c r="V18" s="996">
        <f t="shared" si="7"/>
        <v>3</v>
      </c>
      <c r="W18" s="996">
        <f t="shared" si="7"/>
        <v>1</v>
      </c>
      <c r="X18" s="996">
        <f t="shared" si="7"/>
        <v>0</v>
      </c>
      <c r="Y18" s="996">
        <f t="shared" si="7"/>
        <v>4</v>
      </c>
      <c r="Z18" s="996">
        <f t="shared" si="7"/>
        <v>2</v>
      </c>
      <c r="AA18" s="996">
        <v>2</v>
      </c>
      <c r="AB18" s="994"/>
      <c r="AC18" s="996">
        <f>SUM(S18:AB18)</f>
        <v>17</v>
      </c>
      <c r="AD18" s="997">
        <f>AVERAGE(U18:AA18)</f>
        <v>1.8571428571428572</v>
      </c>
      <c r="AL18" s="988"/>
      <c r="AM18" s="988"/>
      <c r="AN18" s="988"/>
      <c r="AO18" s="988"/>
      <c r="AP18" s="988"/>
    </row>
    <row r="19" spans="1:42" ht="15.75" thickBot="1" x14ac:dyDescent="0.3">
      <c r="A19" s="1370" t="s">
        <v>637</v>
      </c>
      <c r="B19" s="1371"/>
      <c r="C19" s="1371"/>
      <c r="D19" s="1372" t="s">
        <v>431</v>
      </c>
      <c r="E19" s="1372"/>
      <c r="F19" s="1371"/>
      <c r="G19" s="1371"/>
      <c r="H19" s="1373"/>
      <c r="I19" s="1373" t="s">
        <v>431</v>
      </c>
      <c r="J19" s="1373"/>
      <c r="K19" s="1374"/>
      <c r="L19" s="1375">
        <v>0.37</v>
      </c>
      <c r="M19" s="1376">
        <v>2017</v>
      </c>
      <c r="Q19" s="994"/>
      <c r="R19" s="996" t="s">
        <v>428</v>
      </c>
      <c r="S19" s="996">
        <f t="shared" si="7"/>
        <v>0</v>
      </c>
      <c r="T19" s="996">
        <f t="shared" si="7"/>
        <v>0</v>
      </c>
      <c r="U19" s="996">
        <f t="shared" si="7"/>
        <v>0</v>
      </c>
      <c r="V19" s="996">
        <f t="shared" si="7"/>
        <v>0</v>
      </c>
      <c r="W19" s="996">
        <f t="shared" si="7"/>
        <v>0</v>
      </c>
      <c r="X19" s="996">
        <f t="shared" si="7"/>
        <v>0</v>
      </c>
      <c r="Y19" s="996">
        <f t="shared" si="7"/>
        <v>0</v>
      </c>
      <c r="Z19" s="996">
        <f t="shared" si="7"/>
        <v>0</v>
      </c>
      <c r="AA19" s="996">
        <v>0</v>
      </c>
      <c r="AB19" s="994"/>
      <c r="AC19" s="996">
        <f>SUM(S19:AB19)</f>
        <v>0</v>
      </c>
      <c r="AD19" s="997">
        <f>AVERAGE(U19:AA19)</f>
        <v>0</v>
      </c>
      <c r="AL19" s="988"/>
      <c r="AM19" s="988"/>
      <c r="AN19" s="988"/>
      <c r="AO19" s="988"/>
      <c r="AP19" s="988"/>
    </row>
    <row r="20" spans="1:42" ht="17.25" x14ac:dyDescent="0.25">
      <c r="A20" s="1331" t="s">
        <v>449</v>
      </c>
      <c r="B20" s="1377" t="s">
        <v>431</v>
      </c>
      <c r="C20" s="1377" t="s">
        <v>432</v>
      </c>
      <c r="D20" s="1378" t="s">
        <v>431</v>
      </c>
      <c r="E20" s="1378" t="s">
        <v>431</v>
      </c>
      <c r="F20" s="1377" t="s">
        <v>432</v>
      </c>
      <c r="G20" s="1377" t="s">
        <v>432</v>
      </c>
      <c r="H20" s="1379" t="s">
        <v>431</v>
      </c>
      <c r="I20" s="1380" t="s">
        <v>432</v>
      </c>
      <c r="J20" s="1381"/>
      <c r="K20" s="1331"/>
      <c r="L20" s="1343">
        <v>0.48599999999999999</v>
      </c>
      <c r="M20" s="1351">
        <v>2017</v>
      </c>
      <c r="N20" s="989">
        <v>1</v>
      </c>
      <c r="Q20" s="994"/>
      <c r="R20" s="996" t="s">
        <v>429</v>
      </c>
      <c r="S20" s="996">
        <f t="shared" si="7"/>
        <v>0</v>
      </c>
      <c r="T20" s="996">
        <f t="shared" si="7"/>
        <v>0</v>
      </c>
      <c r="U20" s="996">
        <f t="shared" si="7"/>
        <v>0</v>
      </c>
      <c r="V20" s="996">
        <f t="shared" si="7"/>
        <v>0</v>
      </c>
      <c r="W20" s="996">
        <f t="shared" si="7"/>
        <v>0</v>
      </c>
      <c r="X20" s="996">
        <f t="shared" si="7"/>
        <v>1</v>
      </c>
      <c r="Y20" s="996">
        <f t="shared" si="7"/>
        <v>0</v>
      </c>
      <c r="Z20" s="996">
        <f t="shared" si="7"/>
        <v>0</v>
      </c>
      <c r="AA20" s="996">
        <v>0</v>
      </c>
      <c r="AB20" s="994"/>
      <c r="AC20" s="996">
        <f>SUM(S20:AB20)</f>
        <v>1</v>
      </c>
      <c r="AD20" s="997">
        <f>AVERAGE(U20:AA20)</f>
        <v>0.14285714285714285</v>
      </c>
      <c r="AL20" s="988"/>
      <c r="AM20" s="988"/>
      <c r="AN20" s="988"/>
      <c r="AO20" s="988"/>
      <c r="AP20" s="988"/>
    </row>
    <row r="21" spans="1:42" ht="15.75" thickBot="1" x14ac:dyDescent="0.3">
      <c r="A21" s="1382" t="s">
        <v>195</v>
      </c>
      <c r="B21" s="1383"/>
      <c r="C21" s="1383"/>
      <c r="D21" s="1384"/>
      <c r="E21" s="1384"/>
      <c r="F21" s="1383"/>
      <c r="G21" s="1383" t="s">
        <v>436</v>
      </c>
      <c r="H21" s="1385"/>
      <c r="I21" s="1385"/>
      <c r="J21" s="1385"/>
      <c r="K21" s="1382"/>
      <c r="L21" s="1386">
        <v>0.42</v>
      </c>
      <c r="M21" s="1387">
        <v>2013</v>
      </c>
      <c r="O21" s="989">
        <v>1</v>
      </c>
      <c r="Q21" s="994"/>
      <c r="R21" s="994"/>
      <c r="S21" s="994"/>
      <c r="T21" s="994"/>
      <c r="U21" s="994"/>
      <c r="V21" s="994"/>
      <c r="W21" s="994"/>
      <c r="X21" s="994"/>
      <c r="Y21" s="994"/>
      <c r="Z21" s="994"/>
      <c r="AA21" s="994"/>
      <c r="AB21" s="994"/>
      <c r="AC21" s="994"/>
      <c r="AD21" s="999"/>
      <c r="AL21" s="988"/>
      <c r="AM21" s="988"/>
      <c r="AN21" s="988"/>
      <c r="AO21" s="988"/>
      <c r="AP21" s="988"/>
    </row>
    <row r="22" spans="1:42" x14ac:dyDescent="0.25">
      <c r="A22" s="1331" t="s">
        <v>437</v>
      </c>
      <c r="B22" s="1367"/>
      <c r="C22" s="1367"/>
      <c r="D22" s="1388"/>
      <c r="E22" s="1389"/>
      <c r="F22" s="1332"/>
      <c r="G22" s="1332"/>
      <c r="H22" s="1342"/>
      <c r="I22" s="1342"/>
      <c r="J22" s="1342"/>
      <c r="K22" s="1331"/>
      <c r="L22" s="1369">
        <v>0.56000000000000005</v>
      </c>
      <c r="M22" s="1351"/>
      <c r="N22" s="989">
        <v>1</v>
      </c>
      <c r="Q22" s="994"/>
      <c r="R22" s="994"/>
      <c r="S22" s="994"/>
      <c r="T22" s="994"/>
      <c r="U22" s="994"/>
      <c r="V22" s="994"/>
      <c r="W22" s="994"/>
      <c r="X22" s="994"/>
      <c r="Y22" s="994"/>
      <c r="Z22" s="994"/>
      <c r="AA22" s="994"/>
      <c r="AB22" s="994"/>
      <c r="AC22" s="994"/>
      <c r="AD22" s="994"/>
      <c r="AL22" s="988"/>
      <c r="AM22" s="988"/>
      <c r="AN22" s="988"/>
      <c r="AO22" s="988"/>
      <c r="AP22" s="988"/>
    </row>
    <row r="23" spans="1:42" x14ac:dyDescent="0.25">
      <c r="A23" s="1352" t="s">
        <v>72</v>
      </c>
      <c r="B23" s="1390" t="s">
        <v>638</v>
      </c>
      <c r="C23" s="1335"/>
      <c r="D23" s="1391"/>
      <c r="E23" s="1391" t="s">
        <v>431</v>
      </c>
      <c r="F23" s="1335"/>
      <c r="G23" s="1335"/>
      <c r="H23" s="1358"/>
      <c r="I23" s="1358"/>
      <c r="J23" s="1358" t="s">
        <v>431</v>
      </c>
      <c r="K23" s="1334"/>
      <c r="L23" s="1356">
        <v>0.53</v>
      </c>
      <c r="M23" s="1357">
        <v>2019</v>
      </c>
      <c r="Q23" s="994" t="s">
        <v>527</v>
      </c>
      <c r="R23" s="994"/>
      <c r="S23" s="1000">
        <f>S5/S12</f>
        <v>1.4</v>
      </c>
      <c r="T23" s="1000">
        <f t="shared" ref="T23:AA23" si="8">T5/T12</f>
        <v>1.0909090909090908</v>
      </c>
      <c r="U23" s="1000">
        <f t="shared" si="8"/>
        <v>1.0833333333333333</v>
      </c>
      <c r="V23" s="1000">
        <f t="shared" si="8"/>
        <v>1.375</v>
      </c>
      <c r="W23" s="1000">
        <f t="shared" si="8"/>
        <v>1.1111111111111112</v>
      </c>
      <c r="X23" s="1000">
        <f t="shared" si="8"/>
        <v>1</v>
      </c>
      <c r="Y23" s="1000">
        <f t="shared" si="8"/>
        <v>1.5</v>
      </c>
      <c r="Z23" s="1000">
        <f t="shared" si="8"/>
        <v>1.2857142857142858</v>
      </c>
      <c r="AA23" s="1000">
        <f t="shared" si="8"/>
        <v>1.3333333333333333</v>
      </c>
      <c r="AB23" s="994"/>
      <c r="AC23" s="994"/>
      <c r="AD23" s="994"/>
      <c r="AL23" s="988"/>
      <c r="AM23" s="988"/>
      <c r="AN23" s="988"/>
      <c r="AO23" s="988"/>
      <c r="AP23" s="988"/>
    </row>
    <row r="24" spans="1:42" x14ac:dyDescent="0.25">
      <c r="A24" s="1392" t="s">
        <v>71</v>
      </c>
      <c r="B24" s="1391" t="s">
        <v>431</v>
      </c>
      <c r="C24" s="1391" t="s">
        <v>431</v>
      </c>
      <c r="D24" s="1391"/>
      <c r="E24" s="1391" t="s">
        <v>431</v>
      </c>
      <c r="F24" s="1393"/>
      <c r="G24" s="1335"/>
      <c r="H24" s="1358"/>
      <c r="I24" s="1358"/>
      <c r="J24" s="1323"/>
      <c r="K24" s="1334"/>
      <c r="L24" s="1356"/>
      <c r="M24" s="1357"/>
      <c r="R24" s="988"/>
      <c r="AL24" s="988"/>
      <c r="AM24" s="988"/>
      <c r="AN24" s="988"/>
      <c r="AO24" s="988"/>
      <c r="AP24" s="988"/>
    </row>
    <row r="25" spans="1:42" x14ac:dyDescent="0.25">
      <c r="A25" s="1392" t="s">
        <v>639</v>
      </c>
      <c r="B25" s="1391"/>
      <c r="C25" s="1391"/>
      <c r="D25" s="1391"/>
      <c r="E25" s="1391"/>
      <c r="F25" s="1393"/>
      <c r="G25" s="1335"/>
      <c r="H25" s="1358"/>
      <c r="I25" s="1358"/>
      <c r="J25" s="1358" t="s">
        <v>431</v>
      </c>
      <c r="K25" s="1334"/>
      <c r="L25" s="1356">
        <v>0.49</v>
      </c>
      <c r="M25" s="1357">
        <v>2019</v>
      </c>
      <c r="R25" s="988"/>
      <c r="AL25" s="988"/>
      <c r="AM25" s="988"/>
      <c r="AN25" s="988"/>
      <c r="AO25" s="988"/>
      <c r="AP25" s="988"/>
    </row>
    <row r="26" spans="1:42" x14ac:dyDescent="0.25">
      <c r="A26" s="1392" t="s">
        <v>640</v>
      </c>
      <c r="B26" s="1391"/>
      <c r="C26" s="1391" t="s">
        <v>431</v>
      </c>
      <c r="D26" s="1391"/>
      <c r="E26" s="1391" t="s">
        <v>431</v>
      </c>
      <c r="F26" s="1335"/>
      <c r="G26" s="1335"/>
      <c r="H26" s="1358"/>
      <c r="I26" s="1358"/>
      <c r="J26" s="1358" t="s">
        <v>431</v>
      </c>
      <c r="K26" s="1334"/>
      <c r="L26" s="1356">
        <v>0.65</v>
      </c>
      <c r="M26" s="1357">
        <v>2019</v>
      </c>
      <c r="R26" s="988"/>
      <c r="AL26" s="988"/>
      <c r="AM26" s="988"/>
      <c r="AN26" s="988"/>
      <c r="AO26" s="988"/>
      <c r="AP26" s="988"/>
    </row>
    <row r="27" spans="1:42" ht="18" thickBot="1" x14ac:dyDescent="0.3">
      <c r="A27" s="1394" t="s">
        <v>451</v>
      </c>
      <c r="B27" s="1332"/>
      <c r="C27" s="1332" t="s">
        <v>431</v>
      </c>
      <c r="D27" s="1332"/>
      <c r="E27" s="1332"/>
      <c r="F27" s="1332"/>
      <c r="G27" s="1332"/>
      <c r="H27" s="1342"/>
      <c r="I27" s="1342" t="s">
        <v>431</v>
      </c>
      <c r="J27" s="1342"/>
      <c r="K27" s="1331"/>
      <c r="L27" s="1343">
        <v>0.54</v>
      </c>
      <c r="M27" s="1351">
        <v>2017</v>
      </c>
      <c r="N27" s="989">
        <v>1</v>
      </c>
      <c r="R27" s="988"/>
      <c r="AL27" s="988"/>
      <c r="AM27" s="988"/>
      <c r="AN27" s="988"/>
      <c r="AO27" s="988"/>
      <c r="AP27" s="988"/>
    </row>
    <row r="28" spans="1:42" x14ac:dyDescent="0.25">
      <c r="A28" s="1334" t="s">
        <v>40</v>
      </c>
      <c r="B28" s="1395"/>
      <c r="C28" s="1395" t="s">
        <v>431</v>
      </c>
      <c r="D28" s="1395" t="s">
        <v>431</v>
      </c>
      <c r="E28" s="1395" t="s">
        <v>432</v>
      </c>
      <c r="F28" s="1395" t="s">
        <v>432</v>
      </c>
      <c r="G28" s="1395" t="s">
        <v>438</v>
      </c>
      <c r="H28" s="1396" t="s">
        <v>431</v>
      </c>
      <c r="I28" s="1358"/>
      <c r="J28" s="1358"/>
      <c r="K28" s="1334"/>
      <c r="L28" s="1356">
        <v>0.55500000000000005</v>
      </c>
      <c r="M28" s="1357">
        <v>2015</v>
      </c>
      <c r="N28" s="989">
        <v>1</v>
      </c>
      <c r="R28" s="988"/>
      <c r="AL28" s="988"/>
      <c r="AM28" s="988"/>
      <c r="AN28" s="988"/>
      <c r="AO28" s="988"/>
      <c r="AP28" s="988"/>
    </row>
    <row r="29" spans="1:42" ht="18" thickBot="1" x14ac:dyDescent="0.3">
      <c r="A29" s="1336" t="s">
        <v>450</v>
      </c>
      <c r="B29" s="1397"/>
      <c r="C29" s="1337"/>
      <c r="D29" s="1397" t="s">
        <v>431</v>
      </c>
      <c r="E29" s="1337"/>
      <c r="F29" s="1397"/>
      <c r="G29" s="1337"/>
      <c r="H29" s="1397" t="s">
        <v>432</v>
      </c>
      <c r="I29" s="1344"/>
      <c r="J29" s="1398"/>
      <c r="K29" s="1399"/>
      <c r="L29" s="1400">
        <v>0.64</v>
      </c>
      <c r="M29" s="1401">
        <v>2015</v>
      </c>
      <c r="N29" s="989">
        <v>1</v>
      </c>
      <c r="R29" s="988"/>
      <c r="AL29" s="988"/>
      <c r="AM29" s="988"/>
      <c r="AN29" s="988"/>
      <c r="AO29" s="988"/>
      <c r="AP29" s="988"/>
    </row>
    <row r="30" spans="1:42" ht="21" customHeight="1" x14ac:dyDescent="0.25">
      <c r="A30" s="1331" t="s">
        <v>190</v>
      </c>
      <c r="B30" s="1332"/>
      <c r="C30" s="1332"/>
      <c r="D30" s="1332"/>
      <c r="E30" s="1332"/>
      <c r="F30" s="1332"/>
      <c r="G30" s="1367"/>
      <c r="H30" s="1367"/>
      <c r="I30" s="1367"/>
      <c r="J30" s="1367"/>
      <c r="K30" s="1331"/>
      <c r="L30" s="1369">
        <v>0.49</v>
      </c>
      <c r="M30" s="1351"/>
      <c r="N30" s="989">
        <v>1</v>
      </c>
      <c r="R30" s="988"/>
      <c r="AL30" s="988"/>
      <c r="AM30" s="988"/>
      <c r="AN30" s="988"/>
      <c r="AO30" s="988"/>
      <c r="AP30" s="988"/>
    </row>
    <row r="31" spans="1:42" ht="17.25" x14ac:dyDescent="0.25">
      <c r="A31" s="1352" t="s">
        <v>641</v>
      </c>
      <c r="B31" s="1335"/>
      <c r="C31" s="1335"/>
      <c r="D31" s="1335"/>
      <c r="E31" s="1335"/>
      <c r="F31" s="1335"/>
      <c r="G31" s="1391" t="s">
        <v>436</v>
      </c>
      <c r="H31" s="1353"/>
      <c r="I31" s="1353"/>
      <c r="J31" s="1354"/>
      <c r="K31" s="1334"/>
      <c r="L31" s="1356"/>
      <c r="M31" s="1357"/>
      <c r="R31" s="988"/>
      <c r="AL31" s="988"/>
      <c r="AM31" s="988"/>
      <c r="AN31" s="988"/>
      <c r="AO31" s="988"/>
      <c r="AP31" s="988"/>
    </row>
    <row r="32" spans="1:42" ht="17.25" x14ac:dyDescent="0.25">
      <c r="A32" s="1402" t="s">
        <v>642</v>
      </c>
      <c r="B32" s="1335"/>
      <c r="C32" s="1335"/>
      <c r="D32" s="1335"/>
      <c r="E32" s="1335"/>
      <c r="F32" s="1335"/>
      <c r="G32" s="1391" t="s">
        <v>436</v>
      </c>
      <c r="H32" s="1353"/>
      <c r="I32" s="1353"/>
      <c r="J32" s="1354"/>
      <c r="K32" s="1334"/>
      <c r="L32" s="1356"/>
      <c r="M32" s="1357"/>
      <c r="R32" s="988"/>
      <c r="AL32" s="988"/>
      <c r="AM32" s="988"/>
      <c r="AN32" s="988"/>
      <c r="AO32" s="988"/>
      <c r="AP32" s="988"/>
    </row>
    <row r="33" spans="1:42" x14ac:dyDescent="0.25">
      <c r="A33" s="1352" t="s">
        <v>643</v>
      </c>
      <c r="B33" s="1335"/>
      <c r="C33" s="1335"/>
      <c r="D33" s="1335"/>
      <c r="E33" s="1335"/>
      <c r="F33" s="1335"/>
      <c r="G33" s="1335"/>
      <c r="H33" s="1358" t="s">
        <v>431</v>
      </c>
      <c r="I33" s="1358"/>
      <c r="J33" s="1358"/>
      <c r="K33" s="1334"/>
      <c r="L33" s="1356">
        <v>0.73</v>
      </c>
      <c r="M33" s="1357">
        <v>2015</v>
      </c>
      <c r="R33" s="988"/>
      <c r="AL33" s="988"/>
      <c r="AM33" s="988"/>
      <c r="AN33" s="988"/>
      <c r="AO33" s="988"/>
      <c r="AP33" s="988"/>
    </row>
    <row r="34" spans="1:42" x14ac:dyDescent="0.25">
      <c r="A34" s="1403" t="s">
        <v>644</v>
      </c>
      <c r="B34" s="1335"/>
      <c r="C34" s="1335"/>
      <c r="D34" s="1335"/>
      <c r="E34" s="1335"/>
      <c r="F34" s="1335"/>
      <c r="G34" s="1335"/>
      <c r="H34" s="1358" t="s">
        <v>431</v>
      </c>
      <c r="I34" s="1358"/>
      <c r="J34" s="1358"/>
      <c r="K34" s="1334"/>
      <c r="L34" s="1356">
        <v>0.62</v>
      </c>
      <c r="M34" s="1357">
        <v>2015</v>
      </c>
      <c r="R34" s="988"/>
      <c r="AL34" s="988"/>
      <c r="AM34" s="988"/>
      <c r="AN34" s="988"/>
      <c r="AO34" s="988"/>
      <c r="AP34" s="988"/>
    </row>
    <row r="35" spans="1:42" ht="15.75" thickBot="1" x14ac:dyDescent="0.3">
      <c r="A35" s="1404" t="s">
        <v>439</v>
      </c>
      <c r="B35" s="1397"/>
      <c r="C35" s="1337"/>
      <c r="D35" s="1397"/>
      <c r="E35" s="1337"/>
      <c r="F35" s="1397"/>
      <c r="G35" s="1405"/>
      <c r="H35" s="1397" t="s">
        <v>431</v>
      </c>
      <c r="I35" s="1344"/>
      <c r="J35" s="1406"/>
      <c r="K35" s="1399"/>
      <c r="L35" s="1400">
        <v>0.3</v>
      </c>
      <c r="M35" s="1401">
        <v>2015</v>
      </c>
      <c r="R35" s="988"/>
      <c r="AL35" s="988"/>
      <c r="AM35" s="988"/>
      <c r="AN35" s="988"/>
      <c r="AO35" s="988"/>
      <c r="AP35" s="988"/>
    </row>
    <row r="36" spans="1:42" x14ac:dyDescent="0.25">
      <c r="A36" s="1331" t="s">
        <v>196</v>
      </c>
      <c r="B36" s="1332"/>
      <c r="C36" s="1332"/>
      <c r="D36" s="1332"/>
      <c r="E36" s="1332"/>
      <c r="F36" s="1332"/>
      <c r="G36" s="1332" t="s">
        <v>436</v>
      </c>
      <c r="H36" s="1342"/>
      <c r="I36" s="1342"/>
      <c r="J36" s="1342"/>
      <c r="K36" s="1331"/>
      <c r="L36" s="1343">
        <v>0.58911954187544735</v>
      </c>
      <c r="M36" s="1351">
        <v>2013</v>
      </c>
      <c r="O36" s="989">
        <v>1</v>
      </c>
      <c r="R36" s="988"/>
      <c r="AL36" s="988"/>
      <c r="AM36" s="988"/>
      <c r="AN36" s="988"/>
      <c r="AO36" s="988"/>
      <c r="AP36" s="988"/>
    </row>
    <row r="37" spans="1:42" x14ac:dyDescent="0.25">
      <c r="A37" s="1334" t="s">
        <v>180</v>
      </c>
      <c r="B37" s="1395" t="s">
        <v>432</v>
      </c>
      <c r="C37" s="1395" t="s">
        <v>431</v>
      </c>
      <c r="D37" s="1395" t="s">
        <v>431</v>
      </c>
      <c r="E37" s="1395" t="s">
        <v>432</v>
      </c>
      <c r="F37" s="1395" t="s">
        <v>438</v>
      </c>
      <c r="G37" s="1395" t="s">
        <v>431</v>
      </c>
      <c r="H37" s="1395" t="s">
        <v>438</v>
      </c>
      <c r="I37" s="1395" t="s">
        <v>438</v>
      </c>
      <c r="J37" s="1407" t="s">
        <v>431</v>
      </c>
      <c r="K37" s="1334"/>
      <c r="L37" s="1356">
        <v>0.56999999999999995</v>
      </c>
      <c r="M37" s="1357">
        <v>2019</v>
      </c>
      <c r="N37" s="989">
        <v>1</v>
      </c>
      <c r="R37" s="988"/>
      <c r="AL37" s="988"/>
      <c r="AM37" s="988"/>
      <c r="AN37" s="988"/>
      <c r="AO37" s="988"/>
      <c r="AP37" s="988"/>
    </row>
    <row r="38" spans="1:42" x14ac:dyDescent="0.25">
      <c r="A38" s="1334" t="s">
        <v>36</v>
      </c>
      <c r="B38" s="1395" t="s">
        <v>432</v>
      </c>
      <c r="C38" s="1395" t="s">
        <v>431</v>
      </c>
      <c r="D38" s="1395" t="s">
        <v>431</v>
      </c>
      <c r="E38" s="1395" t="s">
        <v>432</v>
      </c>
      <c r="F38" s="1395" t="s">
        <v>432</v>
      </c>
      <c r="G38" s="1395" t="s">
        <v>431</v>
      </c>
      <c r="H38" s="1395" t="s">
        <v>431</v>
      </c>
      <c r="I38" s="1396" t="s">
        <v>432</v>
      </c>
      <c r="J38" s="1408"/>
      <c r="K38" s="1334"/>
      <c r="L38" s="1356">
        <v>0.40100000000000002</v>
      </c>
      <c r="M38" s="1357">
        <v>2015</v>
      </c>
      <c r="N38" s="989">
        <v>1</v>
      </c>
      <c r="R38" s="988"/>
      <c r="AL38" s="988"/>
      <c r="AM38" s="988"/>
      <c r="AN38" s="988"/>
      <c r="AO38" s="988"/>
      <c r="AP38" s="988"/>
    </row>
    <row r="39" spans="1:42" x14ac:dyDescent="0.25">
      <c r="A39" s="1334" t="s">
        <v>8</v>
      </c>
      <c r="B39" s="1335"/>
      <c r="C39" s="1335" t="s">
        <v>431</v>
      </c>
      <c r="D39" s="1335"/>
      <c r="E39" s="1335"/>
      <c r="F39" s="1335" t="s">
        <v>431</v>
      </c>
      <c r="G39" s="1335"/>
      <c r="H39" s="1358"/>
      <c r="I39" s="1358"/>
      <c r="J39" s="1358"/>
      <c r="K39" s="1334"/>
      <c r="L39" s="1356">
        <v>0.83699999999999997</v>
      </c>
      <c r="M39" s="1357">
        <v>2011</v>
      </c>
      <c r="N39" s="989">
        <v>1</v>
      </c>
      <c r="R39" s="988"/>
      <c r="AL39" s="988"/>
      <c r="AM39" s="988"/>
      <c r="AN39" s="988"/>
      <c r="AO39" s="988"/>
      <c r="AP39" s="988"/>
    </row>
    <row r="40" spans="1:42" x14ac:dyDescent="0.25">
      <c r="A40" s="1334" t="s">
        <v>42</v>
      </c>
      <c r="B40" s="1335"/>
      <c r="C40" s="1335" t="s">
        <v>431</v>
      </c>
      <c r="D40" s="1335" t="s">
        <v>432</v>
      </c>
      <c r="E40" s="1335"/>
      <c r="F40" s="1335"/>
      <c r="G40" s="1335" t="s">
        <v>436</v>
      </c>
      <c r="H40" s="1358"/>
      <c r="I40" s="1358"/>
      <c r="J40" s="1358"/>
      <c r="K40" s="1334"/>
      <c r="L40" s="1356">
        <v>0.89</v>
      </c>
      <c r="M40" s="1357">
        <v>2013</v>
      </c>
      <c r="O40" s="989">
        <v>1</v>
      </c>
      <c r="R40" s="988"/>
      <c r="AL40" s="988"/>
      <c r="AM40" s="988"/>
      <c r="AN40" s="988"/>
      <c r="AO40" s="988"/>
      <c r="AP40" s="988"/>
    </row>
    <row r="41" spans="1:42" x14ac:dyDescent="0.25">
      <c r="A41" s="1334" t="s">
        <v>645</v>
      </c>
      <c r="B41" s="1335"/>
      <c r="C41" s="1335" t="s">
        <v>431</v>
      </c>
      <c r="D41" s="1335"/>
      <c r="E41" s="1335"/>
      <c r="F41" s="1335"/>
      <c r="G41" s="1335"/>
      <c r="H41" s="1358"/>
      <c r="I41" s="1358"/>
      <c r="J41" s="1358" t="s">
        <v>431</v>
      </c>
      <c r="K41" s="1334"/>
      <c r="L41" s="1356">
        <v>0.44</v>
      </c>
      <c r="M41" s="1357">
        <v>2019</v>
      </c>
      <c r="N41" s="989">
        <v>1</v>
      </c>
      <c r="R41" s="988"/>
      <c r="AL41" s="988"/>
      <c r="AM41" s="988"/>
      <c r="AN41" s="988"/>
      <c r="AO41" s="988"/>
      <c r="AP41" s="988"/>
    </row>
    <row r="42" spans="1:42" x14ac:dyDescent="0.25">
      <c r="A42" s="1409" t="s">
        <v>646</v>
      </c>
      <c r="B42" s="1391"/>
      <c r="C42" s="1391"/>
      <c r="D42" s="1391"/>
      <c r="E42" s="1391"/>
      <c r="F42" s="1410"/>
      <c r="G42" s="1391"/>
      <c r="H42" s="1358"/>
      <c r="I42" s="1358"/>
      <c r="J42" s="1358"/>
      <c r="K42" s="1334"/>
      <c r="L42" s="1411">
        <v>0.34499999999999997</v>
      </c>
      <c r="M42" s="1357">
        <v>2011</v>
      </c>
      <c r="N42" s="989">
        <v>1</v>
      </c>
      <c r="R42" s="988"/>
      <c r="AL42" s="988"/>
      <c r="AM42" s="988"/>
      <c r="AN42" s="988"/>
      <c r="AO42" s="988"/>
      <c r="AP42" s="988"/>
    </row>
    <row r="43" spans="1:42" x14ac:dyDescent="0.25">
      <c r="A43" s="1412" t="s">
        <v>647</v>
      </c>
      <c r="B43" s="1391"/>
      <c r="C43" s="1391"/>
      <c r="D43" s="1391"/>
      <c r="E43" s="1391"/>
      <c r="F43" s="1391" t="s">
        <v>431</v>
      </c>
      <c r="G43" s="1391"/>
      <c r="H43" s="1358"/>
      <c r="I43" s="1358"/>
      <c r="J43" s="1358"/>
      <c r="K43" s="1334"/>
      <c r="L43" s="1356"/>
      <c r="M43" s="1357"/>
      <c r="R43" s="988"/>
      <c r="AL43" s="988"/>
      <c r="AM43" s="988"/>
      <c r="AN43" s="988"/>
      <c r="AO43" s="988"/>
      <c r="AP43" s="988"/>
    </row>
    <row r="44" spans="1:42" x14ac:dyDescent="0.25">
      <c r="A44" s="1412" t="s">
        <v>648</v>
      </c>
      <c r="B44" s="1391"/>
      <c r="C44" s="1391"/>
      <c r="D44" s="1391"/>
      <c r="E44" s="1391"/>
      <c r="F44" s="1391" t="s">
        <v>431</v>
      </c>
      <c r="G44" s="1391"/>
      <c r="H44" s="1358"/>
      <c r="I44" s="1358"/>
      <c r="J44" s="1358"/>
      <c r="K44" s="1334"/>
      <c r="L44" s="1356"/>
      <c r="M44" s="1357"/>
      <c r="R44" s="988"/>
      <c r="AL44" s="988"/>
      <c r="AM44" s="988"/>
      <c r="AN44" s="988"/>
      <c r="AO44" s="988"/>
      <c r="AP44" s="988"/>
    </row>
    <row r="45" spans="1:42" x14ac:dyDescent="0.25">
      <c r="A45" s="1334" t="s">
        <v>192</v>
      </c>
      <c r="B45" s="1335"/>
      <c r="C45" s="1335"/>
      <c r="D45" s="1335"/>
      <c r="E45" s="1335" t="s">
        <v>431</v>
      </c>
      <c r="F45" s="1335"/>
      <c r="G45" s="1335"/>
      <c r="H45" s="1358"/>
      <c r="I45" s="1358"/>
      <c r="J45" s="1358"/>
      <c r="K45" s="1334"/>
      <c r="L45" s="1356">
        <v>0.80900000000000005</v>
      </c>
      <c r="M45" s="1357">
        <v>2009</v>
      </c>
      <c r="N45" s="989">
        <v>1</v>
      </c>
      <c r="R45" s="988"/>
      <c r="AL45" s="988"/>
      <c r="AM45" s="988"/>
      <c r="AN45" s="988"/>
      <c r="AO45" s="988"/>
      <c r="AP45" s="988"/>
    </row>
    <row r="46" spans="1:42" x14ac:dyDescent="0.25">
      <c r="A46" s="1413" t="s">
        <v>612</v>
      </c>
      <c r="B46" s="1398"/>
      <c r="C46" s="1398"/>
      <c r="D46" s="1398"/>
      <c r="E46" s="1398"/>
      <c r="F46" s="1398"/>
      <c r="G46" s="1398"/>
      <c r="H46" s="1406"/>
      <c r="I46" s="1406"/>
      <c r="J46" s="1406"/>
      <c r="K46" s="1413"/>
      <c r="L46" s="1414"/>
      <c r="M46" s="1415"/>
      <c r="N46" s="989">
        <v>1</v>
      </c>
      <c r="R46" s="988"/>
      <c r="AL46" s="988"/>
      <c r="AM46" s="988"/>
      <c r="AN46" s="988"/>
      <c r="AO46" s="988"/>
      <c r="AP46" s="988"/>
    </row>
    <row r="47" spans="1:42" ht="15.75" thickBot="1" x14ac:dyDescent="0.3">
      <c r="A47" s="1416" t="s">
        <v>649</v>
      </c>
      <c r="B47" s="1417"/>
      <c r="C47" s="1417" t="s">
        <v>431</v>
      </c>
      <c r="D47" s="1417"/>
      <c r="E47" s="1417"/>
      <c r="F47" s="1417"/>
      <c r="G47" s="1417"/>
      <c r="H47" s="1418" t="s">
        <v>431</v>
      </c>
      <c r="I47" s="1418"/>
      <c r="J47" s="1418"/>
      <c r="K47" s="1419"/>
      <c r="L47" s="1420">
        <v>0.8</v>
      </c>
      <c r="M47" s="1421">
        <v>2015</v>
      </c>
      <c r="R47" s="988"/>
      <c r="AL47" s="988"/>
      <c r="AM47" s="988"/>
      <c r="AN47" s="988"/>
      <c r="AO47" s="988"/>
      <c r="AP47" s="988"/>
    </row>
    <row r="48" spans="1:42" x14ac:dyDescent="0.25">
      <c r="A48" s="1422" t="s">
        <v>650</v>
      </c>
      <c r="B48" s="1339"/>
      <c r="C48" s="1390" t="s">
        <v>638</v>
      </c>
      <c r="D48" s="1339"/>
      <c r="E48" s="1339"/>
      <c r="F48" s="1339"/>
      <c r="G48" s="1339"/>
      <c r="H48" s="1340"/>
      <c r="I48" s="1340"/>
      <c r="J48" s="1340"/>
      <c r="K48" s="1323"/>
      <c r="L48" s="1347"/>
      <c r="M48" s="1325"/>
      <c r="R48" s="988"/>
      <c r="AL48" s="988"/>
      <c r="AM48" s="988"/>
      <c r="AN48" s="988"/>
      <c r="AO48" s="988"/>
      <c r="AP48" s="988"/>
    </row>
    <row r="49" spans="1:42" x14ac:dyDescent="0.25">
      <c r="A49" s="1331" t="s">
        <v>172</v>
      </c>
      <c r="B49" s="1423"/>
      <c r="C49" s="1424"/>
      <c r="D49" s="1424"/>
      <c r="E49" s="1424"/>
      <c r="F49" s="1424"/>
      <c r="G49" s="1424"/>
      <c r="H49" s="1424"/>
      <c r="I49" s="1424"/>
      <c r="J49" s="1425"/>
      <c r="K49" s="1331"/>
      <c r="L49" s="1426">
        <v>0.49</v>
      </c>
      <c r="M49" s="1351"/>
      <c r="R49" s="988"/>
      <c r="AL49" s="988"/>
      <c r="AM49" s="988"/>
      <c r="AN49" s="988"/>
      <c r="AO49" s="988"/>
      <c r="AP49" s="988"/>
    </row>
    <row r="50" spans="1:42" ht="18" thickBot="1" x14ac:dyDescent="0.3">
      <c r="A50" s="1427" t="s">
        <v>651</v>
      </c>
      <c r="B50" s="1378" t="s">
        <v>431</v>
      </c>
      <c r="C50" s="1396" t="s">
        <v>431</v>
      </c>
      <c r="D50" s="1358"/>
      <c r="E50" s="1335" t="s">
        <v>431</v>
      </c>
      <c r="F50" s="1335"/>
      <c r="G50" s="1335"/>
      <c r="H50" s="1358"/>
      <c r="I50" s="1358" t="s">
        <v>431</v>
      </c>
      <c r="J50" s="1358"/>
      <c r="K50" s="1355"/>
      <c r="L50" s="1428">
        <v>0.57999999999999996</v>
      </c>
      <c r="M50" s="1357">
        <v>2017</v>
      </c>
      <c r="N50" s="989">
        <v>1</v>
      </c>
      <c r="R50" s="988"/>
      <c r="AL50" s="988"/>
      <c r="AM50" s="988"/>
      <c r="AN50" s="988"/>
      <c r="AO50" s="988"/>
      <c r="AP50" s="988"/>
    </row>
    <row r="51" spans="1:42" ht="18" thickBot="1" x14ac:dyDescent="0.3">
      <c r="A51" s="1429" t="s">
        <v>652</v>
      </c>
      <c r="B51" s="1378" t="s">
        <v>431</v>
      </c>
      <c r="C51" s="1430" t="s">
        <v>431</v>
      </c>
      <c r="D51" s="1418"/>
      <c r="E51" s="1417" t="s">
        <v>431</v>
      </c>
      <c r="F51" s="1417"/>
      <c r="G51" s="1417"/>
      <c r="H51" s="1418"/>
      <c r="I51" s="1418" t="s">
        <v>431</v>
      </c>
      <c r="J51" s="1418"/>
      <c r="K51" s="1431"/>
      <c r="L51" s="1432">
        <v>0.33</v>
      </c>
      <c r="M51" s="1421">
        <v>2017</v>
      </c>
      <c r="R51" s="988"/>
      <c r="AL51" s="988"/>
      <c r="AM51" s="988"/>
      <c r="AN51" s="988"/>
      <c r="AO51" s="988"/>
      <c r="AP51" s="988"/>
    </row>
    <row r="52" spans="1:42" x14ac:dyDescent="0.25">
      <c r="A52" s="1331" t="s">
        <v>188</v>
      </c>
      <c r="B52" s="1332"/>
      <c r="C52" s="1332"/>
      <c r="D52" s="1332" t="s">
        <v>431</v>
      </c>
      <c r="E52" s="1332"/>
      <c r="F52" s="1332"/>
      <c r="G52" s="1332"/>
      <c r="H52" s="1342"/>
      <c r="I52" s="1342"/>
      <c r="J52" s="1342" t="s">
        <v>431</v>
      </c>
      <c r="K52" s="1331"/>
      <c r="L52" s="1343">
        <v>0.56999999999999995</v>
      </c>
      <c r="M52" s="1351">
        <v>2019</v>
      </c>
      <c r="N52" s="989">
        <v>1</v>
      </c>
      <c r="R52" s="988"/>
      <c r="AL52" s="988"/>
      <c r="AM52" s="988"/>
      <c r="AN52" s="988"/>
      <c r="AO52" s="988"/>
      <c r="AP52" s="988"/>
    </row>
    <row r="53" spans="1:42" x14ac:dyDescent="0.25">
      <c r="A53" s="1334" t="s">
        <v>170</v>
      </c>
      <c r="B53" s="1335"/>
      <c r="C53" s="1335" t="s">
        <v>431</v>
      </c>
      <c r="D53" s="1335"/>
      <c r="E53" s="1335"/>
      <c r="F53" s="1335"/>
      <c r="G53" s="1335" t="s">
        <v>431</v>
      </c>
      <c r="H53" s="1358"/>
      <c r="I53" s="1406"/>
      <c r="J53" s="1406"/>
      <c r="K53" s="1334"/>
      <c r="L53" s="1356">
        <v>0.75218480094035878</v>
      </c>
      <c r="M53" s="1357">
        <v>2013</v>
      </c>
      <c r="N53" s="989">
        <v>1</v>
      </c>
      <c r="R53" s="988"/>
      <c r="AL53" s="988"/>
      <c r="AM53" s="988"/>
      <c r="AN53" s="988"/>
      <c r="AO53" s="988"/>
      <c r="AP53" s="988"/>
    </row>
    <row r="54" spans="1:42" x14ac:dyDescent="0.25">
      <c r="A54" s="1334" t="s">
        <v>44</v>
      </c>
      <c r="B54" s="1395" t="s">
        <v>431</v>
      </c>
      <c r="C54" s="1395" t="s">
        <v>432</v>
      </c>
      <c r="D54" s="1395" t="s">
        <v>432</v>
      </c>
      <c r="E54" s="1395" t="s">
        <v>432</v>
      </c>
      <c r="F54" s="1395" t="s">
        <v>431</v>
      </c>
      <c r="G54" s="1395" t="s">
        <v>438</v>
      </c>
      <c r="H54" s="1433" t="s">
        <v>438</v>
      </c>
      <c r="I54" s="1396" t="s">
        <v>431</v>
      </c>
      <c r="J54" s="1434"/>
      <c r="K54" s="1334"/>
      <c r="L54" s="1356">
        <v>0.77</v>
      </c>
      <c r="M54" s="1357">
        <v>2017</v>
      </c>
      <c r="N54" s="989">
        <v>1</v>
      </c>
      <c r="R54" s="988"/>
      <c r="AL54" s="988"/>
      <c r="AM54" s="988"/>
      <c r="AN54" s="988"/>
      <c r="AO54" s="988"/>
      <c r="AP54" s="988"/>
    </row>
    <row r="55" spans="1:42" x14ac:dyDescent="0.25">
      <c r="A55" s="1334" t="s">
        <v>440</v>
      </c>
      <c r="B55" s="1335"/>
      <c r="C55" s="1335"/>
      <c r="D55" s="1335"/>
      <c r="E55" s="1335"/>
      <c r="F55" s="1335"/>
      <c r="G55" s="1393" t="s">
        <v>653</v>
      </c>
      <c r="H55" s="1358"/>
      <c r="I55" s="1342"/>
      <c r="J55" s="1342"/>
      <c r="K55" s="1334"/>
      <c r="L55" s="1435"/>
      <c r="M55" s="1357">
        <v>2013</v>
      </c>
      <c r="R55" s="988"/>
      <c r="AL55" s="988"/>
      <c r="AM55" s="988"/>
      <c r="AN55" s="988"/>
      <c r="AO55" s="988"/>
      <c r="AP55" s="988"/>
    </row>
    <row r="56" spans="1:42" x14ac:dyDescent="0.25">
      <c r="A56" s="1334" t="s">
        <v>441</v>
      </c>
      <c r="B56" s="1395"/>
      <c r="C56" s="1335" t="s">
        <v>431</v>
      </c>
      <c r="D56" s="1335" t="s">
        <v>431</v>
      </c>
      <c r="E56" s="1335" t="s">
        <v>431</v>
      </c>
      <c r="F56" s="1335" t="s">
        <v>431</v>
      </c>
      <c r="G56" s="1335" t="s">
        <v>431</v>
      </c>
      <c r="H56" s="1335" t="s">
        <v>431</v>
      </c>
      <c r="I56" s="1335" t="s">
        <v>431</v>
      </c>
      <c r="J56" s="1358"/>
      <c r="K56" s="1334"/>
      <c r="L56" s="1356">
        <v>0.72299999999999998</v>
      </c>
      <c r="M56" s="1357">
        <v>2017</v>
      </c>
      <c r="R56" s="988"/>
      <c r="AL56" s="988"/>
      <c r="AM56" s="988"/>
      <c r="AN56" s="988"/>
      <c r="AO56" s="988"/>
      <c r="AP56" s="988"/>
    </row>
    <row r="57" spans="1:42" x14ac:dyDescent="0.25">
      <c r="A57" s="1334" t="s">
        <v>9</v>
      </c>
      <c r="B57" s="1335"/>
      <c r="C57" s="1335" t="s">
        <v>431</v>
      </c>
      <c r="D57" s="1335"/>
      <c r="E57" s="1335" t="s">
        <v>431</v>
      </c>
      <c r="F57" s="1395" t="s">
        <v>431</v>
      </c>
      <c r="G57" s="1396" t="s">
        <v>431</v>
      </c>
      <c r="H57" s="1358" t="s">
        <v>432</v>
      </c>
      <c r="I57" s="1358"/>
      <c r="J57" s="1358" t="s">
        <v>432</v>
      </c>
      <c r="K57" s="1334"/>
      <c r="L57" s="1356">
        <v>0.39</v>
      </c>
      <c r="M57" s="1357">
        <v>2013</v>
      </c>
      <c r="N57" s="990">
        <v>1</v>
      </c>
      <c r="O57" s="990"/>
      <c r="P57" s="990"/>
      <c r="Q57" s="990"/>
      <c r="R57" s="988"/>
      <c r="AL57" s="988"/>
      <c r="AM57" s="988"/>
      <c r="AN57" s="988"/>
      <c r="AO57" s="988"/>
      <c r="AP57" s="988"/>
    </row>
    <row r="58" spans="1:42" x14ac:dyDescent="0.25">
      <c r="A58" s="1334" t="s">
        <v>297</v>
      </c>
      <c r="B58" s="1335"/>
      <c r="C58" s="1335"/>
      <c r="D58" s="1335"/>
      <c r="E58" s="1335"/>
      <c r="F58" s="1335"/>
      <c r="G58" s="1335" t="s">
        <v>436</v>
      </c>
      <c r="H58" s="1358"/>
      <c r="I58" s="1358"/>
      <c r="J58" s="1358"/>
      <c r="K58" s="1334"/>
      <c r="L58" s="1356">
        <v>0.8</v>
      </c>
      <c r="M58" s="1357">
        <v>2013</v>
      </c>
      <c r="O58" s="989">
        <v>1</v>
      </c>
      <c r="R58" s="988"/>
      <c r="AL58" s="988"/>
      <c r="AM58" s="988"/>
      <c r="AN58" s="988"/>
      <c r="AO58" s="988"/>
      <c r="AP58" s="988"/>
    </row>
    <row r="59" spans="1:42" x14ac:dyDescent="0.25">
      <c r="A59" s="1334" t="s">
        <v>442</v>
      </c>
      <c r="B59" s="1335"/>
      <c r="C59" s="1335"/>
      <c r="D59" s="1335"/>
      <c r="E59" s="1335"/>
      <c r="F59" s="1335"/>
      <c r="G59" s="1335" t="s">
        <v>431</v>
      </c>
      <c r="H59" s="1358"/>
      <c r="I59" s="1358"/>
      <c r="J59" s="1358"/>
      <c r="K59" s="1334"/>
      <c r="L59" s="1356">
        <v>0.47320000000000001</v>
      </c>
      <c r="M59" s="1357">
        <v>2013</v>
      </c>
      <c r="N59" s="989">
        <v>1</v>
      </c>
      <c r="R59" s="988"/>
      <c r="AL59" s="988"/>
      <c r="AM59" s="988"/>
      <c r="AN59" s="988"/>
      <c r="AO59" s="988"/>
      <c r="AP59" s="988"/>
    </row>
    <row r="60" spans="1:42" x14ac:dyDescent="0.25">
      <c r="A60" s="1334" t="s">
        <v>169</v>
      </c>
      <c r="B60" s="1335"/>
      <c r="C60" s="1335" t="s">
        <v>431</v>
      </c>
      <c r="D60" s="1335" t="s">
        <v>431</v>
      </c>
      <c r="E60" s="1335"/>
      <c r="F60" s="1335" t="s">
        <v>431</v>
      </c>
      <c r="G60" s="1335"/>
      <c r="H60" s="1358" t="s">
        <v>432</v>
      </c>
      <c r="I60" s="1358"/>
      <c r="J60" s="1358" t="s">
        <v>431</v>
      </c>
      <c r="K60" s="1334"/>
      <c r="L60" s="1356">
        <v>0.39</v>
      </c>
      <c r="M60" s="1357">
        <v>2019</v>
      </c>
      <c r="N60" s="990">
        <v>1</v>
      </c>
      <c r="O60" s="990"/>
      <c r="P60" s="990"/>
      <c r="Q60" s="990"/>
      <c r="R60" s="988"/>
      <c r="AL60" s="988"/>
      <c r="AM60" s="988"/>
      <c r="AN60" s="988"/>
      <c r="AO60" s="988"/>
      <c r="AP60" s="988"/>
    </row>
    <row r="61" spans="1:42" x14ac:dyDescent="0.25">
      <c r="A61" s="1334" t="s">
        <v>298</v>
      </c>
      <c r="B61" s="1335"/>
      <c r="C61" s="1335"/>
      <c r="D61" s="1335"/>
      <c r="E61" s="1335"/>
      <c r="F61" s="1335"/>
      <c r="G61" s="1335" t="s">
        <v>436</v>
      </c>
      <c r="H61" s="1358"/>
      <c r="I61" s="1358"/>
      <c r="J61" s="1358"/>
      <c r="K61" s="1334"/>
      <c r="L61" s="1356">
        <v>0.68</v>
      </c>
      <c r="M61" s="1357">
        <v>2013</v>
      </c>
      <c r="O61" s="989">
        <v>1</v>
      </c>
      <c r="R61" s="988"/>
      <c r="AL61" s="988"/>
      <c r="AM61" s="988"/>
      <c r="AN61" s="988"/>
      <c r="AO61" s="988"/>
      <c r="AP61" s="988"/>
    </row>
    <row r="62" spans="1:42" x14ac:dyDescent="0.25">
      <c r="A62" s="1334" t="s">
        <v>204</v>
      </c>
      <c r="B62" s="1335"/>
      <c r="C62" s="1335"/>
      <c r="D62" s="1335" t="s">
        <v>431</v>
      </c>
      <c r="E62" s="1335"/>
      <c r="F62" s="1335"/>
      <c r="G62" s="1335"/>
      <c r="H62" s="1358"/>
      <c r="I62" s="1358"/>
      <c r="J62" s="1358"/>
      <c r="K62" s="1334"/>
      <c r="L62" s="1356">
        <v>0.73</v>
      </c>
      <c r="M62" s="1357">
        <v>2007</v>
      </c>
      <c r="N62" s="989">
        <v>1</v>
      </c>
      <c r="R62" s="988"/>
      <c r="AL62" s="988"/>
      <c r="AM62" s="988"/>
      <c r="AN62" s="988"/>
      <c r="AO62" s="988"/>
      <c r="AP62" s="988"/>
    </row>
    <row r="63" spans="1:42" x14ac:dyDescent="0.25">
      <c r="A63" s="1334" t="s">
        <v>299</v>
      </c>
      <c r="B63" s="1335"/>
      <c r="C63" s="1335" t="s">
        <v>431</v>
      </c>
      <c r="D63" s="1335"/>
      <c r="E63" s="1335"/>
      <c r="F63" s="1335"/>
      <c r="G63" s="1335" t="s">
        <v>431</v>
      </c>
      <c r="H63" s="1358"/>
      <c r="I63" s="1358"/>
      <c r="J63" s="1358"/>
      <c r="K63" s="1334"/>
      <c r="L63" s="1356">
        <v>0.74199999999999999</v>
      </c>
      <c r="M63" s="1357">
        <v>2013</v>
      </c>
      <c r="N63" s="989">
        <v>1</v>
      </c>
      <c r="R63" s="988"/>
      <c r="AL63" s="988"/>
      <c r="AM63" s="988"/>
      <c r="AN63" s="988"/>
      <c r="AO63" s="988"/>
      <c r="AP63" s="988"/>
    </row>
    <row r="64" spans="1:42" x14ac:dyDescent="0.25">
      <c r="A64" s="1334" t="s">
        <v>47</v>
      </c>
      <c r="B64" s="1335"/>
      <c r="C64" s="1335"/>
      <c r="D64" s="1335"/>
      <c r="E64" s="1335"/>
      <c r="F64" s="1335" t="s">
        <v>431</v>
      </c>
      <c r="G64" s="1335"/>
      <c r="H64" s="1358"/>
      <c r="I64" s="1358"/>
      <c r="J64" s="1358"/>
      <c r="K64" s="1334"/>
      <c r="L64" s="1356">
        <v>0.63</v>
      </c>
      <c r="M64" s="1357">
        <v>2011</v>
      </c>
      <c r="N64" s="989">
        <v>1</v>
      </c>
      <c r="R64" s="988"/>
      <c r="AL64" s="988"/>
      <c r="AM64" s="988"/>
      <c r="AN64" s="988"/>
      <c r="AO64" s="988"/>
      <c r="AP64" s="988"/>
    </row>
    <row r="65" spans="1:42" x14ac:dyDescent="0.25">
      <c r="A65" s="1334" t="s">
        <v>300</v>
      </c>
      <c r="B65" s="1335"/>
      <c r="C65" s="1335"/>
      <c r="D65" s="1335"/>
      <c r="E65" s="1335" t="s">
        <v>431</v>
      </c>
      <c r="F65" s="1335"/>
      <c r="G65" s="1335"/>
      <c r="H65" s="1358"/>
      <c r="I65" s="1358"/>
      <c r="J65" s="1358"/>
      <c r="K65" s="1334"/>
      <c r="L65" s="1356">
        <v>0.66</v>
      </c>
      <c r="M65" s="1357">
        <v>2009</v>
      </c>
      <c r="N65" s="989">
        <v>1</v>
      </c>
      <c r="R65" s="988"/>
      <c r="AL65" s="988"/>
      <c r="AM65" s="988"/>
      <c r="AN65" s="988"/>
      <c r="AO65" s="988"/>
      <c r="AP65" s="988"/>
    </row>
    <row r="66" spans="1:42" x14ac:dyDescent="0.25">
      <c r="A66" s="1334" t="s">
        <v>187</v>
      </c>
      <c r="B66" s="1335"/>
      <c r="C66" s="1436"/>
      <c r="D66" s="1335"/>
      <c r="E66" s="1335"/>
      <c r="F66" s="1335"/>
      <c r="G66" s="1335"/>
      <c r="H66" s="1358"/>
      <c r="I66" s="1437"/>
      <c r="J66" s="1437"/>
      <c r="K66" s="1334"/>
      <c r="L66" s="1411">
        <v>0.5</v>
      </c>
      <c r="M66" s="1357">
        <v>2005</v>
      </c>
      <c r="R66" s="988"/>
      <c r="AL66" s="988"/>
      <c r="AM66" s="988"/>
      <c r="AN66" s="988"/>
      <c r="AO66" s="988"/>
      <c r="AP66" s="988"/>
    </row>
    <row r="67" spans="1:42" x14ac:dyDescent="0.25">
      <c r="A67" s="1412" t="s">
        <v>654</v>
      </c>
      <c r="B67" s="1391"/>
      <c r="C67" s="1391" t="s">
        <v>431</v>
      </c>
      <c r="D67" s="1391"/>
      <c r="E67" s="1391"/>
      <c r="F67" s="1391"/>
      <c r="G67" s="1391"/>
      <c r="H67" s="1438"/>
      <c r="I67" s="1438" t="s">
        <v>444</v>
      </c>
      <c r="J67" s="1438"/>
      <c r="K67" s="1409"/>
      <c r="L67" s="1356"/>
      <c r="M67" s="1357"/>
      <c r="R67" s="988"/>
      <c r="AL67" s="988"/>
      <c r="AM67" s="988"/>
      <c r="AN67" s="988"/>
      <c r="AO67" s="988"/>
      <c r="AP67" s="988"/>
    </row>
    <row r="68" spans="1:42" x14ac:dyDescent="0.25">
      <c r="A68" s="1412" t="s">
        <v>655</v>
      </c>
      <c r="B68" s="1391"/>
      <c r="C68" s="1391" t="s">
        <v>431</v>
      </c>
      <c r="D68" s="1391"/>
      <c r="E68" s="1391"/>
      <c r="F68" s="1391"/>
      <c r="G68" s="1391"/>
      <c r="H68" s="1438"/>
      <c r="I68" s="1438" t="s">
        <v>444</v>
      </c>
      <c r="J68" s="1438"/>
      <c r="K68" s="1409"/>
      <c r="L68" s="1356"/>
      <c r="M68" s="1357"/>
      <c r="R68" s="988"/>
      <c r="AL68" s="988"/>
      <c r="AM68" s="988"/>
      <c r="AN68" s="988"/>
      <c r="AO68" s="988"/>
      <c r="AP68" s="988"/>
    </row>
    <row r="69" spans="1:42" x14ac:dyDescent="0.25">
      <c r="A69" s="1334" t="s">
        <v>209</v>
      </c>
      <c r="B69" s="1335"/>
      <c r="C69" s="1335"/>
      <c r="D69" s="1335"/>
      <c r="E69" s="1335"/>
      <c r="F69" s="1335"/>
      <c r="G69" s="1335" t="s">
        <v>436</v>
      </c>
      <c r="H69" s="1358"/>
      <c r="I69" s="1358"/>
      <c r="J69" s="1358"/>
      <c r="K69" s="1334"/>
      <c r="L69" s="1356">
        <v>0.78</v>
      </c>
      <c r="M69" s="1357">
        <v>2013</v>
      </c>
      <c r="O69" s="989">
        <v>1</v>
      </c>
      <c r="R69" s="988"/>
      <c r="AL69" s="988"/>
      <c r="AM69" s="988"/>
      <c r="AN69" s="988"/>
      <c r="AO69" s="988"/>
      <c r="AP69" s="988"/>
    </row>
    <row r="70" spans="1:42" x14ac:dyDescent="0.25">
      <c r="A70" s="1334" t="s">
        <v>189</v>
      </c>
      <c r="B70" s="1395"/>
      <c r="C70" s="1395" t="s">
        <v>431</v>
      </c>
      <c r="D70" s="1395"/>
      <c r="E70" s="1395"/>
      <c r="F70" s="1396" t="s">
        <v>431</v>
      </c>
      <c r="G70" s="1358"/>
      <c r="H70" s="1335" t="s">
        <v>431</v>
      </c>
      <c r="I70" s="1358"/>
      <c r="J70" s="1358" t="s">
        <v>432</v>
      </c>
      <c r="K70" s="1334"/>
      <c r="L70" s="1356">
        <v>0.92</v>
      </c>
      <c r="M70" s="1357">
        <v>2015</v>
      </c>
      <c r="N70" s="990">
        <v>1</v>
      </c>
      <c r="O70" s="990"/>
      <c r="P70" s="990"/>
      <c r="Q70" s="990"/>
      <c r="R70" s="988"/>
      <c r="AL70" s="988"/>
      <c r="AM70" s="988"/>
      <c r="AN70" s="988"/>
      <c r="AO70" s="988"/>
      <c r="AP70" s="988"/>
    </row>
    <row r="71" spans="1:42" x14ac:dyDescent="0.25">
      <c r="A71" s="1334" t="s">
        <v>301</v>
      </c>
      <c r="B71" s="1395"/>
      <c r="C71" s="1395" t="s">
        <v>432</v>
      </c>
      <c r="D71" s="1395" t="s">
        <v>432</v>
      </c>
      <c r="E71" s="1395" t="s">
        <v>431</v>
      </c>
      <c r="F71" s="1395" t="s">
        <v>432</v>
      </c>
      <c r="G71" s="1395" t="s">
        <v>438</v>
      </c>
      <c r="H71" s="1395" t="s">
        <v>438</v>
      </c>
      <c r="I71" s="1439" t="s">
        <v>431</v>
      </c>
      <c r="J71" s="1439"/>
      <c r="K71" s="1334"/>
      <c r="L71" s="1356">
        <v>0.28000000000000003</v>
      </c>
      <c r="M71" s="1357">
        <v>2017</v>
      </c>
      <c r="N71" s="989">
        <v>1</v>
      </c>
      <c r="R71" s="988"/>
      <c r="AL71" s="988"/>
      <c r="AM71" s="988"/>
      <c r="AN71" s="988"/>
      <c r="AO71" s="988"/>
      <c r="AP71" s="988"/>
    </row>
    <row r="72" spans="1:42" x14ac:dyDescent="0.25">
      <c r="A72" s="1334" t="s">
        <v>302</v>
      </c>
      <c r="B72" s="1440"/>
      <c r="C72" s="1440"/>
      <c r="D72" s="1440"/>
      <c r="E72" s="1440"/>
      <c r="F72" s="1440"/>
      <c r="G72" s="1440"/>
      <c r="H72" s="1441"/>
      <c r="I72" s="1441"/>
      <c r="J72" s="1441"/>
      <c r="K72" s="1413"/>
      <c r="L72" s="1414"/>
      <c r="M72" s="1415"/>
      <c r="N72" s="989">
        <v>1</v>
      </c>
      <c r="R72" s="988"/>
      <c r="AL72" s="988"/>
      <c r="AM72" s="988"/>
      <c r="AN72" s="988"/>
      <c r="AO72" s="988"/>
      <c r="AP72" s="988"/>
    </row>
    <row r="73" spans="1:42" ht="17.25" x14ac:dyDescent="0.25">
      <c r="A73" s="1412" t="s">
        <v>656</v>
      </c>
      <c r="B73" s="1335" t="s">
        <v>432</v>
      </c>
      <c r="C73" s="1335" t="s">
        <v>432</v>
      </c>
      <c r="D73" s="1335"/>
      <c r="E73" s="1335"/>
      <c r="F73" s="1335"/>
      <c r="G73" s="1335" t="s">
        <v>436</v>
      </c>
      <c r="H73" s="1358"/>
      <c r="I73" s="1438" t="s">
        <v>431</v>
      </c>
      <c r="J73" s="1438"/>
      <c r="K73" s="1334"/>
      <c r="L73" s="1356">
        <v>0.75</v>
      </c>
      <c r="M73" s="1357">
        <v>2017</v>
      </c>
      <c r="R73" s="988"/>
      <c r="AL73" s="988"/>
      <c r="AM73" s="988"/>
      <c r="AN73" s="988"/>
      <c r="AO73" s="988"/>
      <c r="AP73" s="988"/>
    </row>
    <row r="74" spans="1:42" ht="18" thickBot="1" x14ac:dyDescent="0.3">
      <c r="A74" s="1442" t="s">
        <v>657</v>
      </c>
      <c r="B74" s="1327"/>
      <c r="C74" s="1327"/>
      <c r="D74" s="1327"/>
      <c r="E74" s="1327"/>
      <c r="F74" s="1327"/>
      <c r="G74" s="1327"/>
      <c r="H74" s="1328"/>
      <c r="I74" s="1443" t="s">
        <v>653</v>
      </c>
      <c r="J74" s="1443"/>
      <c r="K74" s="1326"/>
      <c r="L74" s="1444"/>
      <c r="M74" s="1330"/>
      <c r="R74" s="988"/>
      <c r="AL74" s="988"/>
      <c r="AM74" s="988"/>
      <c r="AN74" s="988"/>
      <c r="AO74" s="988"/>
      <c r="AP74" s="988"/>
    </row>
    <row r="75" spans="1:42" x14ac:dyDescent="0.25">
      <c r="B75" s="989"/>
      <c r="C75" s="989"/>
      <c r="D75" s="989"/>
      <c r="E75" s="989"/>
      <c r="F75" s="989"/>
      <c r="G75" s="989"/>
      <c r="R75" s="988"/>
      <c r="AL75" s="988"/>
      <c r="AM75" s="988"/>
      <c r="AN75" s="988"/>
      <c r="AO75" s="988"/>
      <c r="AP75" s="988"/>
    </row>
    <row r="76" spans="1:42" x14ac:dyDescent="0.25">
      <c r="A76" s="1445" t="s">
        <v>457</v>
      </c>
      <c r="B76" s="1446"/>
      <c r="C76" s="1446"/>
      <c r="D76" s="1447"/>
      <c r="E76" s="989"/>
      <c r="F76" s="989">
        <v>2</v>
      </c>
      <c r="G76" s="989">
        <v>2</v>
      </c>
      <c r="H76" s="989">
        <v>1</v>
      </c>
      <c r="I76" s="989">
        <v>1</v>
      </c>
      <c r="R76" s="988"/>
      <c r="AL76" s="988"/>
      <c r="AM76" s="988"/>
      <c r="AN76" s="988"/>
      <c r="AO76" s="988"/>
      <c r="AP76" s="988"/>
    </row>
    <row r="77" spans="1:42" x14ac:dyDescent="0.25">
      <c r="A77" s="1448" t="s">
        <v>446</v>
      </c>
      <c r="B77" s="1449"/>
      <c r="C77" s="1450"/>
      <c r="D77" s="1450"/>
      <c r="E77" s="1451"/>
      <c r="F77" s="1451"/>
      <c r="G77" s="989">
        <v>6</v>
      </c>
      <c r="R77" s="988"/>
      <c r="AL77" s="988"/>
      <c r="AM77" s="988"/>
      <c r="AN77" s="988"/>
      <c r="AO77" s="988"/>
      <c r="AP77" s="988"/>
    </row>
    <row r="78" spans="1:42" x14ac:dyDescent="0.25">
      <c r="A78" s="1452" t="s">
        <v>447</v>
      </c>
      <c r="B78" s="1453"/>
      <c r="C78" s="1453"/>
      <c r="D78" s="1453"/>
      <c r="E78" s="1453"/>
      <c r="F78" s="1453"/>
      <c r="G78" s="1453"/>
      <c r="H78" s="1454"/>
      <c r="I78" s="1454"/>
      <c r="J78" s="1454"/>
      <c r="L78" s="988"/>
      <c r="M78" s="988"/>
      <c r="R78" s="988"/>
      <c r="AL78" s="988"/>
      <c r="AM78" s="988"/>
      <c r="AN78" s="988"/>
      <c r="AO78" s="988"/>
      <c r="AP78" s="988"/>
    </row>
    <row r="79" spans="1:42" x14ac:dyDescent="0.25">
      <c r="A79" s="1452" t="s">
        <v>448</v>
      </c>
      <c r="B79" s="1453"/>
      <c r="C79" s="1453"/>
      <c r="D79" s="1453"/>
      <c r="E79" s="1453"/>
      <c r="F79" s="1453"/>
      <c r="G79" s="1453"/>
      <c r="H79" s="1454"/>
      <c r="I79" s="1454"/>
      <c r="J79" s="1454"/>
      <c r="L79" s="988"/>
      <c r="M79" s="988"/>
      <c r="R79" s="988"/>
      <c r="AL79" s="988"/>
      <c r="AM79" s="988"/>
      <c r="AN79" s="988"/>
      <c r="AO79" s="988"/>
      <c r="AP79" s="988"/>
    </row>
    <row r="80" spans="1:42" x14ac:dyDescent="0.25">
      <c r="A80" s="1455" t="s">
        <v>658</v>
      </c>
      <c r="AL80" s="988"/>
      <c r="AM80" s="988"/>
      <c r="AN80" s="988"/>
      <c r="AO80" s="988"/>
      <c r="AP80" s="988"/>
    </row>
  </sheetData>
  <conditionalFormatting sqref="M8:M72 M74">
    <cfRule type="colorScale" priority="2">
      <colorScale>
        <cfvo type="min"/>
        <cfvo type="percentile" val="45"/>
        <cfvo type="max"/>
        <color rgb="FFFF8B8B"/>
        <color rgb="FFFFF2B3"/>
        <color rgb="FF9BD5AA"/>
      </colorScale>
    </cfRule>
  </conditionalFormatting>
  <conditionalFormatting sqref="M73">
    <cfRule type="colorScale" priority="1">
      <colorScale>
        <cfvo type="min"/>
        <cfvo type="percentile" val="45"/>
        <cfvo type="max"/>
        <color rgb="FFFF8B8B"/>
        <color rgb="FFFFF2B3"/>
        <color rgb="FF9BD5AA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0"/>
  </sheetPr>
  <dimension ref="A1:J75"/>
  <sheetViews>
    <sheetView zoomScaleNormal="100" workbookViewId="0">
      <pane ySplit="6" topLeftCell="A7" activePane="bottomLeft" state="frozen"/>
      <selection activeCell="A22" sqref="A22"/>
      <selection pane="bottomLeft" activeCell="H14" sqref="H14"/>
    </sheetView>
  </sheetViews>
  <sheetFormatPr defaultColWidth="8.85546875" defaultRowHeight="18.75" x14ac:dyDescent="0.3"/>
  <cols>
    <col min="1" max="1" width="31.85546875" style="36" customWidth="1"/>
    <col min="2" max="2" width="10.28515625" style="5" customWidth="1"/>
    <col min="3" max="3" width="13" style="34" bestFit="1" customWidth="1"/>
    <col min="4" max="4" width="11.28515625" style="1" customWidth="1"/>
    <col min="5" max="5" width="10.28515625" style="5" customWidth="1"/>
    <col min="6" max="6" width="7.5703125" style="33" customWidth="1"/>
    <col min="7" max="7" width="8.85546875" style="10"/>
    <col min="8" max="8" width="16.85546875" style="1" customWidth="1"/>
    <col min="9" max="9" width="12.140625" style="1" customWidth="1"/>
    <col min="10" max="10" width="11.42578125" style="1" bestFit="1" customWidth="1"/>
    <col min="11" max="16384" width="8.85546875" style="1"/>
  </cols>
  <sheetData>
    <row r="1" spans="1:10" ht="21" x14ac:dyDescent="0.35">
      <c r="A1" s="148" t="s">
        <v>458</v>
      </c>
      <c r="B1" s="39"/>
      <c r="D1" s="36"/>
      <c r="E1" s="39"/>
      <c r="F1" s="83"/>
      <c r="G1" s="796"/>
      <c r="H1" s="36"/>
      <c r="I1" s="36"/>
    </row>
    <row r="2" spans="1:10" ht="21" x14ac:dyDescent="0.35">
      <c r="A2" s="148"/>
      <c r="B2" s="39"/>
      <c r="D2" s="36"/>
      <c r="E2" s="39"/>
      <c r="F2" s="83"/>
      <c r="G2" s="796"/>
      <c r="H2" s="36"/>
      <c r="I2" s="36"/>
    </row>
    <row r="3" spans="1:10" x14ac:dyDescent="0.3">
      <c r="A3" s="78"/>
      <c r="B3" s="272"/>
      <c r="C3" s="403" t="s">
        <v>355</v>
      </c>
      <c r="D3" s="273" t="s">
        <v>538</v>
      </c>
      <c r="E3" s="274"/>
      <c r="F3" s="83"/>
      <c r="G3" s="796"/>
      <c r="H3" s="36"/>
      <c r="I3" s="36"/>
    </row>
    <row r="4" spans="1:10" x14ac:dyDescent="0.3">
      <c r="A4" s="151"/>
      <c r="B4" s="119" t="s">
        <v>508</v>
      </c>
      <c r="C4" s="399">
        <v>0.18</v>
      </c>
      <c r="D4" s="273" t="s">
        <v>667</v>
      </c>
      <c r="E4" s="274"/>
      <c r="F4" s="265" t="s">
        <v>110</v>
      </c>
      <c r="G4" s="796"/>
      <c r="H4" s="36"/>
      <c r="I4" s="36"/>
    </row>
    <row r="5" spans="1:10" x14ac:dyDescent="0.3">
      <c r="A5" s="37"/>
      <c r="B5" s="275" t="s">
        <v>1</v>
      </c>
      <c r="C5" s="400" t="s">
        <v>109</v>
      </c>
      <c r="D5" s="123" t="s">
        <v>666</v>
      </c>
      <c r="E5" s="276"/>
      <c r="F5" s="265"/>
      <c r="G5" s="796"/>
      <c r="H5" s="36"/>
      <c r="I5" s="36"/>
    </row>
    <row r="6" spans="1:10" ht="19.5" thickBot="1" x14ac:dyDescent="0.35">
      <c r="A6" s="37" t="s">
        <v>4</v>
      </c>
      <c r="B6" s="277" t="s">
        <v>2</v>
      </c>
      <c r="C6" s="401">
        <f>MAX(C7:C63)</f>
        <v>8.3109139159434129</v>
      </c>
      <c r="D6" s="268" t="s">
        <v>665</v>
      </c>
      <c r="E6" s="274" t="s">
        <v>3</v>
      </c>
      <c r="F6" s="83"/>
      <c r="G6" s="796"/>
      <c r="H6" s="36"/>
      <c r="I6" s="36"/>
    </row>
    <row r="7" spans="1:10" ht="19.5" thickBot="1" x14ac:dyDescent="0.35">
      <c r="A7" s="1477" t="s">
        <v>175</v>
      </c>
      <c r="B7" s="278">
        <f t="shared" ref="B7:B51" si="0">C7*10/C$6</f>
        <v>10</v>
      </c>
      <c r="C7" s="44">
        <f t="shared" ref="C7:C24" si="1">$D7^C$4</f>
        <v>8.3109139159434129</v>
      </c>
      <c r="D7" s="269">
        <v>128576</v>
      </c>
      <c r="E7" s="45">
        <f t="shared" ref="E7:E38" si="2">RANK(D7,D$7:D$63,0)</f>
        <v>1</v>
      </c>
      <c r="F7" s="810"/>
      <c r="G7" s="796"/>
      <c r="H7" s="36"/>
      <c r="I7"/>
      <c r="J7" s="1478"/>
    </row>
    <row r="8" spans="1:10" ht="19.5" thickBot="1" x14ac:dyDescent="0.35">
      <c r="A8" s="112" t="s">
        <v>9</v>
      </c>
      <c r="B8" s="278">
        <f t="shared" si="0"/>
        <v>7.8272261929492153</v>
      </c>
      <c r="C8" s="44">
        <f t="shared" si="1"/>
        <v>6.5051403090218418</v>
      </c>
      <c r="D8" s="270">
        <v>32968</v>
      </c>
      <c r="E8" s="45">
        <f t="shared" si="2"/>
        <v>2</v>
      </c>
      <c r="F8" s="810"/>
      <c r="G8" s="796"/>
      <c r="H8" s="36"/>
      <c r="I8"/>
      <c r="J8" s="1478"/>
    </row>
    <row r="9" spans="1:10" ht="19.5" thickBot="1" x14ac:dyDescent="0.35">
      <c r="A9" s="112" t="s">
        <v>8</v>
      </c>
      <c r="B9" s="278">
        <f t="shared" si="0"/>
        <v>7.8192160236829222</v>
      </c>
      <c r="C9" s="44">
        <f t="shared" si="1"/>
        <v>6.498483126299412</v>
      </c>
      <c r="D9" s="270">
        <v>32781</v>
      </c>
      <c r="E9" s="45">
        <f t="shared" si="2"/>
        <v>3</v>
      </c>
      <c r="F9" s="810"/>
      <c r="G9" s="796"/>
      <c r="H9" s="36"/>
      <c r="I9"/>
      <c r="J9" s="1478"/>
    </row>
    <row r="10" spans="1:10" ht="19.5" thickBot="1" x14ac:dyDescent="0.35">
      <c r="A10" s="112" t="s">
        <v>171</v>
      </c>
      <c r="B10" s="278">
        <f t="shared" si="0"/>
        <v>6.9122061221650073</v>
      </c>
      <c r="C10" s="44">
        <f t="shared" si="1"/>
        <v>5.7446750050570419</v>
      </c>
      <c r="D10" s="270">
        <v>16525</v>
      </c>
      <c r="E10" s="45">
        <f t="shared" si="2"/>
        <v>4</v>
      </c>
      <c r="F10" s="810"/>
      <c r="G10" s="796"/>
      <c r="H10" s="36"/>
      <c r="I10"/>
      <c r="J10" s="1478"/>
    </row>
    <row r="11" spans="1:10" ht="19.5" thickBot="1" x14ac:dyDescent="0.35">
      <c r="A11" s="112" t="s">
        <v>189</v>
      </c>
      <c r="B11" s="278">
        <f t="shared" si="0"/>
        <v>6.4889694143691656</v>
      </c>
      <c r="C11" s="44">
        <f t="shared" si="1"/>
        <v>5.3929266206011874</v>
      </c>
      <c r="D11" s="270">
        <v>11633</v>
      </c>
      <c r="E11" s="45">
        <f t="shared" si="2"/>
        <v>5</v>
      </c>
      <c r="F11" s="810"/>
      <c r="G11" s="796"/>
      <c r="H11" s="36"/>
      <c r="I11"/>
      <c r="J11" s="1478"/>
    </row>
    <row r="12" spans="1:10" ht="19.5" thickBot="1" x14ac:dyDescent="0.35">
      <c r="A12" s="112" t="s">
        <v>173</v>
      </c>
      <c r="B12" s="278">
        <f t="shared" si="0"/>
        <v>6.1812221568709544</v>
      </c>
      <c r="C12" s="44">
        <f t="shared" si="1"/>
        <v>5.1371605241076574</v>
      </c>
      <c r="D12" s="270">
        <v>8881</v>
      </c>
      <c r="E12" s="45">
        <f t="shared" si="2"/>
        <v>6</v>
      </c>
      <c r="F12" s="810"/>
      <c r="G12" s="796"/>
      <c r="H12" s="36"/>
      <c r="I12"/>
      <c r="J12" s="1478"/>
    </row>
    <row r="13" spans="1:10" ht="19.5" thickBot="1" x14ac:dyDescent="0.35">
      <c r="A13" s="112" t="s">
        <v>302</v>
      </c>
      <c r="B13" s="278">
        <f t="shared" si="0"/>
        <v>6.0046146189244647</v>
      </c>
      <c r="C13" s="44">
        <f t="shared" si="1"/>
        <v>4.990383519629658</v>
      </c>
      <c r="D13" s="270">
        <v>7560</v>
      </c>
      <c r="E13" s="45">
        <f t="shared" si="2"/>
        <v>7</v>
      </c>
      <c r="F13" s="810"/>
      <c r="G13" s="796"/>
      <c r="H13" s="36"/>
      <c r="I13"/>
      <c r="J13" s="1479"/>
    </row>
    <row r="14" spans="1:10" ht="19.5" thickBot="1" x14ac:dyDescent="0.35">
      <c r="A14" s="112" t="s">
        <v>7</v>
      </c>
      <c r="B14" s="278">
        <f t="shared" si="0"/>
        <v>5.4130598341627483</v>
      </c>
      <c r="C14" s="44">
        <f t="shared" si="1"/>
        <v>4.4987474303577528</v>
      </c>
      <c r="D14" s="270">
        <v>4249</v>
      </c>
      <c r="E14" s="45">
        <f t="shared" si="2"/>
        <v>8</v>
      </c>
      <c r="F14" s="810"/>
      <c r="G14" s="796"/>
      <c r="H14" s="36"/>
      <c r="I14"/>
      <c r="J14" s="1479"/>
    </row>
    <row r="15" spans="1:10" ht="19.5" thickBot="1" x14ac:dyDescent="0.35">
      <c r="A15" s="112" t="s">
        <v>170</v>
      </c>
      <c r="B15" s="278">
        <f t="shared" si="0"/>
        <v>5.4031582107360876</v>
      </c>
      <c r="C15" s="44">
        <f t="shared" si="1"/>
        <v>4.4905182763650462</v>
      </c>
      <c r="D15" s="270">
        <v>4206</v>
      </c>
      <c r="E15" s="45">
        <f t="shared" si="2"/>
        <v>9</v>
      </c>
      <c r="F15" s="810"/>
      <c r="G15" s="796"/>
      <c r="H15" s="36"/>
      <c r="I15"/>
      <c r="J15" s="1479"/>
    </row>
    <row r="16" spans="1:10" ht="19.5" thickBot="1" x14ac:dyDescent="0.35">
      <c r="A16" s="267" t="s">
        <v>534</v>
      </c>
      <c r="B16" s="278">
        <f t="shared" si="0"/>
        <v>5.2367436086468766</v>
      </c>
      <c r="C16" s="44">
        <f t="shared" si="1"/>
        <v>4.3522125331331054</v>
      </c>
      <c r="D16" s="270">
        <v>3535</v>
      </c>
      <c r="E16" s="45">
        <f t="shared" si="2"/>
        <v>10</v>
      </c>
      <c r="F16" s="810"/>
      <c r="G16" s="796"/>
      <c r="H16" s="36"/>
      <c r="I16"/>
      <c r="J16" s="1479"/>
    </row>
    <row r="17" spans="1:10" ht="19.5" thickBot="1" x14ac:dyDescent="0.35">
      <c r="A17" s="113" t="s">
        <v>188</v>
      </c>
      <c r="B17" s="278">
        <f t="shared" si="0"/>
        <v>5.1480622767089823</v>
      </c>
      <c r="C17" s="44">
        <f t="shared" si="1"/>
        <v>4.2785102415644012</v>
      </c>
      <c r="D17" s="270">
        <v>3215</v>
      </c>
      <c r="E17" s="45">
        <f t="shared" si="2"/>
        <v>11</v>
      </c>
      <c r="F17" s="810"/>
      <c r="G17" s="796"/>
      <c r="H17" s="36"/>
      <c r="I17"/>
      <c r="J17" s="1479"/>
    </row>
    <row r="18" spans="1:10" ht="19.5" thickBot="1" x14ac:dyDescent="0.35">
      <c r="A18" s="267" t="s">
        <v>17</v>
      </c>
      <c r="B18" s="278">
        <f t="shared" si="0"/>
        <v>5.004000126385912</v>
      </c>
      <c r="C18" s="44">
        <f t="shared" si="1"/>
        <v>4.1587814285763276</v>
      </c>
      <c r="D18" s="270">
        <v>2746</v>
      </c>
      <c r="E18" s="45">
        <f t="shared" si="2"/>
        <v>12</v>
      </c>
      <c r="F18" s="810"/>
      <c r="G18" s="796"/>
      <c r="H18" s="36"/>
      <c r="I18"/>
      <c r="J18" s="1478"/>
    </row>
    <row r="19" spans="1:10" ht="19.5" thickBot="1" x14ac:dyDescent="0.35">
      <c r="A19" s="267" t="s">
        <v>23</v>
      </c>
      <c r="B19" s="278">
        <f t="shared" si="0"/>
        <v>4.6146920244638734</v>
      </c>
      <c r="C19" s="44">
        <f t="shared" si="1"/>
        <v>3.8352308163909887</v>
      </c>
      <c r="D19" s="270">
        <v>1751</v>
      </c>
      <c r="E19" s="45">
        <f t="shared" si="2"/>
        <v>13</v>
      </c>
      <c r="F19" s="810"/>
      <c r="G19" s="796"/>
      <c r="H19" s="36"/>
      <c r="I19"/>
      <c r="J19" s="1478"/>
    </row>
    <row r="20" spans="1:10" ht="19.5" thickBot="1" x14ac:dyDescent="0.35">
      <c r="A20" s="267" t="s">
        <v>195</v>
      </c>
      <c r="B20" s="278">
        <f t="shared" si="0"/>
        <v>4.5373169038383194</v>
      </c>
      <c r="C20" s="44">
        <f t="shared" si="1"/>
        <v>3.7709250197155173</v>
      </c>
      <c r="D20" s="270">
        <v>1594</v>
      </c>
      <c r="E20" s="45">
        <f t="shared" si="2"/>
        <v>14</v>
      </c>
      <c r="F20" s="810"/>
      <c r="G20" s="796"/>
      <c r="H20" s="36"/>
      <c r="I20"/>
      <c r="J20" s="1478"/>
    </row>
    <row r="21" spans="1:10" ht="19.5" thickBot="1" x14ac:dyDescent="0.35">
      <c r="A21" s="112" t="s">
        <v>186</v>
      </c>
      <c r="B21" s="278">
        <f t="shared" si="0"/>
        <v>4.4595347990801582</v>
      </c>
      <c r="C21" s="44">
        <f t="shared" si="1"/>
        <v>3.7062809820309202</v>
      </c>
      <c r="D21" s="270">
        <v>1448</v>
      </c>
      <c r="E21" s="45">
        <f t="shared" si="2"/>
        <v>15</v>
      </c>
      <c r="F21" s="810"/>
      <c r="G21" s="796"/>
      <c r="H21" s="36"/>
      <c r="I21"/>
      <c r="J21" s="1097"/>
    </row>
    <row r="22" spans="1:10" ht="19.5" thickBot="1" x14ac:dyDescent="0.35">
      <c r="A22" s="267" t="s">
        <v>673</v>
      </c>
      <c r="B22" s="278">
        <f t="shared" si="0"/>
        <v>4.4314158520610336</v>
      </c>
      <c r="C22" s="44">
        <f t="shared" si="1"/>
        <v>3.6829115672226278</v>
      </c>
      <c r="D22" s="270">
        <v>1398</v>
      </c>
      <c r="E22" s="45">
        <f t="shared" si="2"/>
        <v>16</v>
      </c>
      <c r="F22" s="810"/>
      <c r="G22" s="796"/>
      <c r="H22" s="36"/>
      <c r="I22"/>
      <c r="J22" s="1097"/>
    </row>
    <row r="23" spans="1:10" ht="19.5" thickBot="1" x14ac:dyDescent="0.35">
      <c r="A23" s="112" t="s">
        <v>178</v>
      </c>
      <c r="B23" s="278">
        <f t="shared" si="0"/>
        <v>4.3405470050717279</v>
      </c>
      <c r="C23" s="44">
        <f t="shared" si="1"/>
        <v>3.6073912507257129</v>
      </c>
      <c r="D23" s="270">
        <v>1246</v>
      </c>
      <c r="E23" s="45">
        <f t="shared" si="2"/>
        <v>17</v>
      </c>
      <c r="F23" s="810"/>
      <c r="G23" s="796"/>
      <c r="H23" s="36"/>
      <c r="I23"/>
      <c r="J23" s="1097"/>
    </row>
    <row r="24" spans="1:10" ht="19.5" thickBot="1" x14ac:dyDescent="0.35">
      <c r="A24" s="267" t="s">
        <v>198</v>
      </c>
      <c r="B24" s="278">
        <f t="shared" si="0"/>
        <v>4.292973287770006</v>
      </c>
      <c r="C24" s="44">
        <f t="shared" si="1"/>
        <v>3.5678531438101091</v>
      </c>
      <c r="D24" s="270">
        <v>1172</v>
      </c>
      <c r="E24" s="45">
        <f t="shared" si="2"/>
        <v>18</v>
      </c>
      <c r="F24" s="810"/>
      <c r="G24" s="796"/>
      <c r="H24" s="36"/>
      <c r="I24"/>
      <c r="J24" s="1097"/>
    </row>
    <row r="25" spans="1:10" ht="19.5" thickBot="1" x14ac:dyDescent="0.35">
      <c r="A25" s="112" t="s">
        <v>18</v>
      </c>
      <c r="B25" s="278">
        <f t="shared" si="0"/>
        <v>4.2587311699042569</v>
      </c>
      <c r="C25" s="44">
        <f>D25^C$4</f>
        <v>3.539394814421926</v>
      </c>
      <c r="D25" s="270">
        <v>1121</v>
      </c>
      <c r="E25" s="45">
        <f t="shared" si="2"/>
        <v>19</v>
      </c>
      <c r="F25" s="810"/>
      <c r="G25" s="796"/>
      <c r="H25" s="36"/>
      <c r="I25"/>
      <c r="J25" s="1097"/>
    </row>
    <row r="26" spans="1:10" ht="19.5" thickBot="1" x14ac:dyDescent="0.35">
      <c r="A26" s="267" t="s">
        <v>612</v>
      </c>
      <c r="B26" s="278">
        <f t="shared" si="0"/>
        <v>4.1507936508436698</v>
      </c>
      <c r="C26" s="44">
        <f t="shared" ref="C26:C51" si="3">$D26^C$4</f>
        <v>3.449688871500622</v>
      </c>
      <c r="D26" s="270">
        <v>972</v>
      </c>
      <c r="E26" s="45">
        <f t="shared" si="2"/>
        <v>20</v>
      </c>
      <c r="F26" s="810"/>
      <c r="G26" s="796"/>
      <c r="H26" s="36"/>
      <c r="I26"/>
      <c r="J26" s="1097"/>
    </row>
    <row r="27" spans="1:10" ht="19.5" thickBot="1" x14ac:dyDescent="0.35">
      <c r="A27" s="267" t="s">
        <v>201</v>
      </c>
      <c r="B27" s="278">
        <f t="shared" si="0"/>
        <v>4.125067150569584</v>
      </c>
      <c r="C27" s="44">
        <f t="shared" si="3"/>
        <v>3.4283077985869794</v>
      </c>
      <c r="D27" s="270">
        <v>939</v>
      </c>
      <c r="E27" s="45">
        <f t="shared" si="2"/>
        <v>21</v>
      </c>
      <c r="F27" s="810"/>
      <c r="G27" s="796"/>
      <c r="H27" s="36"/>
      <c r="I27"/>
      <c r="J27" s="1097"/>
    </row>
    <row r="28" spans="1:10" ht="19.5" thickBot="1" x14ac:dyDescent="0.35">
      <c r="A28" s="267" t="s">
        <v>194</v>
      </c>
      <c r="B28" s="278">
        <f t="shared" si="0"/>
        <v>4.0936892054784</v>
      </c>
      <c r="C28" s="44">
        <f t="shared" si="3"/>
        <v>3.4022298585357769</v>
      </c>
      <c r="D28" s="270">
        <v>900</v>
      </c>
      <c r="E28" s="45">
        <f t="shared" si="2"/>
        <v>22</v>
      </c>
      <c r="F28" s="810"/>
      <c r="G28" s="796"/>
      <c r="H28" s="36"/>
      <c r="I28"/>
      <c r="J28" s="1097"/>
    </row>
    <row r="29" spans="1:10" ht="19.5" thickBot="1" x14ac:dyDescent="0.35">
      <c r="A29" s="112" t="s">
        <v>42</v>
      </c>
      <c r="B29" s="278">
        <f t="shared" si="0"/>
        <v>4.0149973318635066</v>
      </c>
      <c r="C29" s="44">
        <f t="shared" si="3"/>
        <v>3.3368297197860084</v>
      </c>
      <c r="D29" s="270">
        <v>808</v>
      </c>
      <c r="E29" s="45">
        <f t="shared" si="2"/>
        <v>23</v>
      </c>
      <c r="F29" s="810"/>
      <c r="G29" s="796"/>
      <c r="H29" s="36"/>
      <c r="I29"/>
      <c r="J29" s="1097"/>
    </row>
    <row r="30" spans="1:10" ht="19.5" thickBot="1" x14ac:dyDescent="0.35">
      <c r="A30" s="112" t="s">
        <v>179</v>
      </c>
      <c r="B30" s="278">
        <f t="shared" si="0"/>
        <v>3.9803342771185206</v>
      </c>
      <c r="C30" s="44">
        <f t="shared" si="3"/>
        <v>3.3080215533810877</v>
      </c>
      <c r="D30" s="270">
        <v>770</v>
      </c>
      <c r="E30" s="45">
        <f t="shared" si="2"/>
        <v>24</v>
      </c>
      <c r="F30" s="810"/>
      <c r="G30" s="796"/>
      <c r="H30" s="36"/>
      <c r="I30"/>
      <c r="J30" s="1097"/>
    </row>
    <row r="31" spans="1:10" ht="19.5" thickBot="1" x14ac:dyDescent="0.35">
      <c r="A31" s="112" t="s">
        <v>40</v>
      </c>
      <c r="B31" s="278">
        <f t="shared" si="0"/>
        <v>3.9577121577092167</v>
      </c>
      <c r="C31" s="44">
        <f t="shared" si="3"/>
        <v>3.289220504680396</v>
      </c>
      <c r="D31" s="270">
        <v>746</v>
      </c>
      <c r="E31" s="45">
        <f t="shared" si="2"/>
        <v>25</v>
      </c>
      <c r="F31" s="810"/>
      <c r="G31" s="796"/>
      <c r="H31" s="36"/>
      <c r="I31"/>
      <c r="J31" s="1097"/>
    </row>
    <row r="32" spans="1:10" ht="19.5" thickBot="1" x14ac:dyDescent="0.35">
      <c r="A32" s="112" t="s">
        <v>36</v>
      </c>
      <c r="B32" s="278">
        <f t="shared" si="0"/>
        <v>3.9481098037868732</v>
      </c>
      <c r="C32" s="44">
        <f t="shared" si="3"/>
        <v>3.281240070996494</v>
      </c>
      <c r="D32" s="270">
        <v>736</v>
      </c>
      <c r="E32" s="45">
        <f t="shared" si="2"/>
        <v>26</v>
      </c>
      <c r="F32" s="810"/>
      <c r="G32" s="796"/>
      <c r="H32" s="36"/>
      <c r="I32"/>
      <c r="J32" s="1097"/>
    </row>
    <row r="33" spans="1:10" ht="19.5" thickBot="1" x14ac:dyDescent="0.35">
      <c r="A33" s="267" t="s">
        <v>296</v>
      </c>
      <c r="B33" s="278">
        <f t="shared" si="0"/>
        <v>3.9045439267045476</v>
      </c>
      <c r="C33" s="44">
        <f t="shared" si="3"/>
        <v>3.2450328455861159</v>
      </c>
      <c r="D33" s="270">
        <v>692</v>
      </c>
      <c r="E33" s="45">
        <f t="shared" si="2"/>
        <v>27</v>
      </c>
      <c r="F33" s="810"/>
      <c r="G33" s="796"/>
      <c r="H33" s="36"/>
      <c r="I33"/>
      <c r="J33" s="1097"/>
    </row>
    <row r="34" spans="1:10" ht="19.5" thickBot="1" x14ac:dyDescent="0.35">
      <c r="A34" s="267" t="s">
        <v>196</v>
      </c>
      <c r="B34" s="278">
        <f t="shared" si="0"/>
        <v>3.8456831278734565</v>
      </c>
      <c r="C34" s="44">
        <f t="shared" si="3"/>
        <v>3.1961141423752304</v>
      </c>
      <c r="D34" s="270">
        <v>636</v>
      </c>
      <c r="E34" s="45">
        <f t="shared" si="2"/>
        <v>28</v>
      </c>
      <c r="F34" s="810"/>
      <c r="G34" s="796"/>
      <c r="H34" s="36"/>
      <c r="I34"/>
      <c r="J34" s="1097"/>
    </row>
    <row r="35" spans="1:10" ht="19.5" thickBot="1" x14ac:dyDescent="0.35">
      <c r="A35" s="267" t="s">
        <v>611</v>
      </c>
      <c r="B35" s="278">
        <f t="shared" si="0"/>
        <v>3.5855610766471577</v>
      </c>
      <c r="C35" s="44">
        <f t="shared" si="3"/>
        <v>2.9799289448371908</v>
      </c>
      <c r="D35" s="270">
        <v>431</v>
      </c>
      <c r="E35" s="45">
        <f t="shared" si="2"/>
        <v>29</v>
      </c>
      <c r="F35" s="810"/>
      <c r="G35" s="796"/>
      <c r="H35" s="36"/>
      <c r="I35"/>
      <c r="J35" s="1097"/>
    </row>
    <row r="36" spans="1:10" ht="19.5" thickBot="1" x14ac:dyDescent="0.35">
      <c r="A36" s="267" t="s">
        <v>190</v>
      </c>
      <c r="B36" s="278">
        <f t="shared" si="0"/>
        <v>3.5627718774843316</v>
      </c>
      <c r="C36" s="44">
        <f t="shared" si="3"/>
        <v>2.960989037591637</v>
      </c>
      <c r="D36" s="270">
        <v>416</v>
      </c>
      <c r="E36" s="45">
        <f t="shared" si="2"/>
        <v>30</v>
      </c>
      <c r="F36" s="810"/>
      <c r="G36" s="796"/>
      <c r="H36" s="36"/>
      <c r="I36"/>
      <c r="J36" s="1097"/>
    </row>
    <row r="37" spans="1:10" ht="19.5" thickBot="1" x14ac:dyDescent="0.35">
      <c r="A37" s="267" t="s">
        <v>193</v>
      </c>
      <c r="B37" s="278">
        <f t="shared" si="0"/>
        <v>3.5534671934701318</v>
      </c>
      <c r="C37" s="44">
        <f t="shared" si="3"/>
        <v>2.95325599480593</v>
      </c>
      <c r="D37" s="270">
        <v>410</v>
      </c>
      <c r="E37" s="45">
        <f t="shared" si="2"/>
        <v>31</v>
      </c>
      <c r="F37" s="810"/>
      <c r="G37" s="796"/>
      <c r="H37" s="36"/>
      <c r="I37"/>
      <c r="J37" s="1097"/>
    </row>
    <row r="38" spans="1:10" ht="19.5" thickBot="1" x14ac:dyDescent="0.35">
      <c r="A38" s="267" t="s">
        <v>539</v>
      </c>
      <c r="B38" s="278">
        <f t="shared" si="0"/>
        <v>3.433896188918899</v>
      </c>
      <c r="C38" s="44">
        <f t="shared" si="3"/>
        <v>2.8538815622391129</v>
      </c>
      <c r="D38" s="270">
        <v>339</v>
      </c>
      <c r="E38" s="45">
        <f t="shared" si="2"/>
        <v>32</v>
      </c>
      <c r="F38" s="810"/>
      <c r="G38" s="796"/>
      <c r="H38" s="36"/>
      <c r="I38"/>
      <c r="J38" s="1097"/>
    </row>
    <row r="39" spans="1:10" ht="19.5" thickBot="1" x14ac:dyDescent="0.35">
      <c r="A39" s="112" t="s">
        <v>613</v>
      </c>
      <c r="B39" s="278">
        <f t="shared" si="0"/>
        <v>3.2916638578738686</v>
      </c>
      <c r="C39" s="44">
        <f t="shared" si="3"/>
        <v>2.7356734963011915</v>
      </c>
      <c r="D39" s="270">
        <v>268</v>
      </c>
      <c r="E39" s="45">
        <f t="shared" ref="E39:E63" si="4">RANK(D39,D$7:D$63,0)</f>
        <v>33</v>
      </c>
      <c r="F39" s="810"/>
      <c r="G39" s="796"/>
      <c r="H39" s="36"/>
      <c r="I39"/>
      <c r="J39" s="1097"/>
    </row>
    <row r="40" spans="1:10" ht="19.5" thickBot="1" x14ac:dyDescent="0.35">
      <c r="A40" s="267" t="s">
        <v>203</v>
      </c>
      <c r="B40" s="278">
        <f t="shared" si="0"/>
        <v>3.2122554187669228</v>
      </c>
      <c r="C40" s="44">
        <f t="shared" si="3"/>
        <v>2.6696778261394654</v>
      </c>
      <c r="D40" s="270">
        <v>234</v>
      </c>
      <c r="E40" s="45">
        <f t="shared" si="4"/>
        <v>34</v>
      </c>
      <c r="F40" s="810"/>
      <c r="G40" s="796"/>
      <c r="H40" s="36"/>
      <c r="I40"/>
      <c r="J40" s="1097"/>
    </row>
    <row r="41" spans="1:10" ht="19.5" thickBot="1" x14ac:dyDescent="0.35">
      <c r="A41" s="267" t="s">
        <v>536</v>
      </c>
      <c r="B41" s="278">
        <f t="shared" si="0"/>
        <v>3.2072960791330725</v>
      </c>
      <c r="C41" s="44">
        <f t="shared" si="3"/>
        <v>2.66555616166178</v>
      </c>
      <c r="D41" s="270">
        <v>232</v>
      </c>
      <c r="E41" s="45">
        <f t="shared" si="4"/>
        <v>35</v>
      </c>
      <c r="F41" s="810"/>
      <c r="G41" s="796"/>
      <c r="H41" s="36"/>
      <c r="I41"/>
      <c r="J41" s="1097"/>
    </row>
    <row r="42" spans="1:10" ht="19.5" thickBot="1" x14ac:dyDescent="0.35">
      <c r="A42" s="267" t="s">
        <v>41</v>
      </c>
      <c r="B42" s="278">
        <f t="shared" si="0"/>
        <v>3.1947425816796082</v>
      </c>
      <c r="C42" s="44">
        <f t="shared" si="3"/>
        <v>2.6551230579938041</v>
      </c>
      <c r="D42" s="270">
        <v>227</v>
      </c>
      <c r="E42" s="45">
        <f t="shared" si="4"/>
        <v>36</v>
      </c>
      <c r="F42" s="810"/>
      <c r="G42" s="796"/>
      <c r="H42" s="36"/>
      <c r="I42"/>
      <c r="J42" s="1097"/>
    </row>
    <row r="43" spans="1:10" ht="19.5" thickBot="1" x14ac:dyDescent="0.35">
      <c r="A43" s="267" t="s">
        <v>572</v>
      </c>
      <c r="B43" s="278">
        <f t="shared" si="0"/>
        <v>3.1741771191736814</v>
      </c>
      <c r="C43" s="44">
        <f t="shared" si="3"/>
        <v>2.6380312791409724</v>
      </c>
      <c r="D43" s="270">
        <v>219</v>
      </c>
      <c r="E43" s="45">
        <f t="shared" si="4"/>
        <v>37</v>
      </c>
      <c r="F43" s="810"/>
      <c r="G43" s="796"/>
      <c r="H43" s="36"/>
      <c r="I43"/>
      <c r="J43" s="1097"/>
    </row>
    <row r="44" spans="1:10" ht="19.5" thickBot="1" x14ac:dyDescent="0.35">
      <c r="A44" s="267" t="s">
        <v>300</v>
      </c>
      <c r="B44" s="278">
        <f t="shared" si="0"/>
        <v>3.0732112350949494</v>
      </c>
      <c r="C44" s="44">
        <f t="shared" si="3"/>
        <v>2.5541194020384257</v>
      </c>
      <c r="D44" s="270">
        <v>183</v>
      </c>
      <c r="E44" s="45">
        <f t="shared" si="4"/>
        <v>38</v>
      </c>
      <c r="F44" s="810"/>
      <c r="G44" s="796"/>
      <c r="H44" s="36"/>
      <c r="I44"/>
      <c r="J44" s="1097"/>
    </row>
    <row r="45" spans="1:10" ht="19.5" thickBot="1" x14ac:dyDescent="0.35">
      <c r="A45" s="267" t="s">
        <v>202</v>
      </c>
      <c r="B45" s="278">
        <f t="shared" si="0"/>
        <v>2.9094526550429656</v>
      </c>
      <c r="C45" s="44">
        <f t="shared" si="3"/>
        <v>2.4180210558575093</v>
      </c>
      <c r="D45" s="270">
        <v>135</v>
      </c>
      <c r="E45" s="45">
        <f t="shared" si="4"/>
        <v>39</v>
      </c>
      <c r="F45" s="810"/>
      <c r="G45" s="796"/>
      <c r="H45" s="36"/>
      <c r="I45"/>
      <c r="J45" s="1097"/>
    </row>
    <row r="46" spans="1:10" ht="19.5" thickBot="1" x14ac:dyDescent="0.35">
      <c r="A46" s="112" t="s">
        <v>49</v>
      </c>
      <c r="B46" s="278">
        <f t="shared" si="0"/>
        <v>2.8041542494586285</v>
      </c>
      <c r="C46" s="44">
        <f t="shared" si="3"/>
        <v>2.330508457427757</v>
      </c>
      <c r="D46" s="270">
        <v>110</v>
      </c>
      <c r="E46" s="45">
        <f t="shared" si="4"/>
        <v>40</v>
      </c>
      <c r="F46" s="810"/>
      <c r="G46" s="796"/>
      <c r="H46" s="36"/>
      <c r="I46"/>
      <c r="J46" s="1097"/>
    </row>
    <row r="47" spans="1:10" ht="19.5" thickBot="1" x14ac:dyDescent="0.35">
      <c r="A47" s="267" t="s">
        <v>295</v>
      </c>
      <c r="B47" s="278">
        <f t="shared" si="0"/>
        <v>2.7949078408605765</v>
      </c>
      <c r="C47" s="44">
        <f t="shared" si="3"/>
        <v>2.3228238468387525</v>
      </c>
      <c r="D47" s="270">
        <v>108</v>
      </c>
      <c r="E47" s="45">
        <f t="shared" si="4"/>
        <v>41</v>
      </c>
      <c r="F47" s="810"/>
      <c r="G47" s="796"/>
      <c r="H47" s="36"/>
      <c r="I47"/>
      <c r="J47" s="1097"/>
    </row>
    <row r="48" spans="1:10" ht="19.5" thickBot="1" x14ac:dyDescent="0.35">
      <c r="A48" s="112" t="s">
        <v>174</v>
      </c>
      <c r="B48" s="278">
        <f t="shared" si="0"/>
        <v>2.7807714114708224</v>
      </c>
      <c r="C48" s="44">
        <f t="shared" si="3"/>
        <v>2.3110751820650464</v>
      </c>
      <c r="D48" s="270">
        <v>105</v>
      </c>
      <c r="E48" s="45">
        <f t="shared" si="4"/>
        <v>42</v>
      </c>
      <c r="F48" s="810"/>
      <c r="G48" s="796"/>
      <c r="H48" s="36"/>
      <c r="I48"/>
      <c r="J48" s="1097"/>
    </row>
    <row r="49" spans="1:10" ht="19.5" thickBot="1" x14ac:dyDescent="0.35">
      <c r="A49" s="267" t="s">
        <v>205</v>
      </c>
      <c r="B49" s="278">
        <f t="shared" si="0"/>
        <v>2.6479355709431096</v>
      </c>
      <c r="C49" s="44">
        <f t="shared" si="3"/>
        <v>2.2006764585072656</v>
      </c>
      <c r="D49" s="270">
        <v>80</v>
      </c>
      <c r="E49" s="45">
        <f t="shared" si="4"/>
        <v>43</v>
      </c>
      <c r="F49" s="810"/>
      <c r="G49" s="796"/>
      <c r="H49" s="36"/>
      <c r="I49"/>
      <c r="J49" s="1097"/>
    </row>
    <row r="50" spans="1:10" ht="19.5" thickBot="1" x14ac:dyDescent="0.35">
      <c r="A50" s="267" t="s">
        <v>191</v>
      </c>
      <c r="B50" s="278">
        <f t="shared" si="0"/>
        <v>2.4418211313318836</v>
      </c>
      <c r="C50" s="44">
        <f t="shared" si="3"/>
        <v>2.0293765220630839</v>
      </c>
      <c r="D50" s="270">
        <v>51</v>
      </c>
      <c r="E50" s="45">
        <f t="shared" si="4"/>
        <v>44</v>
      </c>
      <c r="F50" s="810"/>
      <c r="G50" s="796"/>
      <c r="H50" s="36"/>
      <c r="I50"/>
      <c r="J50" s="1097"/>
    </row>
    <row r="51" spans="1:10" ht="19.5" thickBot="1" x14ac:dyDescent="0.35">
      <c r="A51" s="267" t="s">
        <v>535</v>
      </c>
      <c r="B51" s="278">
        <f t="shared" si="0"/>
        <v>2.4243008316736021</v>
      </c>
      <c r="C51" s="44">
        <f t="shared" si="3"/>
        <v>2.0148155518389332</v>
      </c>
      <c r="D51" s="270">
        <v>49</v>
      </c>
      <c r="E51" s="45">
        <f t="shared" si="4"/>
        <v>45</v>
      </c>
      <c r="F51" s="810"/>
      <c r="G51" s="796"/>
      <c r="H51" s="36"/>
      <c r="I51"/>
      <c r="J51" s="1097"/>
    </row>
    <row r="52" spans="1:10" ht="19.5" thickBot="1" x14ac:dyDescent="0.35">
      <c r="A52" s="267" t="s">
        <v>62</v>
      </c>
      <c r="B52" s="278">
        <v>2.3211015820009462</v>
      </c>
      <c r="C52" s="44">
        <v>1.8998870585080376</v>
      </c>
      <c r="D52" s="270">
        <v>45</v>
      </c>
      <c r="E52" s="45">
        <f t="shared" si="4"/>
        <v>46</v>
      </c>
      <c r="F52" s="810"/>
      <c r="G52" s="796"/>
      <c r="H52" s="36"/>
      <c r="I52"/>
      <c r="J52" s="1097"/>
    </row>
    <row r="53" spans="1:10" ht="19.5" thickBot="1" x14ac:dyDescent="0.35">
      <c r="A53" s="267" t="s">
        <v>192</v>
      </c>
      <c r="B53" s="278">
        <f t="shared" ref="B53:B63" si="5">C53*10/C$6</f>
        <v>2.3267131551404554</v>
      </c>
      <c r="C53" s="44">
        <f t="shared" ref="C53:C63" si="6">$D53^C$4</f>
        <v>1.9337112739465414</v>
      </c>
      <c r="D53" s="270">
        <v>39</v>
      </c>
      <c r="E53" s="45">
        <f t="shared" si="4"/>
        <v>47</v>
      </c>
      <c r="F53" s="810"/>
      <c r="G53" s="796"/>
      <c r="H53" s="36"/>
      <c r="I53"/>
      <c r="J53" s="1097"/>
    </row>
    <row r="54" spans="1:10" ht="19.5" thickBot="1" x14ac:dyDescent="0.35">
      <c r="A54" s="267" t="s">
        <v>208</v>
      </c>
      <c r="B54" s="278">
        <f t="shared" si="5"/>
        <v>2.3267131551404554</v>
      </c>
      <c r="C54" s="44">
        <f t="shared" si="6"/>
        <v>1.9337112739465414</v>
      </c>
      <c r="D54" s="270">
        <v>39</v>
      </c>
      <c r="E54" s="45">
        <f t="shared" si="4"/>
        <v>47</v>
      </c>
      <c r="F54" s="810"/>
      <c r="G54" s="796"/>
      <c r="H54" s="36"/>
      <c r="I54"/>
      <c r="J54" s="1097"/>
    </row>
    <row r="55" spans="1:10" ht="19.5" thickBot="1" x14ac:dyDescent="0.35">
      <c r="A55" s="267" t="s">
        <v>200</v>
      </c>
      <c r="B55" s="278">
        <f t="shared" si="5"/>
        <v>2.0631776061019735</v>
      </c>
      <c r="C55" s="44">
        <f t="shared" si="6"/>
        <v>1.7146891477615709</v>
      </c>
      <c r="D55" s="270">
        <v>20</v>
      </c>
      <c r="E55" s="45">
        <f t="shared" si="4"/>
        <v>49</v>
      </c>
      <c r="F55" s="810"/>
      <c r="G55" s="796"/>
      <c r="H55" s="36"/>
      <c r="I55"/>
      <c r="J55" s="1097"/>
    </row>
    <row r="56" spans="1:10" ht="19.5" thickBot="1" x14ac:dyDescent="0.35">
      <c r="A56" s="267" t="s">
        <v>298</v>
      </c>
      <c r="B56" s="278">
        <f t="shared" si="5"/>
        <v>2.0631776061019735</v>
      </c>
      <c r="C56" s="44">
        <f t="shared" si="6"/>
        <v>1.7146891477615709</v>
      </c>
      <c r="D56" s="270">
        <v>20</v>
      </c>
      <c r="E56" s="45">
        <f t="shared" si="4"/>
        <v>49</v>
      </c>
      <c r="F56" s="810"/>
      <c r="G56" s="796"/>
      <c r="H56" s="36"/>
      <c r="I56"/>
      <c r="J56" s="1097"/>
    </row>
    <row r="57" spans="1:10" ht="19.5" thickBot="1" x14ac:dyDescent="0.35">
      <c r="A57" s="267" t="s">
        <v>206</v>
      </c>
      <c r="B57" s="278">
        <f t="shared" si="5"/>
        <v>1.9819505426175099</v>
      </c>
      <c r="C57" s="44">
        <f t="shared" si="6"/>
        <v>1.6471820345351462</v>
      </c>
      <c r="D57" s="270">
        <v>16</v>
      </c>
      <c r="E57" s="45">
        <f t="shared" si="4"/>
        <v>51</v>
      </c>
      <c r="F57" s="810"/>
      <c r="G57" s="796"/>
      <c r="H57" s="36"/>
      <c r="I57"/>
      <c r="J57" s="1097"/>
    </row>
    <row r="58" spans="1:10" ht="19.5" thickBot="1" x14ac:dyDescent="0.35">
      <c r="A58" s="267" t="s">
        <v>52</v>
      </c>
      <c r="B58" s="278">
        <f t="shared" si="5"/>
        <v>1.909242175679156</v>
      </c>
      <c r="C58" s="44">
        <f t="shared" si="6"/>
        <v>1.5867547366757975</v>
      </c>
      <c r="D58" s="270">
        <v>13</v>
      </c>
      <c r="E58" s="45">
        <f t="shared" si="4"/>
        <v>52</v>
      </c>
      <c r="F58" s="810"/>
      <c r="G58" s="796"/>
      <c r="H58" s="36"/>
      <c r="I58"/>
      <c r="J58" s="1097"/>
    </row>
    <row r="59" spans="1:10" ht="19.5" thickBot="1" x14ac:dyDescent="0.35">
      <c r="A59" s="267" t="s">
        <v>197</v>
      </c>
      <c r="B59" s="278">
        <f t="shared" si="5"/>
        <v>1.7869601504619876</v>
      </c>
      <c r="C59" s="44">
        <f t="shared" si="6"/>
        <v>1.4851271981710867</v>
      </c>
      <c r="D59" s="270">
        <v>9</v>
      </c>
      <c r="E59" s="45">
        <f t="shared" si="4"/>
        <v>53</v>
      </c>
      <c r="F59" s="810"/>
      <c r="G59" s="796"/>
      <c r="H59" s="36"/>
      <c r="I59"/>
      <c r="J59" s="1097"/>
    </row>
    <row r="60" spans="1:10" ht="19.5" thickBot="1" x14ac:dyDescent="0.35">
      <c r="A60" s="112" t="s">
        <v>177</v>
      </c>
      <c r="B60" s="278">
        <f t="shared" si="5"/>
        <v>1.4663344632673654</v>
      </c>
      <c r="C60" s="44">
        <f t="shared" si="6"/>
        <v>1.2186579496196162</v>
      </c>
      <c r="D60" s="270">
        <v>3</v>
      </c>
      <c r="E60" s="45">
        <f t="shared" si="4"/>
        <v>54</v>
      </c>
      <c r="F60" s="810"/>
      <c r="G60" s="796"/>
      <c r="H60" s="36"/>
      <c r="I60"/>
      <c r="J60" s="1097"/>
    </row>
    <row r="61" spans="1:10" ht="19.5" thickBot="1" x14ac:dyDescent="0.35">
      <c r="A61" s="267" t="s">
        <v>207</v>
      </c>
      <c r="B61" s="278">
        <f t="shared" si="5"/>
        <v>1.3631279264275706</v>
      </c>
      <c r="C61" s="44">
        <f t="shared" si="6"/>
        <v>1.1328838852957985</v>
      </c>
      <c r="D61" s="270">
        <v>2</v>
      </c>
      <c r="E61" s="45">
        <f t="shared" si="4"/>
        <v>55</v>
      </c>
      <c r="F61" s="810"/>
      <c r="G61" s="796"/>
      <c r="H61" s="36"/>
      <c r="I61"/>
      <c r="J61" s="1097"/>
    </row>
    <row r="62" spans="1:10" ht="19.5" thickBot="1" x14ac:dyDescent="0.35">
      <c r="A62" s="267" t="s">
        <v>199</v>
      </c>
      <c r="B62" s="278">
        <f t="shared" si="5"/>
        <v>1.2032371049850841</v>
      </c>
      <c r="C62" s="44">
        <f t="shared" si="6"/>
        <v>1</v>
      </c>
      <c r="D62" s="270">
        <v>1</v>
      </c>
      <c r="E62" s="45">
        <f t="shared" si="4"/>
        <v>56</v>
      </c>
      <c r="F62" s="810"/>
      <c r="G62" s="796"/>
      <c r="H62" s="36"/>
      <c r="I62"/>
      <c r="J62" s="1097"/>
    </row>
    <row r="63" spans="1:10" ht="19.5" thickBot="1" x14ac:dyDescent="0.35">
      <c r="A63" s="216" t="s">
        <v>301</v>
      </c>
      <c r="B63" s="278">
        <f t="shared" si="5"/>
        <v>1.2032371049850841</v>
      </c>
      <c r="C63" s="44">
        <f t="shared" si="6"/>
        <v>1</v>
      </c>
      <c r="D63" s="271">
        <v>1</v>
      </c>
      <c r="E63" s="45">
        <f t="shared" si="4"/>
        <v>56</v>
      </c>
      <c r="F63" s="810"/>
      <c r="G63" s="796"/>
      <c r="H63" s="36"/>
      <c r="I63"/>
      <c r="J63" s="1097"/>
    </row>
    <row r="64" spans="1:10" x14ac:dyDescent="0.3">
      <c r="B64" s="598">
        <f>AVERAGE(B7:B63)</f>
        <v>3.8333680552925147</v>
      </c>
      <c r="D64" s="36"/>
      <c r="E64" s="39"/>
      <c r="F64" s="83"/>
      <c r="G64" s="796"/>
      <c r="H64" s="36"/>
      <c r="I64" s="36"/>
    </row>
    <row r="65" spans="2:9" x14ac:dyDescent="0.3">
      <c r="B65" s="598">
        <f>MEDIAN(B7:B63)</f>
        <v>3.5855610766471577</v>
      </c>
      <c r="D65" s="36"/>
      <c r="E65" s="39"/>
      <c r="F65" s="83"/>
      <c r="G65" s="796"/>
      <c r="H65" s="36"/>
      <c r="I65" s="36"/>
    </row>
    <row r="66" spans="2:9" x14ac:dyDescent="0.3">
      <c r="B66" s="39"/>
      <c r="D66" s="36"/>
      <c r="E66" s="39"/>
      <c r="F66" s="83"/>
      <c r="G66" s="796"/>
      <c r="H66" s="36"/>
      <c r="I66" s="36"/>
    </row>
    <row r="67" spans="2:9" x14ac:dyDescent="0.3">
      <c r="B67" s="39"/>
      <c r="D67" s="36"/>
      <c r="E67" s="39"/>
      <c r="F67" s="83"/>
      <c r="G67" s="796"/>
      <c r="H67" s="36"/>
      <c r="I67" s="36"/>
    </row>
    <row r="68" spans="2:9" x14ac:dyDescent="0.3">
      <c r="B68" s="39"/>
      <c r="D68" s="36"/>
      <c r="E68" s="39"/>
      <c r="F68" s="83"/>
      <c r="G68" s="796"/>
      <c r="H68" s="36"/>
      <c r="I68" s="36"/>
    </row>
    <row r="69" spans="2:9" x14ac:dyDescent="0.3">
      <c r="B69" s="39"/>
      <c r="D69" s="36"/>
      <c r="E69" s="39"/>
      <c r="F69" s="83"/>
      <c r="G69" s="796"/>
      <c r="H69" s="36"/>
      <c r="I69" s="36"/>
    </row>
    <row r="70" spans="2:9" x14ac:dyDescent="0.3">
      <c r="B70" s="39"/>
      <c r="D70" s="36"/>
      <c r="E70" s="39"/>
      <c r="F70" s="83"/>
      <c r="G70" s="796"/>
      <c r="H70" s="36"/>
      <c r="I70" s="36"/>
    </row>
    <row r="71" spans="2:9" x14ac:dyDescent="0.3">
      <c r="B71" s="39"/>
      <c r="D71" s="36"/>
      <c r="E71" s="39"/>
      <c r="F71" s="83"/>
      <c r="G71" s="796"/>
      <c r="H71" s="36"/>
      <c r="I71" s="36"/>
    </row>
    <row r="72" spans="2:9" x14ac:dyDescent="0.3">
      <c r="B72" s="39"/>
      <c r="D72" s="36"/>
      <c r="E72" s="39"/>
      <c r="F72" s="83"/>
      <c r="G72" s="796"/>
      <c r="H72" s="36"/>
      <c r="I72" s="36"/>
    </row>
    <row r="73" spans="2:9" x14ac:dyDescent="0.3">
      <c r="B73" s="39"/>
      <c r="D73" s="36"/>
      <c r="E73" s="39"/>
      <c r="F73" s="83"/>
      <c r="G73" s="796"/>
      <c r="H73" s="36"/>
      <c r="I73" s="36"/>
    </row>
    <row r="74" spans="2:9" x14ac:dyDescent="0.3">
      <c r="B74" s="39"/>
      <c r="D74" s="36"/>
      <c r="E74" s="39"/>
      <c r="F74" s="83"/>
      <c r="G74" s="796"/>
      <c r="H74" s="36"/>
      <c r="I74" s="36"/>
    </row>
    <row r="75" spans="2:9" x14ac:dyDescent="0.3">
      <c r="B75" s="39"/>
      <c r="D75" s="36"/>
      <c r="E75" s="39"/>
      <c r="F75" s="83"/>
      <c r="G75" s="796"/>
      <c r="H75" s="36"/>
      <c r="I75" s="36"/>
    </row>
  </sheetData>
  <sortState xmlns:xlrd2="http://schemas.microsoft.com/office/spreadsheetml/2017/richdata2" ref="A7:E63">
    <sortCondition ref="E7:E63"/>
  </sortState>
  <conditionalFormatting sqref="E7:E63">
    <cfRule type="colorScale" priority="1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B7:B63">
    <cfRule type="colorScale" priority="2">
      <colorScale>
        <cfvo type="min"/>
        <cfvo type="percentile" val="50"/>
        <cfvo type="max"/>
        <color rgb="FFF97B7E"/>
        <color rgb="FFFFEB84"/>
        <color rgb="FF6AC281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0"/>
  </sheetPr>
  <dimension ref="A1:BD78"/>
  <sheetViews>
    <sheetView zoomScale="115" zoomScaleNormal="115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D19" sqref="D19"/>
    </sheetView>
  </sheetViews>
  <sheetFormatPr defaultColWidth="8.85546875" defaultRowHeight="18.75" x14ac:dyDescent="0.3"/>
  <cols>
    <col min="1" max="1" width="29.5703125" style="11" customWidth="1"/>
    <col min="2" max="2" width="8.140625" style="40" customWidth="1"/>
    <col min="3" max="3" width="9.42578125" style="1" customWidth="1"/>
    <col min="4" max="4" width="13" style="1" bestFit="1" customWidth="1"/>
    <col min="5" max="5" width="13.28515625" style="1" customWidth="1"/>
    <col min="6" max="8" width="7.7109375" style="9" bestFit="1" customWidth="1"/>
    <col min="9" max="9" width="0.85546875" style="1" customWidth="1"/>
    <col min="10" max="10" width="7.28515625" style="63" customWidth="1"/>
    <col min="11" max="12" width="7.28515625" style="62" customWidth="1"/>
    <col min="13" max="13" width="0.85546875" style="1" customWidth="1"/>
    <col min="14" max="14" width="11.85546875" style="178" customWidth="1"/>
    <col min="15" max="15" width="8.5703125" style="1" bestFit="1" customWidth="1"/>
    <col min="16" max="17" width="7.7109375" style="1" bestFit="1" customWidth="1"/>
    <col min="18" max="18" width="4.7109375" style="1" customWidth="1"/>
    <col min="19" max="19" width="26.85546875" style="114" customWidth="1"/>
    <col min="20" max="20" width="6.28515625" style="33" bestFit="1" customWidth="1"/>
    <col min="21" max="21" width="1.85546875" style="36" customWidth="1"/>
    <col min="22" max="22" width="28.28515625" style="114" customWidth="1"/>
    <col min="23" max="23" width="5.7109375" style="33" customWidth="1"/>
    <col min="24" max="24" width="1.28515625" style="114" customWidth="1"/>
    <col min="25" max="25" width="22.42578125" style="114" bestFit="1" customWidth="1"/>
    <col min="26" max="26" width="6.28515625" style="114" bestFit="1" customWidth="1"/>
    <col min="27" max="27" width="1.28515625" style="114" customWidth="1"/>
    <col min="28" max="28" width="22.42578125" style="91" bestFit="1" customWidth="1"/>
    <col min="29" max="29" width="6.42578125" style="114" customWidth="1"/>
    <col min="30" max="32" width="8.85546875" style="1"/>
    <col min="33" max="33" width="29.5703125" style="62" customWidth="1"/>
    <col min="34" max="34" width="7.28515625" style="1" customWidth="1"/>
    <col min="35" max="35" width="7.28515625" style="40" customWidth="1"/>
    <col min="36" max="41" width="7.28515625" style="1" customWidth="1"/>
    <col min="42" max="42" width="4.42578125" style="1" customWidth="1"/>
    <col min="43" max="44" width="8.85546875" style="1"/>
    <col min="46" max="46" width="4.140625" customWidth="1"/>
    <col min="47" max="16384" width="8.85546875" style="1"/>
  </cols>
  <sheetData>
    <row r="1" spans="1:56" s="97" customFormat="1" ht="21" x14ac:dyDescent="0.25">
      <c r="A1" s="147" t="s">
        <v>459</v>
      </c>
      <c r="B1" s="169"/>
      <c r="C1" s="170"/>
      <c r="D1" s="171"/>
      <c r="E1" s="171"/>
      <c r="F1" s="172"/>
      <c r="G1" s="172"/>
      <c r="H1" s="172"/>
      <c r="I1" s="171"/>
      <c r="J1" s="173"/>
      <c r="K1" s="170"/>
      <c r="L1" s="170"/>
      <c r="M1" s="171"/>
      <c r="N1" s="177"/>
      <c r="O1" s="171"/>
      <c r="P1" s="171"/>
      <c r="Q1" s="171"/>
      <c r="R1" s="171"/>
      <c r="S1" s="1501" t="s">
        <v>240</v>
      </c>
      <c r="T1" s="174"/>
      <c r="U1" s="175"/>
      <c r="V1" s="174"/>
      <c r="W1" s="174"/>
      <c r="X1" s="174"/>
      <c r="Y1" s="174"/>
      <c r="Z1" s="174"/>
      <c r="AA1" s="174"/>
      <c r="AB1" s="175"/>
      <c r="AC1" s="1502"/>
      <c r="AD1" s="171"/>
      <c r="AE1" s="171"/>
      <c r="AF1" s="171"/>
      <c r="AG1" s="147"/>
      <c r="AH1" s="170"/>
      <c r="AI1" s="169"/>
      <c r="AJ1" s="170"/>
      <c r="AK1" s="171"/>
      <c r="AL1" s="170"/>
      <c r="AM1" s="171"/>
      <c r="AN1" s="170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</row>
    <row r="2" spans="1:56" s="97" customFormat="1" ht="21" x14ac:dyDescent="0.35">
      <c r="A2" s="147"/>
      <c r="B2" s="169"/>
      <c r="C2" s="170"/>
      <c r="D2" s="171"/>
      <c r="E2" s="171"/>
      <c r="F2" s="172"/>
      <c r="G2" s="172"/>
      <c r="H2" s="172"/>
      <c r="I2" s="171"/>
      <c r="J2" s="173"/>
      <c r="K2" s="170"/>
      <c r="L2" s="170"/>
      <c r="M2" s="171"/>
      <c r="N2" s="177"/>
      <c r="O2" s="171"/>
      <c r="P2" s="171"/>
      <c r="Q2" s="171"/>
      <c r="R2" s="171"/>
      <c r="S2" s="1503" t="s">
        <v>382</v>
      </c>
      <c r="T2" s="142"/>
      <c r="U2" s="165"/>
      <c r="V2" s="142"/>
      <c r="W2" s="142"/>
      <c r="X2" s="142"/>
      <c r="Y2" s="142"/>
      <c r="Z2" s="142"/>
      <c r="AA2" s="142"/>
      <c r="AB2" s="142"/>
      <c r="AC2" s="502"/>
      <c r="AD2" s="171"/>
      <c r="AE2" s="171"/>
      <c r="AF2" s="171"/>
      <c r="AG2" s="147"/>
      <c r="AH2" s="170"/>
      <c r="AI2" s="169"/>
      <c r="AJ2" s="170"/>
      <c r="AK2" s="171"/>
      <c r="AL2" s="170"/>
      <c r="AM2" s="171"/>
      <c r="AN2" s="170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</row>
    <row r="3" spans="1:56" ht="21" x14ac:dyDescent="0.35">
      <c r="A3" s="82"/>
      <c r="B3" s="150"/>
      <c r="C3" s="620"/>
      <c r="D3" s="403" t="s">
        <v>355</v>
      </c>
      <c r="E3" s="36"/>
      <c r="F3" s="167"/>
      <c r="G3" s="149"/>
      <c r="H3" s="149"/>
      <c r="I3" s="168"/>
      <c r="J3" s="142" t="s">
        <v>115</v>
      </c>
      <c r="K3" s="165"/>
      <c r="L3" s="142"/>
      <c r="M3" s="168"/>
      <c r="N3" s="221"/>
      <c r="O3" s="222"/>
      <c r="P3" s="222"/>
      <c r="Q3" s="222"/>
      <c r="R3" s="36"/>
      <c r="S3" s="1503" t="s">
        <v>381</v>
      </c>
      <c r="T3" s="142"/>
      <c r="U3" s="165"/>
      <c r="V3" s="142"/>
      <c r="W3" s="142"/>
      <c r="X3" s="142"/>
      <c r="Y3" s="142"/>
      <c r="Z3" s="142"/>
      <c r="AA3" s="142"/>
      <c r="AB3" s="165"/>
      <c r="AC3" s="1504"/>
      <c r="AD3" s="36"/>
      <c r="AE3" s="36"/>
      <c r="AF3" s="36"/>
      <c r="AG3" s="82"/>
      <c r="AH3" s="83"/>
      <c r="AI3" s="150"/>
      <c r="AJ3" s="83"/>
      <c r="AK3" s="82"/>
      <c r="AL3" s="83"/>
      <c r="AM3" s="82"/>
      <c r="AN3" s="83"/>
      <c r="AO3" s="82"/>
      <c r="AP3" s="82"/>
      <c r="AQ3" s="36"/>
      <c r="AR3" s="36"/>
      <c r="AS3" s="248"/>
      <c r="AT3" s="248"/>
      <c r="AU3" s="36"/>
      <c r="AV3" s="36"/>
      <c r="AW3" s="36"/>
      <c r="AX3" s="36"/>
      <c r="AY3" s="36"/>
      <c r="AZ3" s="36"/>
      <c r="BA3" s="36"/>
      <c r="BB3" s="36"/>
    </row>
    <row r="4" spans="1:56" x14ac:dyDescent="0.3">
      <c r="A4" s="82"/>
      <c r="B4" s="150"/>
      <c r="C4" s="620"/>
      <c r="D4" s="399">
        <v>0.18</v>
      </c>
      <c r="E4" s="396" t="s">
        <v>116</v>
      </c>
      <c r="F4" s="165"/>
      <c r="G4" s="152"/>
      <c r="H4" s="152"/>
      <c r="I4" s="168"/>
      <c r="J4" s="165" t="s">
        <v>356</v>
      </c>
      <c r="K4" s="165"/>
      <c r="L4" s="165"/>
      <c r="M4" s="168"/>
      <c r="N4" s="165" t="s">
        <v>314</v>
      </c>
      <c r="O4" s="122"/>
      <c r="P4" s="121"/>
      <c r="Q4" s="122"/>
      <c r="R4" s="36"/>
      <c r="S4" s="1505"/>
      <c r="T4" s="83"/>
      <c r="U4" s="82"/>
      <c r="V4" s="115"/>
      <c r="W4" s="83"/>
      <c r="X4" s="115"/>
      <c r="Y4" s="115"/>
      <c r="Z4" s="115"/>
      <c r="AA4" s="115"/>
      <c r="AB4" s="115"/>
      <c r="AC4" s="1506"/>
      <c r="AD4" s="36"/>
      <c r="AE4" s="36"/>
      <c r="AF4" s="36"/>
      <c r="AG4" s="82"/>
      <c r="AH4" s="83"/>
      <c r="AI4" s="1490"/>
      <c r="AJ4" s="142" t="s">
        <v>322</v>
      </c>
      <c r="AK4" s="165"/>
      <c r="AL4" s="142"/>
      <c r="AM4" s="165"/>
      <c r="AN4" s="142"/>
      <c r="AO4" s="165"/>
      <c r="AP4" s="82"/>
      <c r="AQ4" s="798">
        <v>0.18</v>
      </c>
      <c r="AR4" s="798">
        <v>0.18</v>
      </c>
      <c r="AS4" s="798">
        <v>0.18</v>
      </c>
      <c r="AT4" s="248"/>
      <c r="AU4" s="36"/>
      <c r="AV4" s="36"/>
      <c r="AW4" s="36"/>
      <c r="AX4" s="36"/>
      <c r="AY4" s="36"/>
      <c r="AZ4" s="36"/>
      <c r="BA4" s="36"/>
      <c r="BB4" s="36"/>
    </row>
    <row r="5" spans="1:56" ht="19.5" thickBot="1" x14ac:dyDescent="0.35">
      <c r="A5" s="82"/>
      <c r="B5" s="446" t="s">
        <v>507</v>
      </c>
      <c r="C5" s="492"/>
      <c r="D5" s="400" t="s">
        <v>109</v>
      </c>
      <c r="E5" s="397" t="s">
        <v>117</v>
      </c>
      <c r="F5" s="155"/>
      <c r="G5" s="154"/>
      <c r="H5" s="153"/>
      <c r="I5" s="166"/>
      <c r="J5" s="153" t="s">
        <v>118</v>
      </c>
      <c r="K5" s="153"/>
      <c r="L5" s="153"/>
      <c r="M5" s="166"/>
      <c r="N5" s="217" t="s">
        <v>609</v>
      </c>
      <c r="O5" s="157"/>
      <c r="P5" s="156"/>
      <c r="Q5" s="157"/>
      <c r="R5" s="36"/>
      <c r="S5" s="721" t="s">
        <v>111</v>
      </c>
      <c r="T5" s="159"/>
      <c r="U5" s="150"/>
      <c r="V5" s="158" t="s">
        <v>245</v>
      </c>
      <c r="W5" s="159"/>
      <c r="X5" s="179"/>
      <c r="Y5" s="158" t="s">
        <v>112</v>
      </c>
      <c r="Z5" s="1499"/>
      <c r="AA5" s="1500"/>
      <c r="AB5" s="158" t="s">
        <v>113</v>
      </c>
      <c r="AC5" s="723"/>
      <c r="AD5" s="36"/>
      <c r="AE5" s="36"/>
      <c r="AF5" s="36"/>
      <c r="AG5" s="82"/>
      <c r="AH5" s="164">
        <v>0.18</v>
      </c>
      <c r="AI5" s="1490"/>
      <c r="AJ5" s="164"/>
      <c r="AK5" s="36"/>
      <c r="AL5" s="164"/>
      <c r="AM5" s="36"/>
      <c r="AN5" s="164"/>
      <c r="AO5" s="36"/>
      <c r="AP5" s="36"/>
      <c r="AQ5" s="164">
        <v>4.7083310673966752</v>
      </c>
      <c r="AR5" s="164">
        <v>4.3793915803137029</v>
      </c>
      <c r="AS5" s="164">
        <v>4.1436633641216201</v>
      </c>
      <c r="AT5" s="248"/>
      <c r="AU5" s="36"/>
      <c r="AV5" s="36"/>
      <c r="AW5" s="36"/>
      <c r="AX5" s="36"/>
      <c r="AY5" s="36"/>
      <c r="AZ5" s="36"/>
      <c r="BA5" s="36"/>
      <c r="BB5" s="36"/>
    </row>
    <row r="6" spans="1:56" ht="19.5" thickBot="1" x14ac:dyDescent="0.35">
      <c r="A6" s="64" t="s">
        <v>4</v>
      </c>
      <c r="B6" s="43" t="s">
        <v>3</v>
      </c>
      <c r="C6" s="41" t="s">
        <v>505</v>
      </c>
      <c r="D6" s="401">
        <f>MAX(D7:D63)</f>
        <v>5.1368532009458958</v>
      </c>
      <c r="E6" s="1214" t="s">
        <v>119</v>
      </c>
      <c r="F6" s="393" t="s">
        <v>71</v>
      </c>
      <c r="G6" s="394" t="s">
        <v>72</v>
      </c>
      <c r="H6" s="395" t="s">
        <v>73</v>
      </c>
      <c r="I6" s="49"/>
      <c r="J6" s="162" t="s">
        <v>71</v>
      </c>
      <c r="K6" s="161" t="s">
        <v>72</v>
      </c>
      <c r="L6" s="160" t="s">
        <v>73</v>
      </c>
      <c r="M6" s="49"/>
      <c r="N6" s="218" t="s">
        <v>119</v>
      </c>
      <c r="O6" s="1491" t="s">
        <v>71</v>
      </c>
      <c r="P6" s="390" t="s">
        <v>72</v>
      </c>
      <c r="Q6" s="1498" t="s">
        <v>73</v>
      </c>
      <c r="R6" s="36"/>
      <c r="S6" s="1507" t="s">
        <v>4</v>
      </c>
      <c r="T6" s="85" t="s">
        <v>239</v>
      </c>
      <c r="U6" s="82"/>
      <c r="V6" s="146" t="s">
        <v>4</v>
      </c>
      <c r="W6" s="85" t="s">
        <v>239</v>
      </c>
      <c r="X6" s="179"/>
      <c r="Y6" s="146" t="s">
        <v>4</v>
      </c>
      <c r="Z6" s="85" t="s">
        <v>239</v>
      </c>
      <c r="AA6" s="179"/>
      <c r="AB6" s="146" t="s">
        <v>4</v>
      </c>
      <c r="AC6" s="1508" t="s">
        <v>239</v>
      </c>
      <c r="AD6" s="36"/>
      <c r="AE6" s="36"/>
      <c r="AF6" s="36"/>
      <c r="AG6" s="64" t="s">
        <v>4</v>
      </c>
      <c r="AH6" s="164">
        <v>5.1176073042591437</v>
      </c>
      <c r="AI6" s="277" t="s">
        <v>3</v>
      </c>
      <c r="AJ6" s="164" t="s">
        <v>71</v>
      </c>
      <c r="AK6" s="43" t="s">
        <v>3</v>
      </c>
      <c r="AL6" s="164" t="s">
        <v>72</v>
      </c>
      <c r="AM6" s="43" t="s">
        <v>3</v>
      </c>
      <c r="AN6" s="164" t="s">
        <v>73</v>
      </c>
      <c r="AO6" s="43" t="s">
        <v>3</v>
      </c>
      <c r="AP6" s="36"/>
      <c r="AQ6" s="163" t="s">
        <v>71</v>
      </c>
      <c r="AR6" s="161" t="s">
        <v>72</v>
      </c>
      <c r="AS6" s="160" t="s">
        <v>73</v>
      </c>
      <c r="AT6" s="248"/>
      <c r="AU6" s="163" t="s">
        <v>71</v>
      </c>
      <c r="AV6" s="161" t="s">
        <v>72</v>
      </c>
      <c r="AW6" s="160" t="s">
        <v>73</v>
      </c>
      <c r="AX6" s="36"/>
      <c r="AY6" s="36"/>
      <c r="AZ6" s="36"/>
      <c r="BA6" s="36"/>
      <c r="BB6" s="36"/>
    </row>
    <row r="7" spans="1:56" ht="19.5" thickBot="1" x14ac:dyDescent="0.35">
      <c r="A7" s="215" t="s">
        <v>173</v>
      </c>
      <c r="B7" s="333">
        <f t="shared" ref="B7:B38" si="0">RANK(C7,C$7:C$63,0)</f>
        <v>1</v>
      </c>
      <c r="C7" s="48">
        <f t="shared" ref="C7:C38" si="1">D7*10/D$6</f>
        <v>10</v>
      </c>
      <c r="D7" s="402">
        <f t="shared" ref="D7:D38" si="2">E7^D$4</f>
        <v>5.1368532009458958</v>
      </c>
      <c r="E7" s="1215">
        <f>SUM(F7:H7)</f>
        <v>8878.0487748579544</v>
      </c>
      <c r="F7" s="792">
        <f t="shared" ref="F7:F38" si="3">J7*O7</f>
        <v>5472.0487748579535</v>
      </c>
      <c r="G7" s="791">
        <f t="shared" ref="G7:G38" si="4">K7*P7</f>
        <v>1894</v>
      </c>
      <c r="H7" s="790">
        <f t="shared" ref="H7:H38" si="5">L7*Q7</f>
        <v>1512</v>
      </c>
      <c r="I7" s="49"/>
      <c r="J7" s="52">
        <v>1.9669477982954542</v>
      </c>
      <c r="K7" s="51">
        <v>2</v>
      </c>
      <c r="L7" s="50">
        <v>2</v>
      </c>
      <c r="M7" s="49"/>
      <c r="N7" s="1485">
        <v>4485</v>
      </c>
      <c r="O7" s="1492">
        <v>2782</v>
      </c>
      <c r="P7" s="790">
        <v>947</v>
      </c>
      <c r="Q7" s="1485">
        <v>756</v>
      </c>
      <c r="R7" s="36"/>
      <c r="S7" s="1509" t="s">
        <v>7</v>
      </c>
      <c r="T7" s="116">
        <v>2</v>
      </c>
      <c r="U7" s="938"/>
      <c r="V7" s="1518"/>
      <c r="W7" s="1519"/>
      <c r="X7" s="179"/>
      <c r="Y7" s="145" t="s">
        <v>173</v>
      </c>
      <c r="Z7" s="116">
        <v>2</v>
      </c>
      <c r="AA7" s="181"/>
      <c r="AB7" s="145" t="s">
        <v>172</v>
      </c>
      <c r="AC7" s="1513">
        <v>2</v>
      </c>
      <c r="AD7" s="36"/>
      <c r="AE7" s="36"/>
      <c r="AF7" s="36"/>
      <c r="AG7" s="1218" t="s">
        <v>18</v>
      </c>
      <c r="AH7" s="48">
        <v>0</v>
      </c>
      <c r="AI7" s="920">
        <v>57</v>
      </c>
      <c r="AJ7" s="1488">
        <v>0</v>
      </c>
      <c r="AK7" s="389">
        <v>57</v>
      </c>
      <c r="AL7" s="388">
        <v>0</v>
      </c>
      <c r="AM7" s="389">
        <v>57</v>
      </c>
      <c r="AN7" s="388">
        <v>0</v>
      </c>
      <c r="AO7" s="389">
        <v>57</v>
      </c>
      <c r="AP7" s="36"/>
      <c r="AQ7" s="800">
        <v>0</v>
      </c>
      <c r="AR7" s="800">
        <v>0</v>
      </c>
      <c r="AS7" s="800">
        <v>0</v>
      </c>
      <c r="AT7" s="800"/>
      <c r="AU7" s="792">
        <v>0</v>
      </c>
      <c r="AV7" s="791">
        <v>0</v>
      </c>
      <c r="AW7" s="790">
        <v>0</v>
      </c>
      <c r="AX7" s="36"/>
      <c r="AY7" s="36"/>
      <c r="AZ7" s="36"/>
      <c r="BA7" s="36"/>
      <c r="BB7" s="36"/>
    </row>
    <row r="8" spans="1:56" ht="19.5" thickBot="1" x14ac:dyDescent="0.35">
      <c r="A8" s="112" t="s">
        <v>7</v>
      </c>
      <c r="B8" s="331">
        <f t="shared" si="0"/>
        <v>2</v>
      </c>
      <c r="C8" s="48">
        <f t="shared" si="1"/>
        <v>9.8324128655593963</v>
      </c>
      <c r="D8" s="808">
        <f t="shared" si="2"/>
        <v>5.0507661501470391</v>
      </c>
      <c r="E8" s="1215">
        <f t="shared" ref="E8:E63" si="6">SUM(F8:H8)</f>
        <v>8082.4</v>
      </c>
      <c r="F8" s="793">
        <f t="shared" si="3"/>
        <v>1732</v>
      </c>
      <c r="G8" s="782">
        <f t="shared" si="4"/>
        <v>3659.3999999999996</v>
      </c>
      <c r="H8" s="781">
        <f t="shared" si="5"/>
        <v>2691</v>
      </c>
      <c r="I8" s="53"/>
      <c r="J8" s="59">
        <v>2</v>
      </c>
      <c r="K8" s="58">
        <v>1.9</v>
      </c>
      <c r="L8" s="57">
        <v>1.8</v>
      </c>
      <c r="M8" s="53"/>
      <c r="N8" s="780">
        <v>4288</v>
      </c>
      <c r="O8" s="1493">
        <v>866</v>
      </c>
      <c r="P8" s="781">
        <v>1926</v>
      </c>
      <c r="Q8" s="780">
        <v>1495</v>
      </c>
      <c r="R8" s="36"/>
      <c r="S8" s="1510" t="s">
        <v>174</v>
      </c>
      <c r="T8" s="117">
        <v>2</v>
      </c>
      <c r="U8" s="82"/>
      <c r="V8" s="145" t="s">
        <v>48</v>
      </c>
      <c r="W8" s="1517">
        <v>1</v>
      </c>
      <c r="X8" s="179"/>
      <c r="Y8" s="144" t="s">
        <v>7</v>
      </c>
      <c r="Z8" s="117">
        <v>1.9</v>
      </c>
      <c r="AA8" s="181"/>
      <c r="AB8" s="144" t="s">
        <v>19</v>
      </c>
      <c r="AC8" s="1514">
        <v>2</v>
      </c>
      <c r="AD8" s="36"/>
      <c r="AE8" s="36"/>
      <c r="AF8" s="36"/>
      <c r="AG8" s="1219" t="s">
        <v>53</v>
      </c>
      <c r="AH8" s="48">
        <v>0</v>
      </c>
      <c r="AI8" s="920">
        <v>57</v>
      </c>
      <c r="AJ8" s="1488">
        <v>0</v>
      </c>
      <c r="AK8" s="389">
        <v>57</v>
      </c>
      <c r="AL8" s="388">
        <v>0</v>
      </c>
      <c r="AM8" s="389">
        <v>57</v>
      </c>
      <c r="AN8" s="388">
        <v>0</v>
      </c>
      <c r="AO8" s="389">
        <v>57</v>
      </c>
      <c r="AP8" s="36"/>
      <c r="AQ8" s="800">
        <v>0</v>
      </c>
      <c r="AR8" s="800">
        <v>0</v>
      </c>
      <c r="AS8" s="800">
        <v>0</v>
      </c>
      <c r="AT8" s="800"/>
      <c r="AU8" s="793">
        <v>0</v>
      </c>
      <c r="AV8" s="782">
        <v>0</v>
      </c>
      <c r="AW8" s="781">
        <v>0</v>
      </c>
      <c r="AX8" s="36"/>
      <c r="AY8" s="36"/>
      <c r="AZ8" s="36"/>
      <c r="BA8" s="36"/>
      <c r="BB8" s="36"/>
    </row>
    <row r="9" spans="1:56" ht="19.5" thickBot="1" x14ac:dyDescent="0.35">
      <c r="A9" s="267" t="s">
        <v>673</v>
      </c>
      <c r="B9" s="331">
        <f t="shared" si="0"/>
        <v>3</v>
      </c>
      <c r="C9" s="807">
        <f t="shared" si="1"/>
        <v>7.9778055316908576</v>
      </c>
      <c r="D9" s="808">
        <f t="shared" si="2"/>
        <v>4.0980815881990056</v>
      </c>
      <c r="E9" s="1215">
        <f t="shared" si="6"/>
        <v>2530.6119711042315</v>
      </c>
      <c r="F9" s="793">
        <f t="shared" si="3"/>
        <v>2489.2119711042315</v>
      </c>
      <c r="G9" s="782">
        <f t="shared" si="4"/>
        <v>34.5</v>
      </c>
      <c r="H9" s="781">
        <f t="shared" si="5"/>
        <v>6.8999999999999995</v>
      </c>
      <c r="I9" s="53"/>
      <c r="J9" s="59">
        <v>1.8972652218782251</v>
      </c>
      <c r="K9" s="58">
        <v>1.1499999999999999</v>
      </c>
      <c r="L9" s="57">
        <v>1.1499999999999999</v>
      </c>
      <c r="M9" s="53"/>
      <c r="N9" s="780">
        <v>1348</v>
      </c>
      <c r="O9" s="1493">
        <v>1312</v>
      </c>
      <c r="P9" s="781">
        <v>30</v>
      </c>
      <c r="Q9" s="778">
        <v>6</v>
      </c>
      <c r="R9" s="36"/>
      <c r="S9" s="1510" t="s">
        <v>172</v>
      </c>
      <c r="T9" s="117">
        <v>1.9669477982954542</v>
      </c>
      <c r="U9" s="82"/>
      <c r="V9" s="144" t="s">
        <v>31</v>
      </c>
      <c r="W9" s="117">
        <v>0.90936170212765954</v>
      </c>
      <c r="X9" s="179"/>
      <c r="Y9" s="144" t="s">
        <v>11</v>
      </c>
      <c r="Z9" s="117">
        <v>1.9</v>
      </c>
      <c r="AA9" s="181"/>
      <c r="AB9" s="144" t="s">
        <v>40</v>
      </c>
      <c r="AC9" s="1514">
        <v>1.9</v>
      </c>
      <c r="AD9" s="36"/>
      <c r="AE9" s="36"/>
      <c r="AF9" s="36"/>
      <c r="AG9" s="1219" t="s">
        <v>45</v>
      </c>
      <c r="AH9" s="48">
        <v>2.6371432536289174</v>
      </c>
      <c r="AI9" s="920">
        <v>33</v>
      </c>
      <c r="AJ9" s="1488">
        <v>2.8771591397982892</v>
      </c>
      <c r="AK9" s="389">
        <v>31</v>
      </c>
      <c r="AL9" s="388">
        <v>0</v>
      </c>
      <c r="AM9" s="389">
        <v>57</v>
      </c>
      <c r="AN9" s="388">
        <v>0</v>
      </c>
      <c r="AO9" s="389">
        <v>57</v>
      </c>
      <c r="AP9" s="36"/>
      <c r="AQ9" s="800">
        <v>1.3546617763756579</v>
      </c>
      <c r="AR9" s="800">
        <v>0</v>
      </c>
      <c r="AS9" s="800">
        <v>0</v>
      </c>
      <c r="AT9" s="800"/>
      <c r="AU9" s="793">
        <v>5.4</v>
      </c>
      <c r="AV9" s="782">
        <v>0</v>
      </c>
      <c r="AW9" s="781">
        <v>0</v>
      </c>
      <c r="AX9" s="36"/>
      <c r="AY9" s="36"/>
      <c r="AZ9" s="36"/>
      <c r="BA9" s="36"/>
      <c r="BB9" s="36"/>
      <c r="BD9" s="1" t="s">
        <v>78</v>
      </c>
    </row>
    <row r="10" spans="1:56" ht="19.5" thickBot="1" x14ac:dyDescent="0.35">
      <c r="A10" s="267" t="s">
        <v>539</v>
      </c>
      <c r="B10" s="331">
        <f t="shared" si="0"/>
        <v>4</v>
      </c>
      <c r="C10" s="807">
        <f t="shared" si="1"/>
        <v>7.404933453716203</v>
      </c>
      <c r="D10" s="808">
        <f t="shared" si="2"/>
        <v>3.8038056114513421</v>
      </c>
      <c r="E10" s="1215">
        <f t="shared" si="6"/>
        <v>1672.7655743740791</v>
      </c>
      <c r="F10" s="793">
        <f t="shared" si="3"/>
        <v>1529.0655743740792</v>
      </c>
      <c r="G10" s="782">
        <f t="shared" si="4"/>
        <v>131.1</v>
      </c>
      <c r="H10" s="781">
        <f t="shared" si="5"/>
        <v>12.6</v>
      </c>
      <c r="I10" s="53"/>
      <c r="J10" s="59">
        <v>1.8181516936671573</v>
      </c>
      <c r="K10" s="58">
        <v>1.9</v>
      </c>
      <c r="L10" s="57">
        <v>1.8</v>
      </c>
      <c r="M10" s="53"/>
      <c r="N10" s="780">
        <v>917</v>
      </c>
      <c r="O10" s="1493">
        <v>841</v>
      </c>
      <c r="P10" s="781">
        <v>69</v>
      </c>
      <c r="Q10" s="780">
        <v>7</v>
      </c>
      <c r="R10" s="36"/>
      <c r="S10" s="1510" t="s">
        <v>19</v>
      </c>
      <c r="T10" s="117">
        <v>1.9</v>
      </c>
      <c r="U10" s="82"/>
      <c r="V10" s="144" t="s">
        <v>45</v>
      </c>
      <c r="W10" s="118">
        <v>0.9</v>
      </c>
      <c r="X10" s="180"/>
      <c r="Y10" s="144" t="s">
        <v>19</v>
      </c>
      <c r="Z10" s="117">
        <v>1.8</v>
      </c>
      <c r="AA10" s="182"/>
      <c r="AB10" s="144" t="s">
        <v>11</v>
      </c>
      <c r="AC10" s="1514">
        <v>1.8</v>
      </c>
      <c r="AD10" s="36"/>
      <c r="AE10" s="36"/>
      <c r="AF10" s="36"/>
      <c r="AG10" s="1219" t="s">
        <v>55</v>
      </c>
      <c r="AH10" s="48">
        <v>0</v>
      </c>
      <c r="AI10" s="920">
        <v>57</v>
      </c>
      <c r="AJ10" s="1488">
        <v>0</v>
      </c>
      <c r="AK10" s="389">
        <v>57</v>
      </c>
      <c r="AL10" s="388">
        <v>0</v>
      </c>
      <c r="AM10" s="389">
        <v>57</v>
      </c>
      <c r="AN10" s="388">
        <v>0</v>
      </c>
      <c r="AO10" s="389">
        <v>57</v>
      </c>
      <c r="AP10" s="36"/>
      <c r="AQ10" s="800">
        <v>0</v>
      </c>
      <c r="AR10" s="800">
        <v>0</v>
      </c>
      <c r="AS10" s="800">
        <v>0</v>
      </c>
      <c r="AT10" s="800"/>
      <c r="AU10" s="793">
        <v>0</v>
      </c>
      <c r="AV10" s="782">
        <v>0</v>
      </c>
      <c r="AW10" s="781">
        <v>0</v>
      </c>
      <c r="AX10" s="36"/>
      <c r="AY10" s="36"/>
      <c r="AZ10" s="36"/>
      <c r="BA10" s="36"/>
      <c r="BB10" s="36"/>
    </row>
    <row r="11" spans="1:56" ht="19.5" thickBot="1" x14ac:dyDescent="0.35">
      <c r="A11" s="267" t="s">
        <v>196</v>
      </c>
      <c r="B11" s="331">
        <f t="shared" si="0"/>
        <v>5</v>
      </c>
      <c r="C11" s="807">
        <f t="shared" si="1"/>
        <v>7.1140059484714691</v>
      </c>
      <c r="D11" s="808">
        <f t="shared" si="2"/>
        <v>3.6543604227953805</v>
      </c>
      <c r="E11" s="1215">
        <f t="shared" si="6"/>
        <v>1338.8437087087088</v>
      </c>
      <c r="F11" s="793">
        <f t="shared" si="3"/>
        <v>1308.8437087087088</v>
      </c>
      <c r="G11" s="782">
        <f t="shared" si="4"/>
        <v>22</v>
      </c>
      <c r="H11" s="781">
        <f t="shared" si="5"/>
        <v>8</v>
      </c>
      <c r="I11" s="53"/>
      <c r="J11" s="59">
        <v>1.6546696696696699</v>
      </c>
      <c r="K11" s="58">
        <v>1</v>
      </c>
      <c r="L11" s="57">
        <v>1</v>
      </c>
      <c r="M11" s="53"/>
      <c r="N11" s="780">
        <v>820</v>
      </c>
      <c r="O11" s="1493">
        <v>791</v>
      </c>
      <c r="P11" s="781">
        <v>22</v>
      </c>
      <c r="Q11" s="780">
        <v>8</v>
      </c>
      <c r="R11" s="36"/>
      <c r="S11" s="1510" t="s">
        <v>177</v>
      </c>
      <c r="T11" s="118">
        <v>1.9</v>
      </c>
      <c r="U11" s="82"/>
      <c r="V11" s="144" t="s">
        <v>16</v>
      </c>
      <c r="W11" s="117">
        <v>0.82000000000000006</v>
      </c>
      <c r="X11" s="179"/>
      <c r="Y11" s="144" t="s">
        <v>40</v>
      </c>
      <c r="Z11" s="117">
        <v>1.8</v>
      </c>
      <c r="AA11" s="181"/>
      <c r="AB11" s="144" t="s">
        <v>7</v>
      </c>
      <c r="AC11" s="1514">
        <v>1.8</v>
      </c>
      <c r="AD11" s="36"/>
      <c r="AE11" s="36"/>
      <c r="AF11" s="36"/>
      <c r="AG11" s="469" t="s">
        <v>7</v>
      </c>
      <c r="AH11" s="48">
        <v>9.8324128655593963</v>
      </c>
      <c r="AI11" s="920">
        <v>2</v>
      </c>
      <c r="AJ11" s="1488">
        <v>8.1296458516858507</v>
      </c>
      <c r="AK11" s="389">
        <v>3</v>
      </c>
      <c r="AL11" s="388">
        <v>10</v>
      </c>
      <c r="AM11" s="389">
        <v>1</v>
      </c>
      <c r="AN11" s="388">
        <v>10</v>
      </c>
      <c r="AO11" s="389">
        <v>1</v>
      </c>
      <c r="AP11" s="36"/>
      <c r="AQ11" s="800">
        <v>3.8277064130424994</v>
      </c>
      <c r="AR11" s="800">
        <v>4.3793915803137029</v>
      </c>
      <c r="AS11" s="800">
        <v>4.1436633641216201</v>
      </c>
      <c r="AT11" s="800"/>
      <c r="AU11" s="793">
        <v>1732</v>
      </c>
      <c r="AV11" s="782">
        <v>3659.3999999999996</v>
      </c>
      <c r="AW11" s="781">
        <v>2691</v>
      </c>
      <c r="AX11" s="36"/>
      <c r="AY11" s="36"/>
      <c r="AZ11" s="36"/>
      <c r="BA11" s="36"/>
      <c r="BB11" s="36"/>
    </row>
    <row r="12" spans="1:56" ht="19.5" thickBot="1" x14ac:dyDescent="0.35">
      <c r="A12" s="112" t="s">
        <v>179</v>
      </c>
      <c r="B12" s="331">
        <f t="shared" si="0"/>
        <v>6</v>
      </c>
      <c r="C12" s="807">
        <f t="shared" si="1"/>
        <v>6.6334395826610129</v>
      </c>
      <c r="D12" s="808">
        <f t="shared" si="2"/>
        <v>3.4075005353473427</v>
      </c>
      <c r="E12" s="1215">
        <f t="shared" si="6"/>
        <v>907.77329842931931</v>
      </c>
      <c r="F12" s="793">
        <f t="shared" si="3"/>
        <v>896.87329842931933</v>
      </c>
      <c r="G12" s="782">
        <f t="shared" si="4"/>
        <v>1.7999999999999998</v>
      </c>
      <c r="H12" s="781">
        <f t="shared" si="5"/>
        <v>9.1</v>
      </c>
      <c r="I12" s="53"/>
      <c r="J12" s="59">
        <v>1.8607329842931937</v>
      </c>
      <c r="K12" s="58">
        <v>0.6</v>
      </c>
      <c r="L12" s="57">
        <v>1.3</v>
      </c>
      <c r="M12" s="53"/>
      <c r="N12" s="780">
        <v>491</v>
      </c>
      <c r="O12" s="1493">
        <v>482</v>
      </c>
      <c r="P12" s="781">
        <v>3</v>
      </c>
      <c r="Q12" s="780">
        <v>7</v>
      </c>
      <c r="R12" s="36"/>
      <c r="S12" s="1510" t="s">
        <v>10</v>
      </c>
      <c r="T12" s="117">
        <v>1.8972652218782251</v>
      </c>
      <c r="U12" s="82"/>
      <c r="V12" s="144" t="s">
        <v>20</v>
      </c>
      <c r="W12" s="117">
        <v>0.8171940298507463</v>
      </c>
      <c r="X12" s="179"/>
      <c r="Y12" s="144" t="s">
        <v>17</v>
      </c>
      <c r="Z12" s="117">
        <v>1.5</v>
      </c>
      <c r="AA12" s="181"/>
      <c r="AB12" s="144" t="s">
        <v>150</v>
      </c>
      <c r="AC12" s="1514">
        <v>1.5</v>
      </c>
      <c r="AD12" s="36"/>
      <c r="AE12" s="36"/>
      <c r="AF12" s="36"/>
      <c r="AG12" s="1219" t="s">
        <v>25</v>
      </c>
      <c r="AH12" s="48">
        <v>0</v>
      </c>
      <c r="AI12" s="920">
        <v>57</v>
      </c>
      <c r="AJ12" s="1488">
        <v>0</v>
      </c>
      <c r="AK12" s="389">
        <v>57</v>
      </c>
      <c r="AL12" s="388">
        <v>0</v>
      </c>
      <c r="AM12" s="389">
        <v>57</v>
      </c>
      <c r="AN12" s="388">
        <v>0</v>
      </c>
      <c r="AO12" s="389">
        <v>57</v>
      </c>
      <c r="AP12" s="36"/>
      <c r="AQ12" s="800">
        <v>0</v>
      </c>
      <c r="AR12" s="800">
        <v>0</v>
      </c>
      <c r="AS12" s="800">
        <v>0</v>
      </c>
      <c r="AT12" s="800"/>
      <c r="AU12" s="793">
        <v>0</v>
      </c>
      <c r="AV12" s="782">
        <v>0</v>
      </c>
      <c r="AW12" s="781">
        <v>0</v>
      </c>
      <c r="AX12" s="36"/>
      <c r="AY12" s="36"/>
      <c r="AZ12" s="36"/>
      <c r="BA12" s="36"/>
      <c r="BB12" s="36"/>
    </row>
    <row r="13" spans="1:56" ht="19.5" thickBot="1" x14ac:dyDescent="0.35">
      <c r="A13" s="112" t="s">
        <v>174</v>
      </c>
      <c r="B13" s="331">
        <f t="shared" si="0"/>
        <v>7</v>
      </c>
      <c r="C13" s="807">
        <f t="shared" si="1"/>
        <v>6.5498221948395772</v>
      </c>
      <c r="D13" s="808">
        <f t="shared" si="2"/>
        <v>3.3645475107188156</v>
      </c>
      <c r="E13" s="1215">
        <f t="shared" si="6"/>
        <v>846</v>
      </c>
      <c r="F13" s="793">
        <f t="shared" si="3"/>
        <v>846</v>
      </c>
      <c r="G13" s="782">
        <f t="shared" si="4"/>
        <v>0</v>
      </c>
      <c r="H13" s="781">
        <f t="shared" si="5"/>
        <v>0</v>
      </c>
      <c r="I13" s="53"/>
      <c r="J13" s="59">
        <v>2</v>
      </c>
      <c r="K13" s="55"/>
      <c r="L13" s="54"/>
      <c r="M13" s="53"/>
      <c r="N13" s="780">
        <v>423</v>
      </c>
      <c r="O13" s="1493">
        <v>423</v>
      </c>
      <c r="P13" s="781">
        <v>0</v>
      </c>
      <c r="Q13" s="780">
        <v>0</v>
      </c>
      <c r="R13" s="36"/>
      <c r="S13" s="1510" t="s">
        <v>179</v>
      </c>
      <c r="T13" s="117">
        <v>1.8607329842931937</v>
      </c>
      <c r="U13" s="82"/>
      <c r="V13" s="144" t="s">
        <v>46</v>
      </c>
      <c r="W13" s="117">
        <v>0.8</v>
      </c>
      <c r="X13" s="180"/>
      <c r="Y13" s="144" t="s">
        <v>150</v>
      </c>
      <c r="Z13" s="117">
        <v>1.3</v>
      </c>
      <c r="AA13" s="182"/>
      <c r="AB13" s="144" t="s">
        <v>179</v>
      </c>
      <c r="AC13" s="1514">
        <v>1.3</v>
      </c>
      <c r="AD13" s="36"/>
      <c r="AE13" s="36"/>
      <c r="AF13" s="36"/>
      <c r="AG13" s="1219" t="s">
        <v>307</v>
      </c>
      <c r="AH13" s="48">
        <v>7.404933453716203</v>
      </c>
      <c r="AI13" s="920">
        <v>4</v>
      </c>
      <c r="AJ13" s="1488">
        <v>7.9493150082529427</v>
      </c>
      <c r="AK13" s="389">
        <v>4</v>
      </c>
      <c r="AL13" s="388">
        <v>5.4923057442584362</v>
      </c>
      <c r="AM13" s="389">
        <v>4</v>
      </c>
      <c r="AN13" s="388">
        <v>3.8078710459634708</v>
      </c>
      <c r="AO13" s="389">
        <v>7</v>
      </c>
      <c r="AP13" s="36"/>
      <c r="AQ13" s="800">
        <v>3.7428006817879993</v>
      </c>
      <c r="AR13" s="800">
        <v>2.4052957532913983</v>
      </c>
      <c r="AS13" s="800">
        <v>1.5778535748458309</v>
      </c>
      <c r="AT13" s="800"/>
      <c r="AU13" s="793">
        <v>1529.0655743740792</v>
      </c>
      <c r="AV13" s="782">
        <v>131.1</v>
      </c>
      <c r="AW13" s="781">
        <v>12.6</v>
      </c>
      <c r="AX13" s="36"/>
      <c r="AY13" s="36"/>
      <c r="AZ13" s="36"/>
      <c r="BA13" s="36"/>
      <c r="BB13" s="36"/>
    </row>
    <row r="14" spans="1:56" ht="19.5" thickBot="1" x14ac:dyDescent="0.35">
      <c r="A14" s="112" t="s">
        <v>302</v>
      </c>
      <c r="B14" s="331">
        <f t="shared" si="0"/>
        <v>8</v>
      </c>
      <c r="C14" s="807">
        <f t="shared" si="1"/>
        <v>6.382794984507238</v>
      </c>
      <c r="D14" s="808">
        <f t="shared" si="2"/>
        <v>3.2787480847147417</v>
      </c>
      <c r="E14" s="1215">
        <f t="shared" si="6"/>
        <v>732.9</v>
      </c>
      <c r="F14" s="793">
        <f t="shared" si="3"/>
        <v>321</v>
      </c>
      <c r="G14" s="782">
        <f t="shared" si="4"/>
        <v>120.9</v>
      </c>
      <c r="H14" s="781">
        <f t="shared" si="5"/>
        <v>291</v>
      </c>
      <c r="I14" s="53"/>
      <c r="J14" s="59">
        <v>1</v>
      </c>
      <c r="K14" s="58">
        <v>1.3</v>
      </c>
      <c r="L14" s="57">
        <v>1.5</v>
      </c>
      <c r="M14" s="53"/>
      <c r="N14" s="780">
        <v>608</v>
      </c>
      <c r="O14" s="1493">
        <v>321</v>
      </c>
      <c r="P14" s="781">
        <v>93</v>
      </c>
      <c r="Q14" s="780">
        <v>194</v>
      </c>
      <c r="R14" s="36"/>
      <c r="S14" s="1510" t="s">
        <v>11</v>
      </c>
      <c r="T14" s="117">
        <v>1.8181516936671573</v>
      </c>
      <c r="U14" s="82"/>
      <c r="V14" s="144" t="s">
        <v>56</v>
      </c>
      <c r="W14" s="118">
        <v>0.8</v>
      </c>
      <c r="X14" s="180"/>
      <c r="Y14" s="144" t="s">
        <v>10</v>
      </c>
      <c r="Z14" s="117">
        <v>1.1499999999999999</v>
      </c>
      <c r="AA14" s="182"/>
      <c r="AB14" s="144" t="s">
        <v>10</v>
      </c>
      <c r="AC14" s="1514">
        <v>1.1499999999999999</v>
      </c>
      <c r="AD14" s="36"/>
      <c r="AE14" s="36"/>
      <c r="AF14" s="36"/>
      <c r="AG14" s="1219" t="s">
        <v>179</v>
      </c>
      <c r="AH14" s="48">
        <v>6.6334395826610129</v>
      </c>
      <c r="AI14" s="920">
        <v>6</v>
      </c>
      <c r="AJ14" s="1488">
        <v>7.2214532527963584</v>
      </c>
      <c r="AK14" s="389">
        <v>6</v>
      </c>
      <c r="AL14" s="388">
        <v>2.5382551255993682</v>
      </c>
      <c r="AM14" s="389">
        <v>17</v>
      </c>
      <c r="AN14" s="388">
        <v>3.5912280538878321</v>
      </c>
      <c r="AO14" s="389">
        <v>8</v>
      </c>
      <c r="AP14" s="36"/>
      <c r="AQ14" s="800">
        <v>3.4000992701893868</v>
      </c>
      <c r="AR14" s="800">
        <v>1.1116013125737974</v>
      </c>
      <c r="AS14" s="800">
        <v>1.4880840119100793</v>
      </c>
      <c r="AT14" s="800"/>
      <c r="AU14" s="793">
        <v>896.87329842931933</v>
      </c>
      <c r="AV14" s="782">
        <v>1.7999999999999998</v>
      </c>
      <c r="AW14" s="781">
        <v>9.1</v>
      </c>
      <c r="AX14" s="36"/>
      <c r="AY14" s="36"/>
      <c r="AZ14" s="36"/>
      <c r="BA14" s="36"/>
      <c r="BB14" s="36"/>
    </row>
    <row r="15" spans="1:56" ht="19.5" thickBot="1" x14ac:dyDescent="0.35">
      <c r="A15" s="267" t="s">
        <v>195</v>
      </c>
      <c r="B15" s="331">
        <f t="shared" si="0"/>
        <v>9</v>
      </c>
      <c r="C15" s="807">
        <f t="shared" si="1"/>
        <v>6.2467854894633641</v>
      </c>
      <c r="D15" s="808">
        <f t="shared" si="2"/>
        <v>3.2088820037172257</v>
      </c>
      <c r="E15" s="1215">
        <f t="shared" si="6"/>
        <v>650.24403308389117</v>
      </c>
      <c r="F15" s="793">
        <f t="shared" si="3"/>
        <v>650.24403308389117</v>
      </c>
      <c r="G15" s="782">
        <f t="shared" si="4"/>
        <v>0</v>
      </c>
      <c r="H15" s="781">
        <f t="shared" si="5"/>
        <v>0</v>
      </c>
      <c r="I15" s="53"/>
      <c r="J15" s="59">
        <v>1.4514375738479715</v>
      </c>
      <c r="K15" s="51">
        <v>0.5</v>
      </c>
      <c r="L15" s="54"/>
      <c r="M15" s="53"/>
      <c r="N15" s="780">
        <v>448</v>
      </c>
      <c r="O15" s="1493">
        <v>448</v>
      </c>
      <c r="P15" s="781">
        <v>0</v>
      </c>
      <c r="Q15" s="780">
        <v>0</v>
      </c>
      <c r="R15" s="36"/>
      <c r="S15" s="1510" t="s">
        <v>32</v>
      </c>
      <c r="T15" s="117">
        <v>1.8</v>
      </c>
      <c r="U15" s="82"/>
      <c r="V15" s="144" t="s">
        <v>35</v>
      </c>
      <c r="W15" s="117">
        <v>0.746</v>
      </c>
      <c r="X15" s="179"/>
      <c r="Y15" s="144" t="s">
        <v>13</v>
      </c>
      <c r="Z15" s="117">
        <v>1</v>
      </c>
      <c r="AA15" s="181"/>
      <c r="AB15" s="144" t="s">
        <v>13</v>
      </c>
      <c r="AC15" s="1514">
        <v>1</v>
      </c>
      <c r="AD15" s="36"/>
      <c r="AE15" s="36"/>
      <c r="AF15" s="36"/>
      <c r="AG15" s="1219" t="s">
        <v>15</v>
      </c>
      <c r="AH15" s="48">
        <v>6.2467854894633641</v>
      </c>
      <c r="AI15" s="920">
        <v>9</v>
      </c>
      <c r="AJ15" s="1488">
        <v>6.8153278896156229</v>
      </c>
      <c r="AK15" s="389">
        <v>8</v>
      </c>
      <c r="AL15" s="388">
        <v>0</v>
      </c>
      <c r="AM15" s="389">
        <v>57</v>
      </c>
      <c r="AN15" s="388">
        <v>0</v>
      </c>
      <c r="AO15" s="389">
        <v>57</v>
      </c>
      <c r="AP15" s="36"/>
      <c r="AQ15" s="800">
        <v>3.2088820037172257</v>
      </c>
      <c r="AR15" s="800">
        <v>0</v>
      </c>
      <c r="AS15" s="800">
        <v>0</v>
      </c>
      <c r="AT15" s="800"/>
      <c r="AU15" s="793">
        <v>650.24403308389117</v>
      </c>
      <c r="AV15" s="782">
        <v>0</v>
      </c>
      <c r="AW15" s="781">
        <v>0</v>
      </c>
      <c r="AX15" s="36"/>
      <c r="AY15" s="36"/>
      <c r="AZ15" s="36"/>
      <c r="BA15" s="36"/>
      <c r="BB15" s="36"/>
    </row>
    <row r="16" spans="1:56" ht="19.5" thickBot="1" x14ac:dyDescent="0.35">
      <c r="A16" s="112" t="s">
        <v>40</v>
      </c>
      <c r="B16" s="331">
        <f t="shared" si="0"/>
        <v>10</v>
      </c>
      <c r="C16" s="807">
        <f t="shared" si="1"/>
        <v>6.1639035758756489</v>
      </c>
      <c r="D16" s="808">
        <f t="shared" si="2"/>
        <v>3.1663067814058676</v>
      </c>
      <c r="E16" s="1215">
        <f t="shared" si="6"/>
        <v>603.74</v>
      </c>
      <c r="F16" s="794">
        <f t="shared" si="3"/>
        <v>388.04</v>
      </c>
      <c r="G16" s="785">
        <f t="shared" si="4"/>
        <v>187.20000000000002</v>
      </c>
      <c r="H16" s="784">
        <f t="shared" si="5"/>
        <v>28.5</v>
      </c>
      <c r="I16" s="168"/>
      <c r="J16" s="803">
        <v>1.78</v>
      </c>
      <c r="K16" s="802">
        <v>1.8</v>
      </c>
      <c r="L16" s="801">
        <v>1.9</v>
      </c>
      <c r="M16" s="168"/>
      <c r="N16" s="783">
        <v>337</v>
      </c>
      <c r="O16" s="1494">
        <v>218</v>
      </c>
      <c r="P16" s="784">
        <v>104</v>
      </c>
      <c r="Q16" s="783">
        <v>15</v>
      </c>
      <c r="R16" s="36"/>
      <c r="S16" s="1510" t="s">
        <v>40</v>
      </c>
      <c r="T16" s="117">
        <v>1.78</v>
      </c>
      <c r="U16" s="82"/>
      <c r="V16" s="144" t="s">
        <v>29</v>
      </c>
      <c r="W16" s="117">
        <v>0.7</v>
      </c>
      <c r="X16" s="179"/>
      <c r="Y16" s="144" t="s">
        <v>16</v>
      </c>
      <c r="Z16" s="117">
        <v>1</v>
      </c>
      <c r="AA16" s="181"/>
      <c r="AB16" s="144" t="s">
        <v>16</v>
      </c>
      <c r="AC16" s="1514">
        <v>1</v>
      </c>
      <c r="AD16" s="36"/>
      <c r="AE16" s="36"/>
      <c r="AF16" s="36"/>
      <c r="AG16" s="1220" t="s">
        <v>17</v>
      </c>
      <c r="AH16" s="48">
        <v>5.6215069845042533</v>
      </c>
      <c r="AI16" s="920">
        <v>11</v>
      </c>
      <c r="AJ16" s="1488">
        <v>5.6849359928322052</v>
      </c>
      <c r="AK16" s="389">
        <v>13</v>
      </c>
      <c r="AL16" s="388">
        <v>5.2635103819286817</v>
      </c>
      <c r="AM16" s="389">
        <v>6</v>
      </c>
      <c r="AN16" s="388">
        <v>4.1746013330491385</v>
      </c>
      <c r="AO16" s="389">
        <v>6</v>
      </c>
      <c r="AP16" s="36"/>
      <c r="AQ16" s="800">
        <v>2.6766560751213433</v>
      </c>
      <c r="AR16" s="800">
        <v>2.3050973049512229</v>
      </c>
      <c r="AS16" s="800">
        <v>1.7298142603568996</v>
      </c>
      <c r="AT16" s="800"/>
      <c r="AU16" s="794">
        <v>237.41835370823148</v>
      </c>
      <c r="AV16" s="785">
        <v>103.5</v>
      </c>
      <c r="AW16" s="784">
        <v>21</v>
      </c>
      <c r="AX16" s="36"/>
      <c r="AY16" s="36"/>
      <c r="AZ16" s="36"/>
      <c r="BA16" s="36"/>
      <c r="BB16" s="36"/>
    </row>
    <row r="17" spans="1:54" ht="19.5" thickBot="1" x14ac:dyDescent="0.35">
      <c r="A17" s="267" t="s">
        <v>17</v>
      </c>
      <c r="B17" s="331">
        <f t="shared" si="0"/>
        <v>11</v>
      </c>
      <c r="C17" s="807">
        <f t="shared" si="1"/>
        <v>5.6215069845042533</v>
      </c>
      <c r="D17" s="808">
        <f t="shared" si="2"/>
        <v>2.8876856147490382</v>
      </c>
      <c r="E17" s="1215">
        <f t="shared" si="6"/>
        <v>361.91835370823151</v>
      </c>
      <c r="F17" s="793">
        <f t="shared" si="3"/>
        <v>237.41835370823148</v>
      </c>
      <c r="G17" s="782">
        <f t="shared" si="4"/>
        <v>103.5</v>
      </c>
      <c r="H17" s="781">
        <f t="shared" si="5"/>
        <v>21</v>
      </c>
      <c r="I17" s="53"/>
      <c r="J17" s="59">
        <v>1.1414343928280359</v>
      </c>
      <c r="K17" s="58">
        <v>1.5</v>
      </c>
      <c r="L17" s="57">
        <v>0.75</v>
      </c>
      <c r="M17" s="53"/>
      <c r="N17" s="780">
        <v>305</v>
      </c>
      <c r="O17" s="1493">
        <v>208</v>
      </c>
      <c r="P17" s="781">
        <v>69</v>
      </c>
      <c r="Q17" s="780">
        <v>28</v>
      </c>
      <c r="R17" s="36"/>
      <c r="S17" s="1510" t="s">
        <v>13</v>
      </c>
      <c r="T17" s="117">
        <v>1.6546696696696699</v>
      </c>
      <c r="U17" s="82"/>
      <c r="V17" s="144" t="s">
        <v>54</v>
      </c>
      <c r="W17" s="118">
        <v>0.7</v>
      </c>
      <c r="X17" s="180"/>
      <c r="Y17" s="144" t="s">
        <v>27</v>
      </c>
      <c r="Z17" s="117">
        <v>1</v>
      </c>
      <c r="AA17" s="182"/>
      <c r="AB17" s="144" t="s">
        <v>27</v>
      </c>
      <c r="AC17" s="1514">
        <v>1</v>
      </c>
      <c r="AD17" s="36"/>
      <c r="AE17" s="36"/>
      <c r="AF17" s="36"/>
      <c r="AG17" s="1219" t="s">
        <v>174</v>
      </c>
      <c r="AH17" s="48">
        <v>6.5498221948395772</v>
      </c>
      <c r="AI17" s="920">
        <v>7</v>
      </c>
      <c r="AJ17" s="1488">
        <v>7.1459450547498076</v>
      </c>
      <c r="AK17" s="389">
        <v>7</v>
      </c>
      <c r="AL17" s="388">
        <v>0</v>
      </c>
      <c r="AM17" s="389">
        <v>57</v>
      </c>
      <c r="AN17" s="388">
        <v>0</v>
      </c>
      <c r="AO17" s="389">
        <v>57</v>
      </c>
      <c r="AP17" s="36"/>
      <c r="AQ17" s="800">
        <v>3.3645475107188156</v>
      </c>
      <c r="AR17" s="800">
        <v>0</v>
      </c>
      <c r="AS17" s="800">
        <v>0</v>
      </c>
      <c r="AT17" s="800"/>
      <c r="AU17" s="793">
        <v>846</v>
      </c>
      <c r="AV17" s="782">
        <v>0</v>
      </c>
      <c r="AW17" s="781">
        <v>0</v>
      </c>
      <c r="AX17" s="36"/>
      <c r="AY17" s="36"/>
      <c r="AZ17" s="36"/>
      <c r="BA17" s="36"/>
      <c r="BB17" s="36"/>
    </row>
    <row r="18" spans="1:54" ht="19.5" thickBot="1" x14ac:dyDescent="0.35">
      <c r="A18" s="267" t="s">
        <v>534</v>
      </c>
      <c r="B18" s="331">
        <f t="shared" si="0"/>
        <v>12</v>
      </c>
      <c r="C18" s="807">
        <f t="shared" si="1"/>
        <v>5.4218961817007258</v>
      </c>
      <c r="D18" s="808">
        <f t="shared" si="2"/>
        <v>2.7851484756165705</v>
      </c>
      <c r="E18" s="1215">
        <f t="shared" si="6"/>
        <v>296.05999999999995</v>
      </c>
      <c r="F18" s="794">
        <f t="shared" si="3"/>
        <v>296.05999999999995</v>
      </c>
      <c r="G18" s="785">
        <f t="shared" si="4"/>
        <v>0</v>
      </c>
      <c r="H18" s="784">
        <f t="shared" si="5"/>
        <v>0</v>
      </c>
      <c r="I18" s="168"/>
      <c r="J18" s="803">
        <v>1.1299999999999999</v>
      </c>
      <c r="K18" s="805"/>
      <c r="L18" s="804"/>
      <c r="M18" s="168"/>
      <c r="N18" s="783">
        <v>262</v>
      </c>
      <c r="O18" s="1494">
        <v>262</v>
      </c>
      <c r="P18" s="784">
        <v>0</v>
      </c>
      <c r="Q18" s="783">
        <v>0</v>
      </c>
      <c r="R18" s="36"/>
      <c r="S18" s="1510" t="s">
        <v>33</v>
      </c>
      <c r="T18" s="117">
        <v>1.6</v>
      </c>
      <c r="U18" s="82"/>
      <c r="V18" s="144" t="s">
        <v>41</v>
      </c>
      <c r="W18" s="117">
        <v>0.65</v>
      </c>
      <c r="X18" s="180"/>
      <c r="Y18" s="144" t="s">
        <v>22</v>
      </c>
      <c r="Z18" s="117">
        <v>0.8</v>
      </c>
      <c r="AA18" s="182"/>
      <c r="AB18" s="144" t="s">
        <v>38</v>
      </c>
      <c r="AC18" s="1514">
        <v>0.9</v>
      </c>
      <c r="AD18" s="36"/>
      <c r="AE18" s="36"/>
      <c r="AF18" s="36"/>
      <c r="AG18" s="1220" t="s">
        <v>40</v>
      </c>
      <c r="AH18" s="48">
        <v>6.1639035758756489</v>
      </c>
      <c r="AI18" s="920">
        <v>10</v>
      </c>
      <c r="AJ18" s="1488">
        <v>6.210560209631713</v>
      </c>
      <c r="AK18" s="389">
        <v>9</v>
      </c>
      <c r="AL18" s="388">
        <v>5.856002762436189</v>
      </c>
      <c r="AM18" s="389">
        <v>3</v>
      </c>
      <c r="AN18" s="388">
        <v>4.4104977941152059</v>
      </c>
      <c r="AO18" s="389">
        <v>5</v>
      </c>
      <c r="AP18" s="36"/>
      <c r="AQ18" s="800">
        <v>2.9241373580946601</v>
      </c>
      <c r="AR18" s="800">
        <v>2.5645729192106832</v>
      </c>
      <c r="AS18" s="800">
        <v>1.8275618127014397</v>
      </c>
      <c r="AT18" s="800"/>
      <c r="AU18" s="794">
        <v>388.04</v>
      </c>
      <c r="AV18" s="785">
        <v>187.20000000000002</v>
      </c>
      <c r="AW18" s="784">
        <v>28.5</v>
      </c>
      <c r="AX18" s="36"/>
      <c r="AY18" s="36"/>
      <c r="AZ18" s="36"/>
      <c r="BA18" s="36"/>
      <c r="BB18" s="36"/>
    </row>
    <row r="19" spans="1:54" ht="19.5" thickBot="1" x14ac:dyDescent="0.35">
      <c r="A19" s="267" t="s">
        <v>200</v>
      </c>
      <c r="B19" s="331">
        <f t="shared" si="0"/>
        <v>13</v>
      </c>
      <c r="C19" s="807">
        <f t="shared" si="1"/>
        <v>5.2488410333733881</v>
      </c>
      <c r="D19" s="808">
        <f t="shared" si="2"/>
        <v>2.6962525863540252</v>
      </c>
      <c r="E19" s="1215">
        <f t="shared" si="6"/>
        <v>247.23747747747748</v>
      </c>
      <c r="F19" s="793">
        <f t="shared" si="3"/>
        <v>247.23747747747748</v>
      </c>
      <c r="G19" s="782">
        <f t="shared" si="4"/>
        <v>0</v>
      </c>
      <c r="H19" s="781">
        <f t="shared" si="5"/>
        <v>0</v>
      </c>
      <c r="I19" s="53"/>
      <c r="J19" s="59">
        <v>1.1553153153153153</v>
      </c>
      <c r="K19" s="55">
        <v>0.8</v>
      </c>
      <c r="L19" s="54"/>
      <c r="M19" s="53"/>
      <c r="N19" s="780">
        <v>214</v>
      </c>
      <c r="O19" s="1493">
        <v>214</v>
      </c>
      <c r="P19" s="781">
        <v>0</v>
      </c>
      <c r="Q19" s="780">
        <v>0</v>
      </c>
      <c r="R19" s="36"/>
      <c r="S19" s="1510" t="s">
        <v>43</v>
      </c>
      <c r="T19" s="117">
        <v>1.6</v>
      </c>
      <c r="U19" s="82"/>
      <c r="V19" s="144" t="s">
        <v>49</v>
      </c>
      <c r="W19" s="117">
        <v>0.65</v>
      </c>
      <c r="X19" s="180"/>
      <c r="Y19" s="144" t="s">
        <v>28</v>
      </c>
      <c r="Z19" s="118">
        <v>0.7</v>
      </c>
      <c r="AA19" s="182"/>
      <c r="AB19" s="144" t="s">
        <v>22</v>
      </c>
      <c r="AC19" s="1514">
        <v>0.8</v>
      </c>
      <c r="AD19" s="36"/>
      <c r="AE19" s="36"/>
      <c r="AF19" s="36"/>
      <c r="AG19" s="1219" t="s">
        <v>186</v>
      </c>
      <c r="AH19" s="48">
        <v>3.7538979800023573</v>
      </c>
      <c r="AI19" s="920">
        <v>26</v>
      </c>
      <c r="AJ19" s="1488">
        <v>4.0955537277588885</v>
      </c>
      <c r="AK19" s="389">
        <v>24</v>
      </c>
      <c r="AL19" s="388">
        <v>0</v>
      </c>
      <c r="AM19" s="389">
        <v>57</v>
      </c>
      <c r="AN19" s="388">
        <v>0</v>
      </c>
      <c r="AO19" s="389">
        <v>57</v>
      </c>
      <c r="AP19" s="36"/>
      <c r="AQ19" s="800">
        <v>1.928322285459944</v>
      </c>
      <c r="AR19" s="800">
        <v>0</v>
      </c>
      <c r="AS19" s="800">
        <v>0</v>
      </c>
      <c r="AT19" s="800"/>
      <c r="AU19" s="793">
        <v>38.400000000000006</v>
      </c>
      <c r="AV19" s="782">
        <v>0</v>
      </c>
      <c r="AW19" s="781">
        <v>0</v>
      </c>
      <c r="AX19" s="36"/>
      <c r="AY19" s="36"/>
      <c r="AZ19" s="36"/>
      <c r="BA19" s="36"/>
      <c r="BB19" s="36"/>
    </row>
    <row r="20" spans="1:54" ht="19.5" thickBot="1" x14ac:dyDescent="0.35">
      <c r="A20" s="267" t="s">
        <v>207</v>
      </c>
      <c r="B20" s="331">
        <f t="shared" si="0"/>
        <v>14</v>
      </c>
      <c r="C20" s="807">
        <f t="shared" si="1"/>
        <v>4.9393817155271922</v>
      </c>
      <c r="D20" s="808">
        <f t="shared" si="2"/>
        <v>2.5372878776099488</v>
      </c>
      <c r="E20" s="1215">
        <f t="shared" si="6"/>
        <v>176.4</v>
      </c>
      <c r="F20" s="793">
        <f t="shared" si="3"/>
        <v>176.4</v>
      </c>
      <c r="G20" s="782">
        <f t="shared" si="4"/>
        <v>0</v>
      </c>
      <c r="H20" s="781">
        <f t="shared" si="5"/>
        <v>0</v>
      </c>
      <c r="I20" s="53"/>
      <c r="J20" s="59">
        <v>1.8</v>
      </c>
      <c r="K20" s="55"/>
      <c r="L20" s="54"/>
      <c r="M20" s="53"/>
      <c r="N20" s="780">
        <v>98</v>
      </c>
      <c r="O20" s="1493">
        <v>98</v>
      </c>
      <c r="P20" s="781">
        <v>0</v>
      </c>
      <c r="Q20" s="780">
        <v>0</v>
      </c>
      <c r="R20" s="36"/>
      <c r="S20" s="1510" t="s">
        <v>186</v>
      </c>
      <c r="T20" s="117">
        <v>1.6</v>
      </c>
      <c r="U20" s="82"/>
      <c r="V20" s="144" t="s">
        <v>52</v>
      </c>
      <c r="W20" s="117">
        <v>0.64799999999999991</v>
      </c>
      <c r="X20" s="180"/>
      <c r="Y20" s="144" t="s">
        <v>9</v>
      </c>
      <c r="Z20" s="117">
        <v>0.7</v>
      </c>
      <c r="AA20" s="182"/>
      <c r="AB20" s="144" t="s">
        <v>17</v>
      </c>
      <c r="AC20" s="1514">
        <v>0.75</v>
      </c>
      <c r="AD20" s="36"/>
      <c r="AE20" s="36"/>
      <c r="AF20" s="36"/>
      <c r="AG20" s="1219" t="s">
        <v>27</v>
      </c>
      <c r="AH20" s="48">
        <v>4.3198444536876694</v>
      </c>
      <c r="AI20" s="920">
        <v>20</v>
      </c>
      <c r="AJ20" s="1488">
        <v>4.524487178917135</v>
      </c>
      <c r="AK20" s="389">
        <v>22</v>
      </c>
      <c r="AL20" s="388">
        <v>3.3200331385214015</v>
      </c>
      <c r="AM20" s="389">
        <v>13</v>
      </c>
      <c r="AN20" s="388">
        <v>3.5840923059296501</v>
      </c>
      <c r="AO20" s="389">
        <v>9</v>
      </c>
      <c r="AP20" s="36"/>
      <c r="AQ20" s="800">
        <v>2.1302783548533486</v>
      </c>
      <c r="AR20" s="800">
        <v>1.4539725173203104</v>
      </c>
      <c r="AS20" s="800">
        <v>1.4851271981710867</v>
      </c>
      <c r="AT20" s="800"/>
      <c r="AU20" s="793">
        <v>66.78</v>
      </c>
      <c r="AV20" s="782">
        <v>8</v>
      </c>
      <c r="AW20" s="781">
        <v>9</v>
      </c>
      <c r="AX20" s="36"/>
      <c r="AY20" s="36"/>
      <c r="AZ20" s="36"/>
      <c r="BA20" s="36"/>
      <c r="BB20" s="36"/>
    </row>
    <row r="21" spans="1:54" ht="19.5" thickBot="1" x14ac:dyDescent="0.35">
      <c r="A21" s="267" t="s">
        <v>201</v>
      </c>
      <c r="B21" s="331">
        <f t="shared" si="0"/>
        <v>15</v>
      </c>
      <c r="C21" s="807">
        <f t="shared" si="1"/>
        <v>4.8998983824220916</v>
      </c>
      <c r="D21" s="808">
        <f t="shared" si="2"/>
        <v>2.517005869005454</v>
      </c>
      <c r="E21" s="1215">
        <f t="shared" si="6"/>
        <v>168.70758208955223</v>
      </c>
      <c r="F21" s="793">
        <f t="shared" si="3"/>
        <v>166.70758208955223</v>
      </c>
      <c r="G21" s="782">
        <f t="shared" si="4"/>
        <v>2</v>
      </c>
      <c r="H21" s="781">
        <f t="shared" si="5"/>
        <v>0</v>
      </c>
      <c r="I21" s="53"/>
      <c r="J21" s="59">
        <v>0.8171940298507463</v>
      </c>
      <c r="K21" s="58">
        <v>0.5</v>
      </c>
      <c r="L21" s="54"/>
      <c r="M21" s="53"/>
      <c r="N21" s="780">
        <v>207</v>
      </c>
      <c r="O21" s="1493">
        <v>204</v>
      </c>
      <c r="P21" s="781">
        <v>4</v>
      </c>
      <c r="Q21" s="780">
        <v>0</v>
      </c>
      <c r="R21" s="36"/>
      <c r="S21" s="1510" t="s">
        <v>37</v>
      </c>
      <c r="T21" s="117">
        <v>1.476923076923077</v>
      </c>
      <c r="U21" s="82"/>
      <c r="V21" s="144" t="s">
        <v>9</v>
      </c>
      <c r="W21" s="117">
        <v>0.62444444444444458</v>
      </c>
      <c r="X21" s="180"/>
      <c r="Y21" s="144" t="s">
        <v>49</v>
      </c>
      <c r="Z21" s="117">
        <v>0.7</v>
      </c>
      <c r="AA21" s="182"/>
      <c r="AB21" s="144" t="s">
        <v>26</v>
      </c>
      <c r="AC21" s="1515">
        <v>0.75</v>
      </c>
      <c r="AD21" s="36"/>
      <c r="AE21" s="36"/>
      <c r="AF21" s="36"/>
      <c r="AG21" s="1219" t="s">
        <v>13</v>
      </c>
      <c r="AH21" s="48">
        <v>7.1140059484714691</v>
      </c>
      <c r="AI21" s="920">
        <v>5</v>
      </c>
      <c r="AJ21" s="1488">
        <v>7.7298810232830268</v>
      </c>
      <c r="AK21" s="389">
        <v>5</v>
      </c>
      <c r="AL21" s="388">
        <v>3.9831100289614536</v>
      </c>
      <c r="AM21" s="389">
        <v>10</v>
      </c>
      <c r="AN21" s="388">
        <v>3.5089059837961178</v>
      </c>
      <c r="AO21" s="389">
        <v>10</v>
      </c>
      <c r="AP21" s="36"/>
      <c r="AQ21" s="800">
        <v>3.639483896920348</v>
      </c>
      <c r="AR21" s="800">
        <v>1.7443598524296859</v>
      </c>
      <c r="AS21" s="800">
        <v>1.4539725173203104</v>
      </c>
      <c r="AT21" s="800"/>
      <c r="AU21" s="793">
        <v>1308.8437087087088</v>
      </c>
      <c r="AV21" s="782">
        <v>22</v>
      </c>
      <c r="AW21" s="781">
        <v>8</v>
      </c>
      <c r="AX21" s="36"/>
      <c r="AY21" s="36"/>
      <c r="AZ21" s="36"/>
      <c r="BA21" s="36"/>
      <c r="BB21" s="36"/>
    </row>
    <row r="22" spans="1:54" ht="19.5" thickBot="1" x14ac:dyDescent="0.35">
      <c r="A22" s="267" t="s">
        <v>208</v>
      </c>
      <c r="B22" s="331">
        <f t="shared" si="0"/>
        <v>16</v>
      </c>
      <c r="C22" s="807">
        <f t="shared" si="1"/>
        <v>4.8446095071348783</v>
      </c>
      <c r="D22" s="808">
        <f t="shared" si="2"/>
        <v>2.4886047854058715</v>
      </c>
      <c r="E22" s="1215">
        <f t="shared" si="6"/>
        <v>158.4</v>
      </c>
      <c r="F22" s="793">
        <f t="shared" si="3"/>
        <v>158.4</v>
      </c>
      <c r="G22" s="782">
        <f t="shared" si="4"/>
        <v>0</v>
      </c>
      <c r="H22" s="781">
        <f t="shared" si="5"/>
        <v>0</v>
      </c>
      <c r="I22" s="53"/>
      <c r="J22" s="56">
        <v>1.1000000000000001</v>
      </c>
      <c r="K22" s="55"/>
      <c r="L22" s="54"/>
      <c r="M22" s="53"/>
      <c r="N22" s="780">
        <v>144</v>
      </c>
      <c r="O22" s="1493">
        <v>144</v>
      </c>
      <c r="P22" s="781">
        <v>0</v>
      </c>
      <c r="Q22" s="780">
        <v>0</v>
      </c>
      <c r="R22" s="36"/>
      <c r="S22" s="1510" t="s">
        <v>15</v>
      </c>
      <c r="T22" s="117">
        <v>1.4514375738479715</v>
      </c>
      <c r="U22" s="82"/>
      <c r="V22" s="144" t="s">
        <v>38</v>
      </c>
      <c r="W22" s="117">
        <v>0.6</v>
      </c>
      <c r="X22" s="179"/>
      <c r="Y22" s="144" t="s">
        <v>23</v>
      </c>
      <c r="Z22" s="117">
        <v>0.7</v>
      </c>
      <c r="AA22" s="181"/>
      <c r="AB22" s="144" t="s">
        <v>169</v>
      </c>
      <c r="AC22" s="1515">
        <v>0.7</v>
      </c>
      <c r="AD22" s="36"/>
      <c r="AE22" s="36"/>
      <c r="AF22" s="36"/>
      <c r="AG22" s="1219" t="s">
        <v>177</v>
      </c>
      <c r="AH22" s="48">
        <v>2.6629334880464617</v>
      </c>
      <c r="AI22" s="920">
        <v>32</v>
      </c>
      <c r="AJ22" s="1488">
        <v>2.9052966361477459</v>
      </c>
      <c r="AK22" s="389">
        <v>30</v>
      </c>
      <c r="AL22" s="388">
        <v>0</v>
      </c>
      <c r="AM22" s="389">
        <v>57</v>
      </c>
      <c r="AN22" s="388">
        <v>0</v>
      </c>
      <c r="AO22" s="389">
        <v>57</v>
      </c>
      <c r="AP22" s="36"/>
      <c r="AQ22" s="800">
        <v>1.3679098411977486</v>
      </c>
      <c r="AR22" s="800">
        <v>0</v>
      </c>
      <c r="AS22" s="800">
        <v>0</v>
      </c>
      <c r="AT22" s="800"/>
      <c r="AU22" s="793">
        <v>5.6999999999999993</v>
      </c>
      <c r="AV22" s="782">
        <v>0</v>
      </c>
      <c r="AW22" s="781">
        <v>0</v>
      </c>
      <c r="AX22" s="36"/>
      <c r="AY22" s="36"/>
      <c r="AZ22" s="36"/>
      <c r="BA22" s="36"/>
      <c r="BB22" s="36"/>
    </row>
    <row r="23" spans="1:54" ht="19.5" thickBot="1" x14ac:dyDescent="0.35">
      <c r="A23" s="267" t="s">
        <v>206</v>
      </c>
      <c r="B23" s="331">
        <f t="shared" si="0"/>
        <v>17</v>
      </c>
      <c r="C23" s="807">
        <f t="shared" si="1"/>
        <v>4.4270218669450294</v>
      </c>
      <c r="D23" s="808">
        <f t="shared" si="2"/>
        <v>2.2740961447874048</v>
      </c>
      <c r="E23" s="1215">
        <f t="shared" si="6"/>
        <v>96</v>
      </c>
      <c r="F23" s="793">
        <f t="shared" si="3"/>
        <v>96</v>
      </c>
      <c r="G23" s="782">
        <f t="shared" si="4"/>
        <v>0</v>
      </c>
      <c r="H23" s="781">
        <f t="shared" si="5"/>
        <v>0</v>
      </c>
      <c r="I23" s="53"/>
      <c r="J23" s="59">
        <v>1.6</v>
      </c>
      <c r="K23" s="55"/>
      <c r="L23" s="54"/>
      <c r="M23" s="53"/>
      <c r="N23" s="780">
        <v>60</v>
      </c>
      <c r="O23" s="1493">
        <v>60</v>
      </c>
      <c r="P23" s="781">
        <v>0</v>
      </c>
      <c r="Q23" s="780">
        <v>0</v>
      </c>
      <c r="R23" s="36"/>
      <c r="S23" s="1510" t="s">
        <v>30</v>
      </c>
      <c r="T23" s="117">
        <v>1.3667590027700829</v>
      </c>
      <c r="U23" s="82"/>
      <c r="V23" s="144" t="s">
        <v>23</v>
      </c>
      <c r="W23" s="117">
        <v>0.5</v>
      </c>
      <c r="X23" s="179"/>
      <c r="Y23" s="144" t="s">
        <v>8</v>
      </c>
      <c r="Z23" s="117">
        <v>0.7</v>
      </c>
      <c r="AA23" s="181"/>
      <c r="AB23" s="144" t="s">
        <v>178</v>
      </c>
      <c r="AC23" s="1514">
        <v>0.6</v>
      </c>
      <c r="AD23" s="36"/>
      <c r="AE23" s="36"/>
      <c r="AF23" s="36"/>
      <c r="AG23" s="1219" t="s">
        <v>36</v>
      </c>
      <c r="AH23" s="48">
        <v>0</v>
      </c>
      <c r="AI23" s="920">
        <v>57</v>
      </c>
      <c r="AJ23" s="1488">
        <v>0</v>
      </c>
      <c r="AK23" s="389">
        <v>57</v>
      </c>
      <c r="AL23" s="388">
        <v>0</v>
      </c>
      <c r="AM23" s="389">
        <v>57</v>
      </c>
      <c r="AN23" s="388">
        <v>0</v>
      </c>
      <c r="AO23" s="389">
        <v>57</v>
      </c>
      <c r="AP23" s="36"/>
      <c r="AQ23" s="800">
        <v>0</v>
      </c>
      <c r="AR23" s="800">
        <v>0</v>
      </c>
      <c r="AS23" s="800">
        <v>0</v>
      </c>
      <c r="AT23" s="800"/>
      <c r="AU23" s="793">
        <v>0</v>
      </c>
      <c r="AV23" s="782">
        <v>0</v>
      </c>
      <c r="AW23" s="781">
        <v>0</v>
      </c>
      <c r="AX23" s="36"/>
      <c r="AY23" s="36"/>
      <c r="AZ23" s="36"/>
      <c r="BA23" s="36"/>
      <c r="BB23" s="36"/>
    </row>
    <row r="24" spans="1:54" ht="19.5" thickBot="1" x14ac:dyDescent="0.35">
      <c r="A24" s="112" t="s">
        <v>301</v>
      </c>
      <c r="B24" s="331">
        <f t="shared" si="0"/>
        <v>18</v>
      </c>
      <c r="C24" s="807">
        <f t="shared" si="1"/>
        <v>4.4144903392040495</v>
      </c>
      <c r="D24" s="808">
        <f t="shared" si="2"/>
        <v>2.2676588829485054</v>
      </c>
      <c r="E24" s="1215">
        <f t="shared" si="6"/>
        <v>94.5</v>
      </c>
      <c r="F24" s="793">
        <f t="shared" si="3"/>
        <v>24.7</v>
      </c>
      <c r="G24" s="782">
        <f t="shared" si="4"/>
        <v>37.800000000000004</v>
      </c>
      <c r="H24" s="781">
        <f t="shared" si="5"/>
        <v>32</v>
      </c>
      <c r="I24" s="53"/>
      <c r="J24" s="59">
        <v>1.9</v>
      </c>
      <c r="K24" s="58">
        <v>1.8</v>
      </c>
      <c r="L24" s="57">
        <v>2</v>
      </c>
      <c r="M24" s="53"/>
      <c r="N24" s="778">
        <v>51</v>
      </c>
      <c r="O24" s="1495">
        <v>13</v>
      </c>
      <c r="P24" s="779">
        <v>21</v>
      </c>
      <c r="Q24" s="778">
        <v>16</v>
      </c>
      <c r="R24" s="36"/>
      <c r="S24" s="1510" t="s">
        <v>22</v>
      </c>
      <c r="T24" s="117">
        <v>1.1916528925619834</v>
      </c>
      <c r="U24" s="82"/>
      <c r="V24" s="144" t="s">
        <v>61</v>
      </c>
      <c r="W24" s="118">
        <v>0.5</v>
      </c>
      <c r="X24" s="180"/>
      <c r="Y24" s="144" t="s">
        <v>62</v>
      </c>
      <c r="Z24" s="117">
        <v>0.7</v>
      </c>
      <c r="AA24" s="182"/>
      <c r="AB24" s="144" t="s">
        <v>23</v>
      </c>
      <c r="AC24" s="1514">
        <v>0.5</v>
      </c>
      <c r="AD24" s="36"/>
      <c r="AE24" s="36"/>
      <c r="AF24" s="36"/>
      <c r="AG24" s="1219" t="s">
        <v>8</v>
      </c>
      <c r="AH24" s="48">
        <v>0</v>
      </c>
      <c r="AI24" s="920">
        <v>57</v>
      </c>
      <c r="AJ24" s="1488">
        <v>0</v>
      </c>
      <c r="AK24" s="389">
        <v>57</v>
      </c>
      <c r="AL24" s="388">
        <v>0</v>
      </c>
      <c r="AM24" s="389">
        <v>57</v>
      </c>
      <c r="AN24" s="388">
        <v>0</v>
      </c>
      <c r="AO24" s="389">
        <v>57</v>
      </c>
      <c r="AP24" s="36"/>
      <c r="AQ24" s="800">
        <v>0</v>
      </c>
      <c r="AR24" s="800">
        <v>0</v>
      </c>
      <c r="AS24" s="800">
        <v>0</v>
      </c>
      <c r="AT24" s="800"/>
      <c r="AU24" s="793">
        <v>0</v>
      </c>
      <c r="AV24" s="782">
        <v>0</v>
      </c>
      <c r="AW24" s="781">
        <v>0</v>
      </c>
      <c r="AX24" s="36"/>
      <c r="AY24" s="36"/>
      <c r="AZ24" s="36"/>
      <c r="BA24" s="36"/>
      <c r="BB24" s="36"/>
    </row>
    <row r="25" spans="1:54" ht="19.5" thickBot="1" x14ac:dyDescent="0.35">
      <c r="A25" s="267" t="s">
        <v>612</v>
      </c>
      <c r="B25" s="331">
        <f t="shared" si="0"/>
        <v>19</v>
      </c>
      <c r="C25" s="807">
        <f t="shared" si="1"/>
        <v>4.3681219288781552</v>
      </c>
      <c r="D25" s="808">
        <f t="shared" si="2"/>
        <v>2.2438401112479713</v>
      </c>
      <c r="E25" s="1215">
        <f t="shared" si="6"/>
        <v>89.115867768595052</v>
      </c>
      <c r="F25" s="794">
        <f t="shared" si="3"/>
        <v>69.115867768595038</v>
      </c>
      <c r="G25" s="785">
        <f t="shared" si="4"/>
        <v>13.600000000000001</v>
      </c>
      <c r="H25" s="784">
        <f t="shared" si="5"/>
        <v>6.4</v>
      </c>
      <c r="I25" s="168"/>
      <c r="J25" s="803">
        <v>1.1916528925619834</v>
      </c>
      <c r="K25" s="802">
        <v>0.8</v>
      </c>
      <c r="L25" s="801">
        <v>0.8</v>
      </c>
      <c r="M25" s="168"/>
      <c r="N25" s="783">
        <v>83</v>
      </c>
      <c r="O25" s="1494">
        <v>58</v>
      </c>
      <c r="P25" s="784">
        <v>17</v>
      </c>
      <c r="Q25" s="783">
        <v>8</v>
      </c>
      <c r="R25" s="36"/>
      <c r="S25" s="1510" t="s">
        <v>21</v>
      </c>
      <c r="T25" s="117">
        <v>1.1553153153153153</v>
      </c>
      <c r="U25" s="82"/>
      <c r="V25" s="144" t="s">
        <v>60</v>
      </c>
      <c r="W25" s="117">
        <v>0.5</v>
      </c>
      <c r="X25" s="180"/>
      <c r="Y25" s="144" t="s">
        <v>41</v>
      </c>
      <c r="Z25" s="117">
        <v>0.7</v>
      </c>
      <c r="AA25" s="182"/>
      <c r="AB25" s="144" t="s">
        <v>41</v>
      </c>
      <c r="AC25" s="1514">
        <v>0.5</v>
      </c>
      <c r="AD25" s="36"/>
      <c r="AE25" s="36"/>
      <c r="AF25" s="36"/>
      <c r="AG25" s="1220" t="s">
        <v>42</v>
      </c>
      <c r="AH25" s="48">
        <v>0</v>
      </c>
      <c r="AI25" s="920">
        <v>57</v>
      </c>
      <c r="AJ25" s="1488">
        <v>0</v>
      </c>
      <c r="AK25" s="389">
        <v>57</v>
      </c>
      <c r="AL25" s="388">
        <v>0</v>
      </c>
      <c r="AM25" s="389">
        <v>57</v>
      </c>
      <c r="AN25" s="388">
        <v>0</v>
      </c>
      <c r="AO25" s="389">
        <v>57</v>
      </c>
      <c r="AP25" s="36"/>
      <c r="AQ25" s="800">
        <v>0</v>
      </c>
      <c r="AR25" s="800">
        <v>0</v>
      </c>
      <c r="AS25" s="800">
        <v>0</v>
      </c>
      <c r="AT25" s="800"/>
      <c r="AU25" s="794">
        <v>0</v>
      </c>
      <c r="AV25" s="785">
        <v>0</v>
      </c>
      <c r="AW25" s="784">
        <v>0</v>
      </c>
      <c r="AX25" s="36"/>
      <c r="AY25" s="36"/>
      <c r="AZ25" s="36"/>
      <c r="BA25" s="36"/>
      <c r="BB25" s="36"/>
    </row>
    <row r="26" spans="1:54" ht="19.5" thickBot="1" x14ac:dyDescent="0.35">
      <c r="A26" s="267" t="s">
        <v>190</v>
      </c>
      <c r="B26" s="331">
        <f t="shared" si="0"/>
        <v>20</v>
      </c>
      <c r="C26" s="807">
        <f t="shared" si="1"/>
        <v>4.3198444536876694</v>
      </c>
      <c r="D26" s="808">
        <f t="shared" si="2"/>
        <v>2.2190406809513883</v>
      </c>
      <c r="E26" s="1215">
        <f t="shared" si="6"/>
        <v>83.78</v>
      </c>
      <c r="F26" s="793">
        <f t="shared" si="3"/>
        <v>66.78</v>
      </c>
      <c r="G26" s="782">
        <f t="shared" si="4"/>
        <v>8</v>
      </c>
      <c r="H26" s="781">
        <f t="shared" si="5"/>
        <v>9</v>
      </c>
      <c r="I26" s="53"/>
      <c r="J26" s="59">
        <v>1.06</v>
      </c>
      <c r="K26" s="58">
        <v>1</v>
      </c>
      <c r="L26" s="57">
        <v>1</v>
      </c>
      <c r="M26" s="53"/>
      <c r="N26" s="780">
        <v>80</v>
      </c>
      <c r="O26" s="1493">
        <v>63</v>
      </c>
      <c r="P26" s="781">
        <v>8</v>
      </c>
      <c r="Q26" s="780">
        <v>9</v>
      </c>
      <c r="R26" s="36"/>
      <c r="S26" s="1510" t="s">
        <v>28</v>
      </c>
      <c r="T26" s="118">
        <v>1.1527894736842106</v>
      </c>
      <c r="U26" s="82"/>
      <c r="V26" s="144" t="s">
        <v>6</v>
      </c>
      <c r="W26" s="118">
        <v>0.5</v>
      </c>
      <c r="X26" s="179"/>
      <c r="Y26" s="144" t="s">
        <v>60</v>
      </c>
      <c r="Z26" s="117">
        <v>0.7</v>
      </c>
      <c r="AA26" s="181"/>
      <c r="AB26" s="144" t="s">
        <v>9</v>
      </c>
      <c r="AC26" s="1514">
        <v>0.5</v>
      </c>
      <c r="AD26" s="36"/>
      <c r="AE26" s="36"/>
      <c r="AF26" s="36"/>
      <c r="AG26" s="1219" t="s">
        <v>37</v>
      </c>
      <c r="AH26" s="48">
        <v>4.1760421875600304</v>
      </c>
      <c r="AI26" s="920">
        <v>22</v>
      </c>
      <c r="AJ26" s="1488">
        <v>4.5561187969549257</v>
      </c>
      <c r="AK26" s="389">
        <v>19</v>
      </c>
      <c r="AL26" s="388">
        <v>0</v>
      </c>
      <c r="AM26" s="389">
        <v>57</v>
      </c>
      <c r="AN26" s="388">
        <v>0</v>
      </c>
      <c r="AO26" s="389">
        <v>57</v>
      </c>
      <c r="AP26" s="36"/>
      <c r="AQ26" s="800">
        <v>2.1451715678452841</v>
      </c>
      <c r="AR26" s="800">
        <v>0</v>
      </c>
      <c r="AS26" s="800">
        <v>0</v>
      </c>
      <c r="AT26" s="800"/>
      <c r="AU26" s="793">
        <v>69.415384615384625</v>
      </c>
      <c r="AV26" s="782">
        <v>0</v>
      </c>
      <c r="AW26" s="781">
        <v>0</v>
      </c>
      <c r="AX26" s="36"/>
      <c r="AY26" s="36"/>
      <c r="AZ26" s="36"/>
      <c r="BA26" s="36"/>
      <c r="BB26" s="36"/>
    </row>
    <row r="27" spans="1:54" ht="19.5" thickBot="1" x14ac:dyDescent="0.35">
      <c r="A27" s="267" t="s">
        <v>191</v>
      </c>
      <c r="B27" s="331">
        <f t="shared" si="0"/>
        <v>21</v>
      </c>
      <c r="C27" s="807">
        <f t="shared" si="1"/>
        <v>4.2501204652236293</v>
      </c>
      <c r="D27" s="808">
        <f t="shared" si="2"/>
        <v>2.183224491618966</v>
      </c>
      <c r="E27" s="1215">
        <f t="shared" si="6"/>
        <v>76.538504155124642</v>
      </c>
      <c r="F27" s="793">
        <f t="shared" si="3"/>
        <v>76.538504155124642</v>
      </c>
      <c r="G27" s="782">
        <f t="shared" si="4"/>
        <v>0</v>
      </c>
      <c r="H27" s="781">
        <f t="shared" si="5"/>
        <v>0</v>
      </c>
      <c r="I27" s="53"/>
      <c r="J27" s="59">
        <v>1.3667590027700829</v>
      </c>
      <c r="K27" s="55"/>
      <c r="L27" s="54"/>
      <c r="M27" s="53"/>
      <c r="N27" s="780">
        <v>56</v>
      </c>
      <c r="O27" s="1493">
        <v>56</v>
      </c>
      <c r="P27" s="781">
        <v>0</v>
      </c>
      <c r="Q27" s="780">
        <v>0</v>
      </c>
      <c r="R27" s="36"/>
      <c r="S27" s="1510" t="s">
        <v>17</v>
      </c>
      <c r="T27" s="117">
        <v>1.1414343928280359</v>
      </c>
      <c r="U27" s="82"/>
      <c r="V27" s="144" t="s">
        <v>8</v>
      </c>
      <c r="W27" s="117">
        <v>0.5</v>
      </c>
      <c r="X27" s="179"/>
      <c r="Y27" s="144" t="s">
        <v>169</v>
      </c>
      <c r="Z27" s="118">
        <v>0.7</v>
      </c>
      <c r="AA27" s="181"/>
      <c r="AB27" s="144" t="s">
        <v>52</v>
      </c>
      <c r="AC27" s="1514">
        <v>0.5</v>
      </c>
      <c r="AD27" s="36"/>
      <c r="AE27" s="36"/>
      <c r="AF27" s="36"/>
      <c r="AG27" s="1219" t="s">
        <v>62</v>
      </c>
      <c r="AH27" s="48">
        <v>0</v>
      </c>
      <c r="AI27" s="920">
        <v>57</v>
      </c>
      <c r="AJ27" s="1488">
        <v>0</v>
      </c>
      <c r="AK27" s="389">
        <v>57</v>
      </c>
      <c r="AL27" s="388">
        <v>0</v>
      </c>
      <c r="AM27" s="389">
        <v>57</v>
      </c>
      <c r="AN27" s="388">
        <v>0</v>
      </c>
      <c r="AO27" s="389">
        <v>57</v>
      </c>
      <c r="AP27" s="36"/>
      <c r="AQ27" s="800">
        <v>0</v>
      </c>
      <c r="AR27" s="800">
        <v>0</v>
      </c>
      <c r="AS27" s="800">
        <v>0</v>
      </c>
      <c r="AT27" s="800"/>
      <c r="AU27" s="793">
        <v>0</v>
      </c>
      <c r="AV27" s="782">
        <v>0</v>
      </c>
      <c r="AW27" s="781">
        <v>0</v>
      </c>
      <c r="AX27" s="36"/>
      <c r="AY27" s="36"/>
      <c r="AZ27" s="36"/>
      <c r="BA27" s="36"/>
      <c r="BB27" s="36"/>
    </row>
    <row r="28" spans="1:54" ht="19.5" thickBot="1" x14ac:dyDescent="0.35">
      <c r="A28" s="267" t="s">
        <v>197</v>
      </c>
      <c r="B28" s="331">
        <f t="shared" si="0"/>
        <v>22</v>
      </c>
      <c r="C28" s="807">
        <f t="shared" si="1"/>
        <v>4.1760421875600304</v>
      </c>
      <c r="D28" s="808">
        <f t="shared" si="2"/>
        <v>2.1451715678452841</v>
      </c>
      <c r="E28" s="1215">
        <f t="shared" si="6"/>
        <v>69.415384615384625</v>
      </c>
      <c r="F28" s="793">
        <f t="shared" si="3"/>
        <v>69.415384615384625</v>
      </c>
      <c r="G28" s="782">
        <f t="shared" si="4"/>
        <v>0</v>
      </c>
      <c r="H28" s="781">
        <f t="shared" si="5"/>
        <v>0</v>
      </c>
      <c r="I28" s="53"/>
      <c r="J28" s="59">
        <v>1.476923076923077</v>
      </c>
      <c r="K28" s="55"/>
      <c r="L28" s="54"/>
      <c r="M28" s="53"/>
      <c r="N28" s="780">
        <v>47</v>
      </c>
      <c r="O28" s="1493">
        <v>47</v>
      </c>
      <c r="P28" s="781">
        <v>0</v>
      </c>
      <c r="Q28" s="780">
        <v>0</v>
      </c>
      <c r="R28" s="36"/>
      <c r="S28" s="1510" t="s">
        <v>26</v>
      </c>
      <c r="T28" s="117">
        <v>1.138175046554935</v>
      </c>
      <c r="U28" s="82"/>
      <c r="V28" s="144" t="s">
        <v>42</v>
      </c>
      <c r="W28" s="117">
        <v>0.5</v>
      </c>
      <c r="X28" s="180"/>
      <c r="Y28" s="144" t="s">
        <v>52</v>
      </c>
      <c r="Z28" s="117">
        <v>0.7</v>
      </c>
      <c r="AA28" s="182"/>
      <c r="AB28" s="144" t="s">
        <v>60</v>
      </c>
      <c r="AC28" s="1514">
        <v>0.5</v>
      </c>
      <c r="AD28" s="36"/>
      <c r="AE28" s="36"/>
      <c r="AF28" s="36"/>
      <c r="AG28" s="1219" t="s">
        <v>617</v>
      </c>
      <c r="AH28" s="48">
        <v>5.4218961817007258</v>
      </c>
      <c r="AI28" s="920">
        <v>12</v>
      </c>
      <c r="AJ28" s="1488">
        <v>5.9153624410624364</v>
      </c>
      <c r="AK28" s="389">
        <v>11</v>
      </c>
      <c r="AL28" s="388">
        <v>0</v>
      </c>
      <c r="AM28" s="389">
        <v>57</v>
      </c>
      <c r="AN28" s="388">
        <v>0</v>
      </c>
      <c r="AO28" s="389">
        <v>57</v>
      </c>
      <c r="AP28" s="36"/>
      <c r="AQ28" s="800">
        <v>2.7851484756165705</v>
      </c>
      <c r="AR28" s="800">
        <v>0</v>
      </c>
      <c r="AS28" s="800">
        <v>0</v>
      </c>
      <c r="AT28" s="800"/>
      <c r="AU28" s="793">
        <v>296.05999999999995</v>
      </c>
      <c r="AV28" s="782">
        <v>0</v>
      </c>
      <c r="AW28" s="781">
        <v>0</v>
      </c>
      <c r="AX28" s="36"/>
      <c r="AY28" s="36"/>
      <c r="AZ28" s="36"/>
      <c r="BA28" s="36"/>
      <c r="BB28" s="36"/>
    </row>
    <row r="29" spans="1:54" ht="19.5" thickBot="1" x14ac:dyDescent="0.35">
      <c r="A29" s="267" t="s">
        <v>535</v>
      </c>
      <c r="B29" s="331">
        <f t="shared" si="0"/>
        <v>23</v>
      </c>
      <c r="C29" s="807">
        <f t="shared" si="1"/>
        <v>4.1637792929154296</v>
      </c>
      <c r="D29" s="808">
        <f t="shared" si="2"/>
        <v>2.1388722988844862</v>
      </c>
      <c r="E29" s="1215">
        <f t="shared" si="6"/>
        <v>68.290502793296099</v>
      </c>
      <c r="F29" s="793">
        <f t="shared" si="3"/>
        <v>68.290502793296099</v>
      </c>
      <c r="G29" s="782">
        <f t="shared" si="4"/>
        <v>0</v>
      </c>
      <c r="H29" s="781">
        <f t="shared" si="5"/>
        <v>0</v>
      </c>
      <c r="I29" s="53"/>
      <c r="J29" s="59">
        <v>1.138175046554935</v>
      </c>
      <c r="K29" s="55"/>
      <c r="L29" s="60">
        <v>0.75</v>
      </c>
      <c r="M29" s="53"/>
      <c r="N29" s="780">
        <v>60</v>
      </c>
      <c r="O29" s="1493">
        <v>60</v>
      </c>
      <c r="P29" s="781">
        <v>0</v>
      </c>
      <c r="Q29" s="780">
        <v>0</v>
      </c>
      <c r="R29" s="36"/>
      <c r="S29" s="1510" t="s">
        <v>12</v>
      </c>
      <c r="T29" s="117">
        <v>1.1299999999999999</v>
      </c>
      <c r="U29" s="82"/>
      <c r="V29" s="144" t="s">
        <v>610</v>
      </c>
      <c r="W29" s="117">
        <v>0.3</v>
      </c>
      <c r="X29" s="180"/>
      <c r="Y29" s="144" t="s">
        <v>42</v>
      </c>
      <c r="Z29" s="117">
        <v>0.7</v>
      </c>
      <c r="AA29" s="182"/>
      <c r="AB29" s="144" t="s">
        <v>62</v>
      </c>
      <c r="AC29" s="1514">
        <v>0.5</v>
      </c>
      <c r="AD29" s="36"/>
      <c r="AE29" s="36"/>
      <c r="AF29" s="36"/>
      <c r="AG29" s="1219" t="s">
        <v>31</v>
      </c>
      <c r="AH29" s="48">
        <v>3.7502508335317097</v>
      </c>
      <c r="AI29" s="920">
        <v>27</v>
      </c>
      <c r="AJ29" s="1488">
        <v>4.0915746413790473</v>
      </c>
      <c r="AK29" s="389">
        <v>25</v>
      </c>
      <c r="AL29" s="388">
        <v>0</v>
      </c>
      <c r="AM29" s="389">
        <v>57</v>
      </c>
      <c r="AN29" s="388">
        <v>0</v>
      </c>
      <c r="AO29" s="389">
        <v>57</v>
      </c>
      <c r="AP29" s="36"/>
      <c r="AQ29" s="800">
        <v>1.9264487998577375</v>
      </c>
      <c r="AR29" s="800">
        <v>0</v>
      </c>
      <c r="AS29" s="800">
        <v>0</v>
      </c>
      <c r="AT29" s="800"/>
      <c r="AU29" s="793">
        <v>38.193191489361702</v>
      </c>
      <c r="AV29" s="782">
        <v>0</v>
      </c>
      <c r="AW29" s="781">
        <v>0</v>
      </c>
      <c r="AX29" s="36"/>
      <c r="AY29" s="36"/>
      <c r="AZ29" s="36"/>
      <c r="BA29" s="36"/>
      <c r="BB29" s="36"/>
    </row>
    <row r="30" spans="1:54" ht="19.5" thickBot="1" x14ac:dyDescent="0.35">
      <c r="A30" s="112" t="s">
        <v>189</v>
      </c>
      <c r="B30" s="331">
        <f t="shared" si="0"/>
        <v>24</v>
      </c>
      <c r="C30" s="807">
        <f t="shared" si="1"/>
        <v>4.1415182394813046</v>
      </c>
      <c r="D30" s="808">
        <f t="shared" si="2"/>
        <v>2.1274371225255351</v>
      </c>
      <c r="E30" s="1215">
        <f t="shared" si="6"/>
        <v>66.286684210526317</v>
      </c>
      <c r="F30" s="794">
        <f t="shared" si="3"/>
        <v>56.48668421052632</v>
      </c>
      <c r="G30" s="785">
        <f t="shared" si="4"/>
        <v>9.7999999999999989</v>
      </c>
      <c r="H30" s="784">
        <f t="shared" si="5"/>
        <v>0</v>
      </c>
      <c r="I30" s="168"/>
      <c r="J30" s="806">
        <v>1.1527894736842106</v>
      </c>
      <c r="K30" s="1482">
        <v>0.7</v>
      </c>
      <c r="L30" s="801">
        <v>0.5</v>
      </c>
      <c r="M30" s="168"/>
      <c r="N30" s="783">
        <v>63</v>
      </c>
      <c r="O30" s="1494">
        <v>49</v>
      </c>
      <c r="P30" s="784">
        <v>14</v>
      </c>
      <c r="Q30" s="783">
        <v>0</v>
      </c>
      <c r="R30" s="36"/>
      <c r="S30" s="1510" t="s">
        <v>24</v>
      </c>
      <c r="T30" s="118">
        <v>1.1000000000000001</v>
      </c>
      <c r="U30" s="82"/>
      <c r="V30" s="115"/>
      <c r="W30" s="164"/>
      <c r="X30" s="179"/>
      <c r="Y30" s="144" t="s">
        <v>38</v>
      </c>
      <c r="Z30" s="117">
        <v>0.6</v>
      </c>
      <c r="AA30" s="181"/>
      <c r="AB30" s="144" t="s">
        <v>49</v>
      </c>
      <c r="AC30" s="1514">
        <v>0.5</v>
      </c>
      <c r="AD30" s="36"/>
      <c r="AE30" s="36"/>
      <c r="AF30" s="36"/>
      <c r="AG30" s="1220" t="s">
        <v>30</v>
      </c>
      <c r="AH30" s="48">
        <v>4.2501204652236293</v>
      </c>
      <c r="AI30" s="920">
        <v>21</v>
      </c>
      <c r="AJ30" s="1488">
        <v>4.6369392049274731</v>
      </c>
      <c r="AK30" s="389">
        <v>18</v>
      </c>
      <c r="AL30" s="388">
        <v>0</v>
      </c>
      <c r="AM30" s="389">
        <v>57</v>
      </c>
      <c r="AN30" s="388">
        <v>0</v>
      </c>
      <c r="AO30" s="389">
        <v>57</v>
      </c>
      <c r="AP30" s="36"/>
      <c r="AQ30" s="800">
        <v>2.183224491618966</v>
      </c>
      <c r="AR30" s="800">
        <v>0</v>
      </c>
      <c r="AS30" s="800">
        <v>0</v>
      </c>
      <c r="AT30" s="800"/>
      <c r="AU30" s="794">
        <v>76.538504155124642</v>
      </c>
      <c r="AV30" s="785">
        <v>0</v>
      </c>
      <c r="AW30" s="784">
        <v>0</v>
      </c>
      <c r="AX30" s="36"/>
      <c r="AY30" s="36"/>
      <c r="AZ30" s="36"/>
      <c r="BA30" s="36"/>
      <c r="BB30" s="36"/>
    </row>
    <row r="31" spans="1:54" ht="19.5" thickBot="1" x14ac:dyDescent="0.35">
      <c r="A31" s="267" t="s">
        <v>202</v>
      </c>
      <c r="B31" s="331">
        <f t="shared" si="0"/>
        <v>25</v>
      </c>
      <c r="C31" s="807">
        <f t="shared" si="1"/>
        <v>4.0938773397642505</v>
      </c>
      <c r="D31" s="808">
        <f t="shared" si="2"/>
        <v>2.1029646917047859</v>
      </c>
      <c r="E31" s="1215">
        <f t="shared" si="6"/>
        <v>62.160000000000004</v>
      </c>
      <c r="F31" s="793">
        <f t="shared" si="3"/>
        <v>31.160000000000004</v>
      </c>
      <c r="G31" s="782">
        <f t="shared" si="4"/>
        <v>23</v>
      </c>
      <c r="H31" s="781">
        <f t="shared" si="5"/>
        <v>8</v>
      </c>
      <c r="I31" s="53"/>
      <c r="J31" s="59">
        <v>0.82000000000000006</v>
      </c>
      <c r="K31" s="58">
        <v>1</v>
      </c>
      <c r="L31" s="57">
        <v>1</v>
      </c>
      <c r="M31" s="53"/>
      <c r="N31" s="780">
        <v>69</v>
      </c>
      <c r="O31" s="1493">
        <v>38</v>
      </c>
      <c r="P31" s="781">
        <v>23</v>
      </c>
      <c r="Q31" s="780">
        <v>8</v>
      </c>
      <c r="R31" s="36"/>
      <c r="S31" s="1510" t="s">
        <v>27</v>
      </c>
      <c r="T31" s="1511">
        <v>1.06</v>
      </c>
      <c r="U31" s="82"/>
      <c r="V31" s="115"/>
      <c r="W31" s="164"/>
      <c r="X31" s="115"/>
      <c r="Y31" s="144" t="s">
        <v>179</v>
      </c>
      <c r="Z31" s="1512">
        <v>0.6</v>
      </c>
      <c r="AA31" s="143"/>
      <c r="AB31" s="144" t="s">
        <v>42</v>
      </c>
      <c r="AC31" s="1516">
        <v>0.5</v>
      </c>
      <c r="AD31" s="36"/>
      <c r="AE31" s="36"/>
      <c r="AF31" s="36"/>
      <c r="AG31" s="1219" t="s">
        <v>48</v>
      </c>
      <c r="AH31" s="48">
        <v>2.4984671497456366</v>
      </c>
      <c r="AI31" s="920">
        <v>36</v>
      </c>
      <c r="AJ31" s="1488">
        <v>2.7258616252585113</v>
      </c>
      <c r="AK31" s="389">
        <v>34</v>
      </c>
      <c r="AL31" s="388">
        <v>0</v>
      </c>
      <c r="AM31" s="389">
        <v>57</v>
      </c>
      <c r="AN31" s="388">
        <v>0</v>
      </c>
      <c r="AO31" s="389">
        <v>57</v>
      </c>
      <c r="AP31" s="36"/>
      <c r="AQ31" s="800">
        <v>1.2834258975629043</v>
      </c>
      <c r="AR31" s="800">
        <v>0</v>
      </c>
      <c r="AS31" s="800">
        <v>0</v>
      </c>
      <c r="AT31" s="800"/>
      <c r="AU31" s="793">
        <v>4</v>
      </c>
      <c r="AV31" s="782">
        <v>0</v>
      </c>
      <c r="AW31" s="781">
        <v>0</v>
      </c>
      <c r="AX31" s="36"/>
      <c r="AY31" s="36"/>
      <c r="AZ31" s="36"/>
      <c r="BA31" s="36"/>
      <c r="BB31" s="36"/>
    </row>
    <row r="32" spans="1:54" ht="19.5" thickBot="1" x14ac:dyDescent="0.35">
      <c r="A32" s="112" t="s">
        <v>186</v>
      </c>
      <c r="B32" s="331">
        <f t="shared" si="0"/>
        <v>26</v>
      </c>
      <c r="C32" s="807">
        <f t="shared" si="1"/>
        <v>3.7538979800023573</v>
      </c>
      <c r="D32" s="808">
        <f t="shared" si="2"/>
        <v>1.928322285459944</v>
      </c>
      <c r="E32" s="1215">
        <f t="shared" si="6"/>
        <v>38.400000000000006</v>
      </c>
      <c r="F32" s="793">
        <f t="shared" si="3"/>
        <v>38.400000000000006</v>
      </c>
      <c r="G32" s="782">
        <f t="shared" si="4"/>
        <v>0</v>
      </c>
      <c r="H32" s="781">
        <f t="shared" si="5"/>
        <v>0</v>
      </c>
      <c r="I32" s="53"/>
      <c r="J32" s="59">
        <v>1.6</v>
      </c>
      <c r="K32" s="55"/>
      <c r="L32" s="54"/>
      <c r="M32" s="53"/>
      <c r="N32" s="780">
        <v>24</v>
      </c>
      <c r="O32" s="1493">
        <v>24</v>
      </c>
      <c r="P32" s="781">
        <v>0</v>
      </c>
      <c r="Q32" s="780">
        <v>0</v>
      </c>
      <c r="R32" s="36"/>
      <c r="S32" s="1510" t="s">
        <v>150</v>
      </c>
      <c r="T32" s="1512">
        <v>1</v>
      </c>
      <c r="U32" s="82"/>
      <c r="V32" s="115"/>
      <c r="W32" s="164"/>
      <c r="X32" s="115"/>
      <c r="Y32" s="144" t="s">
        <v>246</v>
      </c>
      <c r="Z32" s="1512">
        <v>0.5</v>
      </c>
      <c r="AA32" s="143"/>
      <c r="AB32" s="144" t="s">
        <v>8</v>
      </c>
      <c r="AC32" s="1516">
        <v>0.5</v>
      </c>
      <c r="AD32" s="36"/>
      <c r="AE32" s="36"/>
      <c r="AF32" s="36"/>
      <c r="AG32" s="1219" t="s">
        <v>43</v>
      </c>
      <c r="AH32" s="48">
        <v>3.6955622709911897</v>
      </c>
      <c r="AI32" s="920">
        <v>29</v>
      </c>
      <c r="AJ32" s="1488">
        <v>4.0319086761951821</v>
      </c>
      <c r="AK32" s="389">
        <v>27</v>
      </c>
      <c r="AL32" s="388">
        <v>0</v>
      </c>
      <c r="AM32" s="389">
        <v>57</v>
      </c>
      <c r="AN32" s="388">
        <v>0</v>
      </c>
      <c r="AO32" s="389">
        <v>57</v>
      </c>
      <c r="AP32" s="36"/>
      <c r="AQ32" s="800">
        <v>1.8983560881035977</v>
      </c>
      <c r="AR32" s="800">
        <v>0</v>
      </c>
      <c r="AS32" s="800">
        <v>0</v>
      </c>
      <c r="AT32" s="800"/>
      <c r="AU32" s="793">
        <v>35.200000000000003</v>
      </c>
      <c r="AV32" s="782">
        <v>0</v>
      </c>
      <c r="AW32" s="781">
        <v>0</v>
      </c>
      <c r="AX32" s="36"/>
      <c r="AY32" s="36"/>
      <c r="AZ32" s="36"/>
      <c r="BA32" s="36"/>
      <c r="BB32" s="36"/>
    </row>
    <row r="33" spans="1:54" ht="19.5" thickBot="1" x14ac:dyDescent="0.35">
      <c r="A33" s="267" t="s">
        <v>198</v>
      </c>
      <c r="B33" s="331">
        <f t="shared" si="0"/>
        <v>27</v>
      </c>
      <c r="C33" s="807">
        <f t="shared" si="1"/>
        <v>3.7502508335317097</v>
      </c>
      <c r="D33" s="808">
        <f t="shared" si="2"/>
        <v>1.9264487998577375</v>
      </c>
      <c r="E33" s="1215">
        <f t="shared" si="6"/>
        <v>38.193191489361702</v>
      </c>
      <c r="F33" s="794">
        <f t="shared" si="3"/>
        <v>38.193191489361702</v>
      </c>
      <c r="G33" s="785">
        <f t="shared" si="4"/>
        <v>0</v>
      </c>
      <c r="H33" s="784">
        <f t="shared" si="5"/>
        <v>0</v>
      </c>
      <c r="I33" s="168"/>
      <c r="J33" s="803">
        <v>0.90936170212765954</v>
      </c>
      <c r="K33" s="805"/>
      <c r="L33" s="804"/>
      <c r="M33" s="168"/>
      <c r="N33" s="783">
        <v>42</v>
      </c>
      <c r="O33" s="1494">
        <v>42</v>
      </c>
      <c r="P33" s="784">
        <v>0</v>
      </c>
      <c r="Q33" s="783">
        <v>0</v>
      </c>
      <c r="R33" s="36"/>
      <c r="S33" s="1505"/>
      <c r="T33" s="83"/>
      <c r="U33" s="82"/>
      <c r="V33" s="115"/>
      <c r="W33" s="164"/>
      <c r="X33" s="115"/>
      <c r="Y33" s="144" t="s">
        <v>178</v>
      </c>
      <c r="Z33" s="1512">
        <v>0.5</v>
      </c>
      <c r="AA33" s="143"/>
      <c r="AB33" s="115"/>
      <c r="AC33" s="1506"/>
      <c r="AD33" s="36"/>
      <c r="AE33" s="36"/>
      <c r="AF33" s="36"/>
      <c r="AG33" s="1220" t="s">
        <v>22</v>
      </c>
      <c r="AH33" s="48">
        <v>4.3681219288781552</v>
      </c>
      <c r="AI33" s="920">
        <v>19</v>
      </c>
      <c r="AJ33" s="1488">
        <v>4.5525739074296068</v>
      </c>
      <c r="AK33" s="389">
        <v>20</v>
      </c>
      <c r="AL33" s="388">
        <v>3.6527775454261024</v>
      </c>
      <c r="AM33" s="389">
        <v>11</v>
      </c>
      <c r="AN33" s="388">
        <v>3.3707607614634099</v>
      </c>
      <c r="AO33" s="389">
        <v>13</v>
      </c>
      <c r="AP33" s="36"/>
      <c r="AQ33" s="800">
        <v>2.1435025164970294</v>
      </c>
      <c r="AR33" s="800">
        <v>1.5996943227198028</v>
      </c>
      <c r="AS33" s="800">
        <v>1.3967297876494627</v>
      </c>
      <c r="AT33" s="800"/>
      <c r="AU33" s="794">
        <v>69.115867768595038</v>
      </c>
      <c r="AV33" s="785">
        <v>13.600000000000001</v>
      </c>
      <c r="AW33" s="784">
        <v>6.4</v>
      </c>
      <c r="AX33" s="36"/>
      <c r="AY33" s="36"/>
      <c r="AZ33" s="36"/>
      <c r="BA33" s="36"/>
      <c r="BB33" s="36"/>
    </row>
    <row r="34" spans="1:54" ht="19.5" thickBot="1" x14ac:dyDescent="0.35">
      <c r="A34" s="267" t="s">
        <v>536</v>
      </c>
      <c r="B34" s="331">
        <f t="shared" si="0"/>
        <v>28</v>
      </c>
      <c r="C34" s="807">
        <f t="shared" si="1"/>
        <v>3.7306984690899787</v>
      </c>
      <c r="D34" s="808">
        <f t="shared" si="2"/>
        <v>1.9164050372708812</v>
      </c>
      <c r="E34" s="1215">
        <f t="shared" si="6"/>
        <v>37.099999999999994</v>
      </c>
      <c r="F34" s="793">
        <f t="shared" si="3"/>
        <v>37.099999999999994</v>
      </c>
      <c r="G34" s="782">
        <f t="shared" si="4"/>
        <v>0</v>
      </c>
      <c r="H34" s="781">
        <f t="shared" si="5"/>
        <v>0</v>
      </c>
      <c r="I34" s="53"/>
      <c r="J34" s="59">
        <v>0.7</v>
      </c>
      <c r="K34" s="55"/>
      <c r="L34" s="54"/>
      <c r="M34" s="53"/>
      <c r="N34" s="778">
        <v>53</v>
      </c>
      <c r="O34" s="1495">
        <v>53</v>
      </c>
      <c r="P34" s="779">
        <v>0</v>
      </c>
      <c r="Q34" s="778">
        <v>0</v>
      </c>
      <c r="R34" s="36"/>
      <c r="S34" s="115"/>
      <c r="T34" s="83"/>
      <c r="V34" s="115"/>
      <c r="W34" s="164"/>
      <c r="X34" s="83"/>
      <c r="Y34" s="115"/>
      <c r="Z34" s="143"/>
      <c r="AA34" s="164"/>
      <c r="AB34" s="115"/>
      <c r="AC34" s="115"/>
      <c r="AD34" s="36"/>
      <c r="AE34" s="36"/>
      <c r="AF34" s="36"/>
      <c r="AG34" s="1219" t="s">
        <v>26</v>
      </c>
      <c r="AH34" s="48">
        <v>4.1637792929154296</v>
      </c>
      <c r="AI34" s="920">
        <v>23</v>
      </c>
      <c r="AJ34" s="1488">
        <v>4.542739812192325</v>
      </c>
      <c r="AK34" s="389">
        <v>21</v>
      </c>
      <c r="AL34" s="388">
        <v>0</v>
      </c>
      <c r="AM34" s="389">
        <v>57</v>
      </c>
      <c r="AN34" s="388">
        <v>0</v>
      </c>
      <c r="AO34" s="389">
        <v>57</v>
      </c>
      <c r="AP34" s="36"/>
      <c r="AQ34" s="800">
        <v>2.1388722988844862</v>
      </c>
      <c r="AR34" s="800">
        <v>0</v>
      </c>
      <c r="AS34" s="800">
        <v>0</v>
      </c>
      <c r="AT34" s="800"/>
      <c r="AU34" s="793">
        <v>68.290502793296099</v>
      </c>
      <c r="AV34" s="782">
        <v>0</v>
      </c>
      <c r="AW34" s="781">
        <v>0</v>
      </c>
      <c r="AX34" s="36"/>
      <c r="AY34" s="36"/>
      <c r="AZ34" s="36"/>
      <c r="BA34" s="36"/>
      <c r="BB34" s="36"/>
    </row>
    <row r="35" spans="1:54" ht="19.5" thickBot="1" x14ac:dyDescent="0.35">
      <c r="A35" s="267" t="s">
        <v>199</v>
      </c>
      <c r="B35" s="331">
        <f t="shared" si="0"/>
        <v>29</v>
      </c>
      <c r="C35" s="807">
        <f t="shared" si="1"/>
        <v>3.6955622709911897</v>
      </c>
      <c r="D35" s="808">
        <f t="shared" si="2"/>
        <v>1.8983560881035977</v>
      </c>
      <c r="E35" s="1215">
        <f t="shared" si="6"/>
        <v>35.200000000000003</v>
      </c>
      <c r="F35" s="793">
        <f t="shared" si="3"/>
        <v>35.200000000000003</v>
      </c>
      <c r="G35" s="782">
        <f t="shared" si="4"/>
        <v>0</v>
      </c>
      <c r="H35" s="781">
        <f t="shared" si="5"/>
        <v>0</v>
      </c>
      <c r="I35" s="53"/>
      <c r="J35" s="59">
        <v>1.6</v>
      </c>
      <c r="K35" s="55"/>
      <c r="L35" s="54"/>
      <c r="M35" s="53"/>
      <c r="N35" s="780">
        <v>22</v>
      </c>
      <c r="O35" s="1493">
        <v>22</v>
      </c>
      <c r="P35" s="781">
        <v>0</v>
      </c>
      <c r="Q35" s="780">
        <v>0</v>
      </c>
      <c r="R35" s="36"/>
      <c r="S35" s="115"/>
      <c r="T35" s="83"/>
      <c r="V35" s="115"/>
      <c r="W35" s="164"/>
      <c r="X35" s="83"/>
      <c r="Y35" s="115"/>
      <c r="Z35" s="143"/>
      <c r="AA35" s="164"/>
      <c r="AB35" s="115"/>
      <c r="AC35" s="115"/>
      <c r="AD35" s="36"/>
      <c r="AE35" s="36"/>
      <c r="AF35" s="36"/>
      <c r="AG35" s="1219" t="s">
        <v>173</v>
      </c>
      <c r="AH35" s="48">
        <v>10</v>
      </c>
      <c r="AI35" s="920">
        <v>1</v>
      </c>
      <c r="AJ35" s="1488">
        <v>10</v>
      </c>
      <c r="AK35" s="389">
        <v>1</v>
      </c>
      <c r="AL35" s="388">
        <v>8.8820786883219558</v>
      </c>
      <c r="AM35" s="389">
        <v>2</v>
      </c>
      <c r="AN35" s="388">
        <v>9.014359141210349</v>
      </c>
      <c r="AO35" s="389">
        <v>2</v>
      </c>
      <c r="AP35" s="36"/>
      <c r="AQ35" s="800">
        <v>4.7083310673966752</v>
      </c>
      <c r="AR35" s="800">
        <v>3.8898100623320948</v>
      </c>
      <c r="AS35" s="800">
        <v>3.7352469724468151</v>
      </c>
      <c r="AT35" s="800"/>
      <c r="AU35" s="793">
        <v>5472.0487748579535</v>
      </c>
      <c r="AV35" s="782">
        <v>1894</v>
      </c>
      <c r="AW35" s="781">
        <v>1512</v>
      </c>
      <c r="AX35" s="36"/>
      <c r="AY35" s="36"/>
      <c r="AZ35" s="36"/>
      <c r="BA35" s="36"/>
      <c r="BB35" s="36"/>
    </row>
    <row r="36" spans="1:54" ht="19.5" thickBot="1" x14ac:dyDescent="0.35">
      <c r="A36" s="112" t="s">
        <v>9</v>
      </c>
      <c r="B36" s="331">
        <f t="shared" si="0"/>
        <v>30</v>
      </c>
      <c r="C36" s="807">
        <f t="shared" si="1"/>
        <v>3.0154169226176779</v>
      </c>
      <c r="D36" s="808">
        <f t="shared" si="2"/>
        <v>1.5489754071135042</v>
      </c>
      <c r="E36" s="1215">
        <f t="shared" si="6"/>
        <v>11.371111111111112</v>
      </c>
      <c r="F36" s="793">
        <f t="shared" si="3"/>
        <v>4.3711111111111123</v>
      </c>
      <c r="G36" s="782">
        <f t="shared" si="4"/>
        <v>7</v>
      </c>
      <c r="H36" s="781">
        <f t="shared" si="5"/>
        <v>0</v>
      </c>
      <c r="I36" s="53"/>
      <c r="J36" s="59">
        <v>0.62444444444444458</v>
      </c>
      <c r="K36" s="58">
        <v>0.7</v>
      </c>
      <c r="L36" s="57">
        <v>0.5</v>
      </c>
      <c r="M36" s="53"/>
      <c r="N36" s="778">
        <v>17</v>
      </c>
      <c r="O36" s="1495">
        <v>7</v>
      </c>
      <c r="P36" s="779">
        <v>10</v>
      </c>
      <c r="Q36" s="778">
        <v>0</v>
      </c>
      <c r="R36" s="36"/>
      <c r="S36" s="115"/>
      <c r="T36" s="83"/>
      <c r="V36" s="115"/>
      <c r="W36" s="164"/>
      <c r="X36" s="83"/>
      <c r="Y36" s="115"/>
      <c r="Z36" s="143"/>
      <c r="AA36" s="164"/>
      <c r="AB36" s="115"/>
      <c r="AC36" s="115"/>
      <c r="AD36" s="36"/>
      <c r="AE36" s="36"/>
      <c r="AF36" s="36"/>
      <c r="AG36" s="1219" t="s">
        <v>14</v>
      </c>
      <c r="AH36" s="48">
        <v>1.7183730228617682</v>
      </c>
      <c r="AI36" s="920">
        <v>39</v>
      </c>
      <c r="AJ36" s="1488">
        <v>0</v>
      </c>
      <c r="AK36" s="389">
        <v>57</v>
      </c>
      <c r="AL36" s="388">
        <v>2.0155836264073592</v>
      </c>
      <c r="AM36" s="389">
        <v>19</v>
      </c>
      <c r="AN36" s="388">
        <v>0</v>
      </c>
      <c r="AO36" s="389">
        <v>57</v>
      </c>
      <c r="AP36" s="36"/>
      <c r="AQ36" s="800">
        <v>0</v>
      </c>
      <c r="AR36" s="800">
        <v>0.88270299629065485</v>
      </c>
      <c r="AS36" s="800">
        <v>0</v>
      </c>
      <c r="AT36" s="800"/>
      <c r="AU36" s="793">
        <v>0</v>
      </c>
      <c r="AV36" s="782">
        <v>0.5</v>
      </c>
      <c r="AW36" s="781">
        <v>0</v>
      </c>
      <c r="AX36" s="36"/>
      <c r="AY36" s="36"/>
      <c r="AZ36" s="36"/>
      <c r="BA36" s="36"/>
      <c r="BB36" s="36"/>
    </row>
    <row r="37" spans="1:54" ht="19.5" thickBot="1" x14ac:dyDescent="0.35">
      <c r="A37" s="113" t="s">
        <v>175</v>
      </c>
      <c r="B37" s="331">
        <f t="shared" si="0"/>
        <v>31</v>
      </c>
      <c r="C37" s="807">
        <f t="shared" si="1"/>
        <v>2.7113410170410779</v>
      </c>
      <c r="D37" s="808">
        <f t="shared" si="2"/>
        <v>1.3927760782243361</v>
      </c>
      <c r="E37" s="1215">
        <f t="shared" si="6"/>
        <v>6.3</v>
      </c>
      <c r="F37" s="793">
        <f t="shared" si="3"/>
        <v>0</v>
      </c>
      <c r="G37" s="782">
        <f t="shared" si="4"/>
        <v>6.3</v>
      </c>
      <c r="H37" s="781">
        <f t="shared" si="5"/>
        <v>0</v>
      </c>
      <c r="I37" s="53"/>
      <c r="J37" s="56">
        <v>0.5</v>
      </c>
      <c r="K37" s="61">
        <v>0.7</v>
      </c>
      <c r="L37" s="60">
        <v>0.7</v>
      </c>
      <c r="M37" s="53"/>
      <c r="N37" s="778">
        <v>9</v>
      </c>
      <c r="O37" s="1495">
        <v>0</v>
      </c>
      <c r="P37" s="779">
        <v>9</v>
      </c>
      <c r="Q37" s="778">
        <v>0</v>
      </c>
      <c r="R37" s="36"/>
      <c r="S37" s="115"/>
      <c r="T37" s="83"/>
      <c r="V37" s="115"/>
      <c r="W37" s="164"/>
      <c r="X37" s="115"/>
      <c r="Y37" s="115"/>
      <c r="Z37" s="143"/>
      <c r="AA37" s="143"/>
      <c r="AB37" s="115"/>
      <c r="AC37" s="115"/>
      <c r="AD37" s="36"/>
      <c r="AE37" s="36"/>
      <c r="AF37" s="36"/>
      <c r="AG37" s="1219" t="s">
        <v>170</v>
      </c>
      <c r="AH37" s="48">
        <v>0</v>
      </c>
      <c r="AI37" s="920">
        <v>57</v>
      </c>
      <c r="AJ37" s="1488">
        <v>0</v>
      </c>
      <c r="AK37" s="389">
        <v>57</v>
      </c>
      <c r="AL37" s="388">
        <v>0</v>
      </c>
      <c r="AM37" s="389">
        <v>57</v>
      </c>
      <c r="AN37" s="388">
        <v>0</v>
      </c>
      <c r="AO37" s="389">
        <v>57</v>
      </c>
      <c r="AP37" s="36"/>
      <c r="AQ37" s="800">
        <v>0</v>
      </c>
      <c r="AR37" s="800">
        <v>0</v>
      </c>
      <c r="AS37" s="800">
        <v>0</v>
      </c>
      <c r="AT37" s="800"/>
      <c r="AU37" s="793">
        <v>0</v>
      </c>
      <c r="AV37" s="782">
        <v>0</v>
      </c>
      <c r="AW37" s="781">
        <v>0</v>
      </c>
      <c r="AX37" s="36"/>
      <c r="AY37" s="36"/>
      <c r="AZ37" s="36"/>
      <c r="BA37" s="36"/>
      <c r="BB37" s="36"/>
    </row>
    <row r="38" spans="1:54" ht="19.5" thickBot="1" x14ac:dyDescent="0.35">
      <c r="A38" s="112" t="s">
        <v>177</v>
      </c>
      <c r="B38" s="331">
        <f t="shared" si="0"/>
        <v>32</v>
      </c>
      <c r="C38" s="807">
        <f t="shared" si="1"/>
        <v>2.6629334880464617</v>
      </c>
      <c r="D38" s="808">
        <f t="shared" si="2"/>
        <v>1.3679098411977486</v>
      </c>
      <c r="E38" s="1215">
        <f t="shared" si="6"/>
        <v>5.6999999999999993</v>
      </c>
      <c r="F38" s="793">
        <f t="shared" si="3"/>
        <v>5.6999999999999993</v>
      </c>
      <c r="G38" s="782">
        <f t="shared" si="4"/>
        <v>0</v>
      </c>
      <c r="H38" s="781">
        <f t="shared" si="5"/>
        <v>0</v>
      </c>
      <c r="I38" s="53"/>
      <c r="J38" s="56">
        <v>1.9</v>
      </c>
      <c r="K38" s="55"/>
      <c r="L38" s="54"/>
      <c r="M38" s="53"/>
      <c r="N38" s="778">
        <v>3</v>
      </c>
      <c r="O38" s="1495">
        <v>3</v>
      </c>
      <c r="P38" s="779">
        <v>0</v>
      </c>
      <c r="Q38" s="778">
        <v>0</v>
      </c>
      <c r="R38" s="36"/>
      <c r="S38" s="115"/>
      <c r="T38" s="83"/>
      <c r="V38" s="115"/>
      <c r="W38" s="164"/>
      <c r="X38" s="115"/>
      <c r="Y38" s="115"/>
      <c r="Z38" s="143"/>
      <c r="AA38" s="143"/>
      <c r="AB38" s="115"/>
      <c r="AC38" s="115"/>
      <c r="AD38" s="36"/>
      <c r="AE38" s="36"/>
      <c r="AF38" s="36"/>
      <c r="AG38" s="1219" t="s">
        <v>21</v>
      </c>
      <c r="AH38" s="48">
        <v>5.2488410333733881</v>
      </c>
      <c r="AI38" s="920">
        <v>13</v>
      </c>
      <c r="AJ38" s="1488">
        <v>5.7265569216755052</v>
      </c>
      <c r="AK38" s="389">
        <v>12</v>
      </c>
      <c r="AL38" s="388">
        <v>0</v>
      </c>
      <c r="AM38" s="389">
        <v>57</v>
      </c>
      <c r="AN38" s="388">
        <v>0</v>
      </c>
      <c r="AO38" s="389">
        <v>57</v>
      </c>
      <c r="AP38" s="36"/>
      <c r="AQ38" s="800">
        <v>2.6962525863540252</v>
      </c>
      <c r="AR38" s="800">
        <v>0</v>
      </c>
      <c r="AS38" s="800">
        <v>0</v>
      </c>
      <c r="AT38" s="800"/>
      <c r="AU38" s="793">
        <v>247.23747747747748</v>
      </c>
      <c r="AV38" s="782">
        <v>0</v>
      </c>
      <c r="AW38" s="781">
        <v>0</v>
      </c>
      <c r="AX38" s="36"/>
      <c r="AY38" s="36"/>
      <c r="AZ38" s="36"/>
      <c r="BA38" s="36"/>
      <c r="BB38" s="36"/>
    </row>
    <row r="39" spans="1:54" ht="19.5" thickBot="1" x14ac:dyDescent="0.35">
      <c r="A39" s="267" t="s">
        <v>193</v>
      </c>
      <c r="B39" s="331">
        <f t="shared" ref="B39:B63" si="7">RANK(C39,C$7:C$63,0)</f>
        <v>33</v>
      </c>
      <c r="C39" s="807">
        <f t="shared" ref="C39:C63" si="8">D39*10/D$6</f>
        <v>2.6371432536289174</v>
      </c>
      <c r="D39" s="808">
        <f t="shared" ref="D39:D63" si="9">E39^D$4</f>
        <v>1.3546617763756579</v>
      </c>
      <c r="E39" s="1215">
        <f t="shared" si="6"/>
        <v>5.4</v>
      </c>
      <c r="F39" s="794">
        <f t="shared" ref="F39:F63" si="10">J39*O39</f>
        <v>5.4</v>
      </c>
      <c r="G39" s="785">
        <f t="shared" ref="G39:G63" si="11">K39*P39</f>
        <v>0</v>
      </c>
      <c r="H39" s="784">
        <f t="shared" ref="H39:H63" si="12">L39*Q39</f>
        <v>0</v>
      </c>
      <c r="I39" s="168"/>
      <c r="J39" s="806">
        <v>0.9</v>
      </c>
      <c r="K39" s="805"/>
      <c r="L39" s="804"/>
      <c r="M39" s="168"/>
      <c r="N39" s="786">
        <v>6</v>
      </c>
      <c r="O39" s="1496">
        <v>6</v>
      </c>
      <c r="P39" s="787">
        <v>0</v>
      </c>
      <c r="Q39" s="786">
        <v>0</v>
      </c>
      <c r="R39" s="36"/>
      <c r="S39" s="115"/>
      <c r="T39" s="83"/>
      <c r="V39" s="115"/>
      <c r="W39" s="164"/>
      <c r="X39" s="115"/>
      <c r="Y39" s="115"/>
      <c r="Z39" s="143"/>
      <c r="AA39" s="143"/>
      <c r="AB39" s="115"/>
      <c r="AC39" s="115"/>
      <c r="AD39" s="36"/>
      <c r="AE39" s="36"/>
      <c r="AF39" s="36"/>
      <c r="AG39" s="1220" t="s">
        <v>178</v>
      </c>
      <c r="AH39" s="48">
        <v>2.520505894788704</v>
      </c>
      <c r="AI39" s="920">
        <v>35</v>
      </c>
      <c r="AJ39" s="1488">
        <v>0</v>
      </c>
      <c r="AK39" s="389">
        <v>57</v>
      </c>
      <c r="AL39" s="388">
        <v>0</v>
      </c>
      <c r="AM39" s="389">
        <v>57</v>
      </c>
      <c r="AN39" s="388">
        <v>3.1246430117261652</v>
      </c>
      <c r="AO39" s="389">
        <v>14</v>
      </c>
      <c r="AP39" s="36"/>
      <c r="AQ39" s="800">
        <v>0</v>
      </c>
      <c r="AR39" s="800">
        <v>0</v>
      </c>
      <c r="AS39" s="800">
        <v>1.2947468773648354</v>
      </c>
      <c r="AT39" s="800"/>
      <c r="AU39" s="794">
        <v>0</v>
      </c>
      <c r="AV39" s="785">
        <v>0</v>
      </c>
      <c r="AW39" s="784">
        <v>4.2</v>
      </c>
      <c r="AX39" s="36"/>
      <c r="AY39" s="36"/>
      <c r="AZ39" s="36"/>
      <c r="BA39" s="36"/>
      <c r="BB39" s="36"/>
    </row>
    <row r="40" spans="1:54" ht="19.5" thickBot="1" x14ac:dyDescent="0.35">
      <c r="A40" s="112" t="s">
        <v>49</v>
      </c>
      <c r="B40" s="331">
        <f t="shared" si="7"/>
        <v>34</v>
      </c>
      <c r="C40" s="807">
        <f t="shared" si="8"/>
        <v>2.5570834218181901</v>
      </c>
      <c r="D40" s="808">
        <f t="shared" si="9"/>
        <v>1.3135362160452455</v>
      </c>
      <c r="E40" s="1215">
        <f t="shared" si="6"/>
        <v>4.55</v>
      </c>
      <c r="F40" s="793">
        <f t="shared" si="10"/>
        <v>4.55</v>
      </c>
      <c r="G40" s="782">
        <f t="shared" si="11"/>
        <v>0</v>
      </c>
      <c r="H40" s="781">
        <f t="shared" si="12"/>
        <v>0</v>
      </c>
      <c r="I40" s="53"/>
      <c r="J40" s="59">
        <v>0.65</v>
      </c>
      <c r="K40" s="58">
        <v>0.7</v>
      </c>
      <c r="L40" s="57">
        <v>0.5</v>
      </c>
      <c r="M40" s="53"/>
      <c r="N40" s="778">
        <v>7</v>
      </c>
      <c r="O40" s="1495">
        <v>7</v>
      </c>
      <c r="P40" s="779">
        <v>0</v>
      </c>
      <c r="Q40" s="778">
        <v>0</v>
      </c>
      <c r="R40" s="36"/>
      <c r="S40" s="115"/>
      <c r="T40" s="83"/>
      <c r="V40" s="115"/>
      <c r="W40" s="164"/>
      <c r="X40" s="115"/>
      <c r="Y40" s="115"/>
      <c r="Z40" s="143"/>
      <c r="AA40" s="143"/>
      <c r="AB40" s="115"/>
      <c r="AC40" s="115"/>
      <c r="AD40" s="36"/>
      <c r="AE40" s="36"/>
      <c r="AF40" s="36"/>
      <c r="AG40" s="1219" t="s">
        <v>44</v>
      </c>
      <c r="AH40" s="48">
        <v>0</v>
      </c>
      <c r="AI40" s="920">
        <v>57</v>
      </c>
      <c r="AJ40" s="1488">
        <v>0</v>
      </c>
      <c r="AK40" s="389">
        <v>57</v>
      </c>
      <c r="AL40" s="388">
        <v>0</v>
      </c>
      <c r="AM40" s="389">
        <v>57</v>
      </c>
      <c r="AN40" s="388">
        <v>0</v>
      </c>
      <c r="AO40" s="389">
        <v>57</v>
      </c>
      <c r="AP40" s="36"/>
      <c r="AQ40" s="800">
        <v>0</v>
      </c>
      <c r="AR40" s="800">
        <v>0</v>
      </c>
      <c r="AS40" s="800">
        <v>0</v>
      </c>
      <c r="AT40" s="800"/>
      <c r="AU40" s="793">
        <v>0</v>
      </c>
      <c r="AV40" s="782">
        <v>0</v>
      </c>
      <c r="AW40" s="781">
        <v>0</v>
      </c>
      <c r="AX40" s="36"/>
      <c r="AY40" s="36"/>
      <c r="AZ40" s="36"/>
      <c r="BA40" s="36"/>
      <c r="BB40" s="36"/>
    </row>
    <row r="41" spans="1:54" ht="19.5" thickBot="1" x14ac:dyDescent="0.35">
      <c r="A41" s="112" t="s">
        <v>178</v>
      </c>
      <c r="B41" s="331">
        <f t="shared" si="7"/>
        <v>35</v>
      </c>
      <c r="C41" s="807">
        <f t="shared" si="8"/>
        <v>2.520505894788704</v>
      </c>
      <c r="D41" s="808">
        <f t="shared" si="9"/>
        <v>1.2947468773648354</v>
      </c>
      <c r="E41" s="1215">
        <f t="shared" si="6"/>
        <v>4.2</v>
      </c>
      <c r="F41" s="793">
        <f t="shared" si="10"/>
        <v>0</v>
      </c>
      <c r="G41" s="782">
        <f t="shared" si="11"/>
        <v>0</v>
      </c>
      <c r="H41" s="781">
        <f t="shared" si="12"/>
        <v>4.2</v>
      </c>
      <c r="I41" s="53"/>
      <c r="J41" s="59"/>
      <c r="K41" s="51">
        <v>0.5</v>
      </c>
      <c r="L41" s="57">
        <v>0.6</v>
      </c>
      <c r="M41" s="53"/>
      <c r="N41" s="778">
        <v>7</v>
      </c>
      <c r="O41" s="1495">
        <v>0</v>
      </c>
      <c r="P41" s="779">
        <v>0</v>
      </c>
      <c r="Q41" s="778">
        <v>7</v>
      </c>
      <c r="R41" s="36"/>
      <c r="S41" s="115"/>
      <c r="T41" s="83"/>
      <c r="V41" s="115"/>
      <c r="W41" s="164"/>
      <c r="X41" s="115"/>
      <c r="Y41" s="115"/>
      <c r="Z41" s="143"/>
      <c r="AA41" s="143"/>
      <c r="AB41" s="115"/>
      <c r="AC41" s="115"/>
      <c r="AD41" s="36"/>
      <c r="AE41" s="36"/>
      <c r="AF41" s="36"/>
      <c r="AG41" s="1219" t="s">
        <v>20</v>
      </c>
      <c r="AH41" s="48">
        <v>4.8998983824220916</v>
      </c>
      <c r="AI41" s="920">
        <v>15</v>
      </c>
      <c r="AJ41" s="1488">
        <v>5.3343925388101194</v>
      </c>
      <c r="AK41" s="389">
        <v>15</v>
      </c>
      <c r="AL41" s="388">
        <v>2.5868522248349581</v>
      </c>
      <c r="AM41" s="389">
        <v>16</v>
      </c>
      <c r="AN41" s="388">
        <v>0</v>
      </c>
      <c r="AO41" s="389">
        <v>57</v>
      </c>
      <c r="AP41" s="36"/>
      <c r="AQ41" s="800">
        <v>2.5116086116168708</v>
      </c>
      <c r="AR41" s="800">
        <v>1.1328838852957985</v>
      </c>
      <c r="AS41" s="800">
        <v>0</v>
      </c>
      <c r="AT41" s="800"/>
      <c r="AU41" s="793">
        <v>166.70758208955223</v>
      </c>
      <c r="AV41" s="782">
        <v>2</v>
      </c>
      <c r="AW41" s="781">
        <v>0</v>
      </c>
      <c r="AX41" s="36"/>
      <c r="AY41" s="36"/>
      <c r="AZ41" s="36"/>
      <c r="BA41" s="36"/>
      <c r="BB41" s="36"/>
    </row>
    <row r="42" spans="1:54" ht="19.5" thickBot="1" x14ac:dyDescent="0.35">
      <c r="A42" s="267" t="s">
        <v>192</v>
      </c>
      <c r="B42" s="331">
        <f t="shared" si="7"/>
        <v>36</v>
      </c>
      <c r="C42" s="807">
        <f t="shared" si="8"/>
        <v>2.4984671497456366</v>
      </c>
      <c r="D42" s="808">
        <f t="shared" si="9"/>
        <v>1.2834258975629043</v>
      </c>
      <c r="E42" s="1215">
        <f t="shared" si="6"/>
        <v>4</v>
      </c>
      <c r="F42" s="793">
        <f t="shared" si="10"/>
        <v>4</v>
      </c>
      <c r="G42" s="782">
        <f t="shared" si="11"/>
        <v>0</v>
      </c>
      <c r="H42" s="781">
        <f t="shared" si="12"/>
        <v>0</v>
      </c>
      <c r="I42" s="53"/>
      <c r="J42" s="56">
        <v>1</v>
      </c>
      <c r="K42" s="55"/>
      <c r="L42" s="54"/>
      <c r="M42" s="53"/>
      <c r="N42" s="778">
        <v>4</v>
      </c>
      <c r="O42" s="1495">
        <v>4</v>
      </c>
      <c r="P42" s="779">
        <v>0</v>
      </c>
      <c r="Q42" s="778">
        <v>0</v>
      </c>
      <c r="R42" s="36"/>
      <c r="S42" s="115"/>
      <c r="T42" s="83"/>
      <c r="V42" s="115"/>
      <c r="W42" s="164"/>
      <c r="X42" s="115"/>
      <c r="Y42" s="115"/>
      <c r="Z42" s="143"/>
      <c r="AA42" s="143"/>
      <c r="AB42" s="115"/>
      <c r="AC42" s="115"/>
      <c r="AD42" s="36"/>
      <c r="AE42" s="36"/>
      <c r="AF42" s="36"/>
      <c r="AG42" s="1219" t="s">
        <v>610</v>
      </c>
      <c r="AH42" s="48">
        <v>0</v>
      </c>
      <c r="AI42" s="920">
        <v>57</v>
      </c>
      <c r="AJ42" s="1488">
        <v>0</v>
      </c>
      <c r="AK42" s="389">
        <v>57</v>
      </c>
      <c r="AL42" s="388">
        <v>0</v>
      </c>
      <c r="AM42" s="389">
        <v>57</v>
      </c>
      <c r="AN42" s="388">
        <v>0</v>
      </c>
      <c r="AO42" s="389">
        <v>57</v>
      </c>
      <c r="AP42" s="36"/>
      <c r="AQ42" s="800">
        <v>0</v>
      </c>
      <c r="AR42" s="800">
        <v>0</v>
      </c>
      <c r="AS42" s="800">
        <v>0</v>
      </c>
      <c r="AT42" s="800"/>
      <c r="AU42" s="793">
        <v>0</v>
      </c>
      <c r="AV42" s="782">
        <v>0</v>
      </c>
      <c r="AW42" s="781">
        <v>0</v>
      </c>
      <c r="AX42" s="36"/>
      <c r="AY42" s="36"/>
      <c r="AZ42" s="36"/>
      <c r="BA42" s="36"/>
      <c r="BB42" s="36"/>
    </row>
    <row r="43" spans="1:54" ht="19.5" thickBot="1" x14ac:dyDescent="0.35">
      <c r="A43" s="267" t="s">
        <v>52</v>
      </c>
      <c r="B43" s="331">
        <f t="shared" si="7"/>
        <v>37</v>
      </c>
      <c r="C43" s="807">
        <f t="shared" si="8"/>
        <v>2.4857278108856029</v>
      </c>
      <c r="D43" s="808">
        <f t="shared" si="9"/>
        <v>1.2768818862027944</v>
      </c>
      <c r="E43" s="1215">
        <f t="shared" si="6"/>
        <v>3.8879999999999995</v>
      </c>
      <c r="F43" s="793">
        <f t="shared" si="10"/>
        <v>3.8879999999999995</v>
      </c>
      <c r="G43" s="782">
        <f t="shared" si="11"/>
        <v>0</v>
      </c>
      <c r="H43" s="781">
        <f t="shared" si="12"/>
        <v>0</v>
      </c>
      <c r="I43" s="53"/>
      <c r="J43" s="59">
        <v>0.64799999999999991</v>
      </c>
      <c r="K43" s="58">
        <v>0.7</v>
      </c>
      <c r="L43" s="57">
        <v>0.5</v>
      </c>
      <c r="M43" s="53"/>
      <c r="N43" s="778">
        <v>6</v>
      </c>
      <c r="O43" s="1495">
        <v>6</v>
      </c>
      <c r="P43" s="779">
        <v>0</v>
      </c>
      <c r="Q43" s="778">
        <v>0</v>
      </c>
      <c r="R43" s="36"/>
      <c r="S43" s="115"/>
      <c r="T43" s="83"/>
      <c r="V43" s="115"/>
      <c r="W43" s="164"/>
      <c r="X43" s="115"/>
      <c r="Y43" s="115"/>
      <c r="Z43" s="143"/>
      <c r="AA43" s="143"/>
      <c r="AB43" s="115"/>
      <c r="AC43" s="115"/>
      <c r="AD43" s="36"/>
      <c r="AE43" s="36"/>
      <c r="AF43" s="36"/>
      <c r="AG43" s="1219" t="s">
        <v>9</v>
      </c>
      <c r="AH43" s="48">
        <v>3.0154169226176779</v>
      </c>
      <c r="AI43" s="920">
        <v>30</v>
      </c>
      <c r="AJ43" s="1488">
        <v>2.769743421531516</v>
      </c>
      <c r="AK43" s="389">
        <v>33</v>
      </c>
      <c r="AL43" s="388">
        <v>3.2411853565640159</v>
      </c>
      <c r="AM43" s="389">
        <v>14</v>
      </c>
      <c r="AN43" s="388">
        <v>0</v>
      </c>
      <c r="AO43" s="389">
        <v>57</v>
      </c>
      <c r="AP43" s="36"/>
      <c r="AQ43" s="800">
        <v>1.3040869000314401</v>
      </c>
      <c r="AR43" s="800">
        <v>1.4194419860772518</v>
      </c>
      <c r="AS43" s="800">
        <v>0</v>
      </c>
      <c r="AT43" s="800"/>
      <c r="AU43" s="793">
        <v>4.3711111111111123</v>
      </c>
      <c r="AV43" s="782">
        <v>7</v>
      </c>
      <c r="AW43" s="781">
        <v>0</v>
      </c>
      <c r="AX43" s="36"/>
      <c r="AY43" s="36"/>
      <c r="AZ43" s="36"/>
      <c r="BA43" s="36"/>
      <c r="BB43" s="36"/>
    </row>
    <row r="44" spans="1:54" ht="19.5" thickBot="1" x14ac:dyDescent="0.35">
      <c r="A44" s="267" t="s">
        <v>41</v>
      </c>
      <c r="B44" s="331">
        <f t="shared" si="7"/>
        <v>38</v>
      </c>
      <c r="C44" s="807">
        <f t="shared" si="8"/>
        <v>2.2152285510461747</v>
      </c>
      <c r="D44" s="808">
        <f t="shared" si="9"/>
        <v>1.1379303873268281</v>
      </c>
      <c r="E44" s="1215">
        <f t="shared" si="6"/>
        <v>2.0499999999999998</v>
      </c>
      <c r="F44" s="793">
        <f t="shared" si="10"/>
        <v>0.65</v>
      </c>
      <c r="G44" s="782">
        <f t="shared" si="11"/>
        <v>1.4</v>
      </c>
      <c r="H44" s="781">
        <f t="shared" si="12"/>
        <v>0</v>
      </c>
      <c r="I44" s="53"/>
      <c r="J44" s="59">
        <v>0.65</v>
      </c>
      <c r="K44" s="58">
        <v>0.7</v>
      </c>
      <c r="L44" s="57">
        <v>0.5</v>
      </c>
      <c r="M44" s="53"/>
      <c r="N44" s="778">
        <v>3</v>
      </c>
      <c r="O44" s="1495">
        <v>1</v>
      </c>
      <c r="P44" s="779">
        <v>2</v>
      </c>
      <c r="Q44" s="778">
        <v>0</v>
      </c>
      <c r="R44" s="36"/>
      <c r="S44" s="115"/>
      <c r="T44" s="83"/>
      <c r="V44" s="115"/>
      <c r="W44" s="164"/>
      <c r="X44" s="115"/>
      <c r="Y44" s="115"/>
      <c r="Z44" s="143"/>
      <c r="AA44" s="143"/>
      <c r="AB44" s="115"/>
      <c r="AC44" s="115"/>
      <c r="AD44" s="36"/>
      <c r="AE44" s="36"/>
      <c r="AF44" s="36"/>
      <c r="AG44" s="1219" t="s">
        <v>16</v>
      </c>
      <c r="AH44" s="48">
        <v>4.0938773397642505</v>
      </c>
      <c r="AI44" s="920">
        <v>25</v>
      </c>
      <c r="AJ44" s="1488">
        <v>3.9443963482567299</v>
      </c>
      <c r="AK44" s="389">
        <v>28</v>
      </c>
      <c r="AL44" s="388">
        <v>4.0151079982357212</v>
      </c>
      <c r="AM44" s="389">
        <v>9</v>
      </c>
      <c r="AN44" s="388">
        <v>3.5089059837961178</v>
      </c>
      <c r="AO44" s="389">
        <v>10</v>
      </c>
      <c r="AP44" s="36"/>
      <c r="AQ44" s="800">
        <v>1.8571523868623157</v>
      </c>
      <c r="AR44" s="800">
        <v>1.7583730161523725</v>
      </c>
      <c r="AS44" s="800">
        <v>1.4539725173203104</v>
      </c>
      <c r="AT44" s="800"/>
      <c r="AU44" s="793">
        <v>31.160000000000004</v>
      </c>
      <c r="AV44" s="782">
        <v>23</v>
      </c>
      <c r="AW44" s="781">
        <v>8</v>
      </c>
      <c r="AX44" s="36"/>
      <c r="AY44" s="36"/>
      <c r="AZ44" s="36"/>
      <c r="BA44" s="36"/>
      <c r="BB44" s="36"/>
    </row>
    <row r="45" spans="1:54" ht="19.5" thickBot="1" x14ac:dyDescent="0.35">
      <c r="A45" s="113" t="s">
        <v>188</v>
      </c>
      <c r="B45" s="331">
        <f t="shared" si="7"/>
        <v>39</v>
      </c>
      <c r="C45" s="807">
        <f t="shared" si="8"/>
        <v>1.7183730228617682</v>
      </c>
      <c r="D45" s="808">
        <f t="shared" si="9"/>
        <v>0.88270299629065485</v>
      </c>
      <c r="E45" s="1215">
        <f t="shared" si="6"/>
        <v>0.5</v>
      </c>
      <c r="F45" s="793">
        <f t="shared" si="10"/>
        <v>0</v>
      </c>
      <c r="G45" s="782">
        <f t="shared" si="11"/>
        <v>0.5</v>
      </c>
      <c r="H45" s="781">
        <f t="shared" si="12"/>
        <v>0</v>
      </c>
      <c r="I45" s="53"/>
      <c r="J45" s="56"/>
      <c r="K45" s="58">
        <v>0.5</v>
      </c>
      <c r="L45" s="54"/>
      <c r="M45" s="53"/>
      <c r="N45" s="778">
        <v>1</v>
      </c>
      <c r="O45" s="1495">
        <v>0</v>
      </c>
      <c r="P45" s="779">
        <v>1</v>
      </c>
      <c r="Q45" s="778">
        <v>0</v>
      </c>
      <c r="R45" s="36"/>
      <c r="S45" s="115"/>
      <c r="T45" s="83"/>
      <c r="V45" s="115"/>
      <c r="W45" s="164"/>
      <c r="X45" s="115"/>
      <c r="Y45" s="115"/>
      <c r="Z45" s="143"/>
      <c r="AA45" s="143"/>
      <c r="AB45" s="115"/>
      <c r="AC45" s="115"/>
      <c r="AD45" s="36"/>
      <c r="AE45" s="36"/>
      <c r="AF45" s="36"/>
      <c r="AG45" s="1219" t="s">
        <v>50</v>
      </c>
      <c r="AH45" s="48">
        <v>0</v>
      </c>
      <c r="AI45" s="920">
        <v>57</v>
      </c>
      <c r="AJ45" s="1488">
        <v>0</v>
      </c>
      <c r="AK45" s="389">
        <v>57</v>
      </c>
      <c r="AL45" s="388">
        <v>0</v>
      </c>
      <c r="AM45" s="389">
        <v>57</v>
      </c>
      <c r="AN45" s="388">
        <v>0</v>
      </c>
      <c r="AO45" s="389">
        <v>57</v>
      </c>
      <c r="AP45" s="36"/>
      <c r="AQ45" s="800">
        <v>0</v>
      </c>
      <c r="AR45" s="800">
        <v>0</v>
      </c>
      <c r="AS45" s="800">
        <v>0</v>
      </c>
      <c r="AT45" s="800"/>
      <c r="AU45" s="793">
        <v>0</v>
      </c>
      <c r="AV45" s="782">
        <v>0</v>
      </c>
      <c r="AW45" s="781">
        <v>0</v>
      </c>
      <c r="AX45" s="36"/>
      <c r="AY45" s="36"/>
      <c r="AZ45" s="36"/>
      <c r="BA45" s="36"/>
      <c r="BB45" s="36"/>
    </row>
    <row r="46" spans="1:54" ht="19.5" thickBot="1" x14ac:dyDescent="0.35">
      <c r="A46" s="112" t="s">
        <v>18</v>
      </c>
      <c r="B46" s="331">
        <f t="shared" si="7"/>
        <v>40</v>
      </c>
      <c r="C46" s="807">
        <f t="shared" si="8"/>
        <v>0</v>
      </c>
      <c r="D46" s="808">
        <f t="shared" si="9"/>
        <v>0</v>
      </c>
      <c r="E46" s="1215">
        <f t="shared" si="6"/>
        <v>0</v>
      </c>
      <c r="F46" s="793">
        <f t="shared" si="10"/>
        <v>0</v>
      </c>
      <c r="G46" s="782">
        <f t="shared" si="11"/>
        <v>0</v>
      </c>
      <c r="H46" s="781">
        <f t="shared" si="12"/>
        <v>0</v>
      </c>
      <c r="I46" s="53"/>
      <c r="J46" s="59"/>
      <c r="K46" s="58">
        <v>0.5</v>
      </c>
      <c r="L46" s="57"/>
      <c r="M46" s="53"/>
      <c r="N46" s="778">
        <v>0</v>
      </c>
      <c r="O46" s="1495">
        <v>0</v>
      </c>
      <c r="P46" s="779">
        <v>0</v>
      </c>
      <c r="Q46" s="778">
        <v>0</v>
      </c>
      <c r="R46" s="36"/>
      <c r="S46" s="115"/>
      <c r="T46" s="83"/>
      <c r="V46" s="115"/>
      <c r="W46" s="164"/>
      <c r="X46" s="115"/>
      <c r="Y46" s="115"/>
      <c r="Z46" s="143"/>
      <c r="AA46" s="143"/>
      <c r="AB46" s="115"/>
      <c r="AC46" s="115"/>
      <c r="AD46" s="36"/>
      <c r="AE46" s="36"/>
      <c r="AF46" s="36"/>
      <c r="AG46" s="1219" t="s">
        <v>23</v>
      </c>
      <c r="AH46" s="48">
        <v>0</v>
      </c>
      <c r="AI46" s="920">
        <v>57</v>
      </c>
      <c r="AJ46" s="1488">
        <v>0</v>
      </c>
      <c r="AK46" s="389">
        <v>57</v>
      </c>
      <c r="AL46" s="388">
        <v>0</v>
      </c>
      <c r="AM46" s="389">
        <v>57</v>
      </c>
      <c r="AN46" s="388">
        <v>0</v>
      </c>
      <c r="AO46" s="389">
        <v>57</v>
      </c>
      <c r="AP46" s="36"/>
      <c r="AQ46" s="800">
        <v>0</v>
      </c>
      <c r="AR46" s="800">
        <v>0</v>
      </c>
      <c r="AS46" s="800">
        <v>0</v>
      </c>
      <c r="AT46" s="800"/>
      <c r="AU46" s="793">
        <v>0</v>
      </c>
      <c r="AV46" s="782">
        <v>0</v>
      </c>
      <c r="AW46" s="781">
        <v>0</v>
      </c>
      <c r="AX46" s="36"/>
      <c r="AY46" s="36"/>
      <c r="AZ46" s="36"/>
      <c r="BA46" s="36"/>
      <c r="BB46" s="36"/>
    </row>
    <row r="47" spans="1:54" ht="19.5" thickBot="1" x14ac:dyDescent="0.35">
      <c r="A47" s="267" t="s">
        <v>295</v>
      </c>
      <c r="B47" s="331">
        <f t="shared" si="7"/>
        <v>40</v>
      </c>
      <c r="C47" s="807">
        <f t="shared" si="8"/>
        <v>0</v>
      </c>
      <c r="D47" s="808">
        <f t="shared" si="9"/>
        <v>0</v>
      </c>
      <c r="E47" s="1215">
        <f t="shared" si="6"/>
        <v>0</v>
      </c>
      <c r="F47" s="793">
        <f t="shared" si="10"/>
        <v>0</v>
      </c>
      <c r="G47" s="782">
        <f t="shared" si="11"/>
        <v>0</v>
      </c>
      <c r="H47" s="781">
        <f t="shared" si="12"/>
        <v>0</v>
      </c>
      <c r="I47" s="53"/>
      <c r="J47" s="56"/>
      <c r="K47" s="55"/>
      <c r="L47" s="54"/>
      <c r="M47" s="53"/>
      <c r="N47" s="778">
        <v>0</v>
      </c>
      <c r="O47" s="1495">
        <v>0</v>
      </c>
      <c r="P47" s="779">
        <v>0</v>
      </c>
      <c r="Q47" s="778">
        <v>0</v>
      </c>
      <c r="R47" s="36"/>
      <c r="S47" s="115"/>
      <c r="T47" s="83"/>
      <c r="V47" s="115"/>
      <c r="W47" s="164"/>
      <c r="X47" s="83"/>
      <c r="Y47" s="115"/>
      <c r="Z47" s="143"/>
      <c r="AA47" s="164"/>
      <c r="AB47" s="115"/>
      <c r="AC47" s="115"/>
      <c r="AD47" s="36"/>
      <c r="AE47" s="36"/>
      <c r="AF47" s="36"/>
      <c r="AG47" s="1219" t="s">
        <v>52</v>
      </c>
      <c r="AH47" s="48">
        <v>2.4857278108856029</v>
      </c>
      <c r="AI47" s="920">
        <v>37</v>
      </c>
      <c r="AJ47" s="1488">
        <v>2.7119628333799524</v>
      </c>
      <c r="AK47" s="389">
        <v>35</v>
      </c>
      <c r="AL47" s="388">
        <v>0</v>
      </c>
      <c r="AM47" s="389">
        <v>57</v>
      </c>
      <c r="AN47" s="388">
        <v>0</v>
      </c>
      <c r="AO47" s="389">
        <v>57</v>
      </c>
      <c r="AP47" s="36"/>
      <c r="AQ47" s="800">
        <v>1.2768818862027944</v>
      </c>
      <c r="AR47" s="800">
        <v>0</v>
      </c>
      <c r="AS47" s="800">
        <v>0</v>
      </c>
      <c r="AT47" s="800"/>
      <c r="AU47" s="793">
        <v>3.8879999999999995</v>
      </c>
      <c r="AV47" s="782">
        <v>0</v>
      </c>
      <c r="AW47" s="781">
        <v>0</v>
      </c>
      <c r="AX47" s="36"/>
      <c r="AY47" s="36"/>
      <c r="AZ47" s="36"/>
      <c r="BA47" s="36"/>
      <c r="BB47" s="36"/>
    </row>
    <row r="48" spans="1:54" ht="19.5" thickBot="1" x14ac:dyDescent="0.35">
      <c r="A48" s="267" t="s">
        <v>194</v>
      </c>
      <c r="B48" s="331">
        <f t="shared" si="7"/>
        <v>40</v>
      </c>
      <c r="C48" s="807">
        <f t="shared" si="8"/>
        <v>0</v>
      </c>
      <c r="D48" s="808">
        <f t="shared" si="9"/>
        <v>0</v>
      </c>
      <c r="E48" s="1215">
        <f t="shared" si="6"/>
        <v>0</v>
      </c>
      <c r="F48" s="793">
        <f t="shared" si="10"/>
        <v>0</v>
      </c>
      <c r="G48" s="782">
        <f t="shared" si="11"/>
        <v>0</v>
      </c>
      <c r="H48" s="781">
        <f t="shared" si="12"/>
        <v>0</v>
      </c>
      <c r="I48" s="53"/>
      <c r="J48" s="59">
        <v>0.5</v>
      </c>
      <c r="K48" s="58"/>
      <c r="L48" s="57">
        <v>0.5</v>
      </c>
      <c r="M48" s="53"/>
      <c r="N48" s="778">
        <v>1</v>
      </c>
      <c r="O48" s="1495">
        <v>0</v>
      </c>
      <c r="P48" s="779">
        <v>1</v>
      </c>
      <c r="Q48" s="778">
        <v>0</v>
      </c>
      <c r="R48" s="36"/>
      <c r="S48" s="115"/>
      <c r="T48" s="83"/>
      <c r="V48" s="115"/>
      <c r="W48" s="164"/>
      <c r="X48" s="115"/>
      <c r="Y48" s="115"/>
      <c r="Z48" s="143"/>
      <c r="AA48" s="143"/>
      <c r="AB48" s="115"/>
      <c r="AC48" s="115"/>
      <c r="AD48" s="36"/>
      <c r="AE48" s="36"/>
      <c r="AF48" s="36"/>
      <c r="AG48" s="1219" t="s">
        <v>39</v>
      </c>
      <c r="AH48" s="48">
        <v>0</v>
      </c>
      <c r="AI48" s="920">
        <v>57</v>
      </c>
      <c r="AJ48" s="1488">
        <v>0</v>
      </c>
      <c r="AK48" s="389">
        <v>57</v>
      </c>
      <c r="AL48" s="388">
        <v>0</v>
      </c>
      <c r="AM48" s="389">
        <v>57</v>
      </c>
      <c r="AN48" s="388">
        <v>0</v>
      </c>
      <c r="AO48" s="389">
        <v>57</v>
      </c>
      <c r="AP48" s="36"/>
      <c r="AQ48" s="800">
        <v>0</v>
      </c>
      <c r="AR48" s="800">
        <v>0</v>
      </c>
      <c r="AS48" s="800">
        <v>0</v>
      </c>
      <c r="AT48" s="800"/>
      <c r="AU48" s="793">
        <v>0</v>
      </c>
      <c r="AV48" s="782">
        <v>0</v>
      </c>
      <c r="AW48" s="781">
        <v>0</v>
      </c>
      <c r="AX48" s="36"/>
      <c r="AY48" s="36"/>
      <c r="AZ48" s="36"/>
      <c r="BA48" s="36"/>
      <c r="BB48" s="36"/>
    </row>
    <row r="49" spans="1:54" ht="19.5" thickBot="1" x14ac:dyDescent="0.35">
      <c r="A49" s="267" t="s">
        <v>296</v>
      </c>
      <c r="B49" s="331">
        <f t="shared" si="7"/>
        <v>40</v>
      </c>
      <c r="C49" s="807">
        <f t="shared" si="8"/>
        <v>0</v>
      </c>
      <c r="D49" s="808">
        <f t="shared" si="9"/>
        <v>0</v>
      </c>
      <c r="E49" s="1215">
        <f t="shared" si="6"/>
        <v>0</v>
      </c>
      <c r="F49" s="793">
        <f t="shared" si="10"/>
        <v>0</v>
      </c>
      <c r="G49" s="782">
        <f t="shared" si="11"/>
        <v>0</v>
      </c>
      <c r="H49" s="781">
        <f t="shared" si="12"/>
        <v>0</v>
      </c>
      <c r="I49" s="53"/>
      <c r="J49" s="61"/>
      <c r="K49" s="55"/>
      <c r="L49" s="54"/>
      <c r="M49" s="53"/>
      <c r="N49" s="778">
        <v>0</v>
      </c>
      <c r="O49" s="1495">
        <v>0</v>
      </c>
      <c r="P49" s="779">
        <v>0</v>
      </c>
      <c r="Q49" s="778">
        <v>0</v>
      </c>
      <c r="R49" s="36"/>
      <c r="S49" s="115"/>
      <c r="T49" s="83"/>
      <c r="V49" s="115"/>
      <c r="W49" s="164"/>
      <c r="X49" s="115"/>
      <c r="Y49" s="115"/>
      <c r="Z49" s="143"/>
      <c r="AA49" s="143"/>
      <c r="AB49" s="115"/>
      <c r="AC49" s="115"/>
      <c r="AD49" s="36"/>
      <c r="AE49" s="36"/>
      <c r="AF49" s="36"/>
      <c r="AG49" s="1219" t="s">
        <v>169</v>
      </c>
      <c r="AH49" s="48">
        <v>2.7113410170410779</v>
      </c>
      <c r="AI49" s="920">
        <v>31</v>
      </c>
      <c r="AJ49" s="1488">
        <v>0</v>
      </c>
      <c r="AK49" s="389">
        <v>57</v>
      </c>
      <c r="AL49" s="388">
        <v>3.1802958303275757</v>
      </c>
      <c r="AM49" s="389">
        <v>15</v>
      </c>
      <c r="AN49" s="388">
        <v>0</v>
      </c>
      <c r="AO49" s="389">
        <v>57</v>
      </c>
      <c r="AP49" s="36"/>
      <c r="AQ49" s="800">
        <v>0</v>
      </c>
      <c r="AR49" s="800">
        <v>1.3927760782243361</v>
      </c>
      <c r="AS49" s="800">
        <v>0</v>
      </c>
      <c r="AT49" s="800"/>
      <c r="AU49" s="793">
        <v>0</v>
      </c>
      <c r="AV49" s="782">
        <v>6.3</v>
      </c>
      <c r="AW49" s="781">
        <v>0</v>
      </c>
      <c r="AX49" s="36"/>
      <c r="AY49" s="36"/>
      <c r="AZ49" s="36"/>
      <c r="BA49" s="36"/>
      <c r="BB49" s="36"/>
    </row>
    <row r="50" spans="1:54" ht="19.5" thickBot="1" x14ac:dyDescent="0.35">
      <c r="A50" s="112" t="s">
        <v>36</v>
      </c>
      <c r="B50" s="331">
        <f t="shared" si="7"/>
        <v>40</v>
      </c>
      <c r="C50" s="807">
        <f t="shared" si="8"/>
        <v>0</v>
      </c>
      <c r="D50" s="808">
        <f t="shared" si="9"/>
        <v>0</v>
      </c>
      <c r="E50" s="1215">
        <f t="shared" si="6"/>
        <v>0</v>
      </c>
      <c r="F50" s="794">
        <f t="shared" si="10"/>
        <v>0</v>
      </c>
      <c r="G50" s="785">
        <f t="shared" si="11"/>
        <v>0</v>
      </c>
      <c r="H50" s="784">
        <f t="shared" si="12"/>
        <v>0</v>
      </c>
      <c r="I50" s="168"/>
      <c r="J50" s="806"/>
      <c r="K50" s="805"/>
      <c r="L50" s="804"/>
      <c r="M50" s="168"/>
      <c r="N50" s="786">
        <v>0</v>
      </c>
      <c r="O50" s="1496">
        <v>0</v>
      </c>
      <c r="P50" s="787">
        <v>0</v>
      </c>
      <c r="Q50" s="786">
        <v>0</v>
      </c>
      <c r="R50" s="36"/>
      <c r="S50" s="115"/>
      <c r="T50" s="83"/>
      <c r="V50" s="115"/>
      <c r="W50" s="164"/>
      <c r="X50" s="115"/>
      <c r="Y50" s="115"/>
      <c r="Z50" s="143"/>
      <c r="AA50" s="143"/>
      <c r="AB50" s="115"/>
      <c r="AC50" s="115"/>
      <c r="AD50" s="36"/>
      <c r="AE50" s="36"/>
      <c r="AF50" s="36"/>
      <c r="AG50" s="1220" t="s">
        <v>41</v>
      </c>
      <c r="AH50" s="48">
        <v>2.2152285510461747</v>
      </c>
      <c r="AI50" s="920">
        <v>38</v>
      </c>
      <c r="AJ50" s="1488">
        <v>1.9654292336709935</v>
      </c>
      <c r="AK50" s="389">
        <v>36</v>
      </c>
      <c r="AL50" s="388">
        <v>2.4259914578956328</v>
      </c>
      <c r="AM50" s="389">
        <v>18</v>
      </c>
      <c r="AN50" s="388">
        <v>0</v>
      </c>
      <c r="AO50" s="389">
        <v>57</v>
      </c>
      <c r="AP50" s="36"/>
      <c r="AQ50" s="800">
        <v>0.92538915216627782</v>
      </c>
      <c r="AR50" s="800">
        <v>1.0624366564621099</v>
      </c>
      <c r="AS50" s="800">
        <v>0</v>
      </c>
      <c r="AT50" s="800"/>
      <c r="AU50" s="794">
        <v>0.65</v>
      </c>
      <c r="AV50" s="785">
        <v>1.4</v>
      </c>
      <c r="AW50" s="784">
        <v>0</v>
      </c>
      <c r="AX50" s="36"/>
      <c r="AY50" s="36"/>
      <c r="AZ50" s="36"/>
      <c r="BA50" s="36"/>
      <c r="BB50" s="36"/>
    </row>
    <row r="51" spans="1:54" ht="19.5" thickBot="1" x14ac:dyDescent="0.35">
      <c r="A51" s="112" t="s">
        <v>8</v>
      </c>
      <c r="B51" s="331">
        <f t="shared" si="7"/>
        <v>40</v>
      </c>
      <c r="C51" s="807">
        <f t="shared" si="8"/>
        <v>0</v>
      </c>
      <c r="D51" s="808">
        <f t="shared" si="9"/>
        <v>0</v>
      </c>
      <c r="E51" s="1215">
        <f t="shared" si="6"/>
        <v>0</v>
      </c>
      <c r="F51" s="793">
        <f t="shared" si="10"/>
        <v>0</v>
      </c>
      <c r="G51" s="782">
        <f t="shared" si="11"/>
        <v>0</v>
      </c>
      <c r="H51" s="781">
        <f t="shared" si="12"/>
        <v>0</v>
      </c>
      <c r="I51" s="53"/>
      <c r="J51" s="59">
        <v>0.5</v>
      </c>
      <c r="K51" s="58">
        <v>0.7</v>
      </c>
      <c r="L51" s="57">
        <v>0.5</v>
      </c>
      <c r="M51" s="53"/>
      <c r="N51" s="778">
        <v>0</v>
      </c>
      <c r="O51" s="1495">
        <v>0</v>
      </c>
      <c r="P51" s="779">
        <v>0</v>
      </c>
      <c r="Q51" s="778">
        <v>0</v>
      </c>
      <c r="R51" s="36"/>
      <c r="S51" s="115"/>
      <c r="T51" s="83"/>
      <c r="V51" s="115"/>
      <c r="W51" s="83"/>
      <c r="X51" s="115"/>
      <c r="Y51" s="115"/>
      <c r="Z51" s="143"/>
      <c r="AA51" s="143"/>
      <c r="AB51" s="115"/>
      <c r="AC51" s="115"/>
      <c r="AD51" s="36"/>
      <c r="AE51" s="36"/>
      <c r="AF51" s="36"/>
      <c r="AG51" s="1219" t="s">
        <v>59</v>
      </c>
      <c r="AH51" s="48">
        <v>0</v>
      </c>
      <c r="AI51" s="920">
        <v>57</v>
      </c>
      <c r="AJ51" s="1488">
        <v>0</v>
      </c>
      <c r="AK51" s="389">
        <v>57</v>
      </c>
      <c r="AL51" s="388">
        <v>0</v>
      </c>
      <c r="AM51" s="389">
        <v>57</v>
      </c>
      <c r="AN51" s="388">
        <v>0</v>
      </c>
      <c r="AO51" s="389">
        <v>57</v>
      </c>
      <c r="AP51" s="36"/>
      <c r="AQ51" s="800">
        <v>0</v>
      </c>
      <c r="AR51" s="800">
        <v>0</v>
      </c>
      <c r="AS51" s="800">
        <v>0</v>
      </c>
      <c r="AT51" s="800"/>
      <c r="AU51" s="793">
        <v>0</v>
      </c>
      <c r="AV51" s="782">
        <v>0</v>
      </c>
      <c r="AW51" s="781">
        <v>0</v>
      </c>
      <c r="AX51" s="36"/>
      <c r="AY51" s="36"/>
      <c r="AZ51" s="36"/>
      <c r="BA51" s="36"/>
      <c r="BB51" s="36"/>
    </row>
    <row r="52" spans="1:54" ht="19.5" thickBot="1" x14ac:dyDescent="0.35">
      <c r="A52" s="112" t="s">
        <v>42</v>
      </c>
      <c r="B52" s="331">
        <f t="shared" si="7"/>
        <v>40</v>
      </c>
      <c r="C52" s="807">
        <f t="shared" si="8"/>
        <v>0</v>
      </c>
      <c r="D52" s="808">
        <f t="shared" si="9"/>
        <v>0</v>
      </c>
      <c r="E52" s="1215">
        <f t="shared" si="6"/>
        <v>0</v>
      </c>
      <c r="F52" s="793">
        <f t="shared" si="10"/>
        <v>0</v>
      </c>
      <c r="G52" s="782">
        <f t="shared" si="11"/>
        <v>0</v>
      </c>
      <c r="H52" s="781">
        <f t="shared" si="12"/>
        <v>0</v>
      </c>
      <c r="I52" s="53"/>
      <c r="J52" s="59">
        <v>0.5</v>
      </c>
      <c r="K52" s="58">
        <v>0.7</v>
      </c>
      <c r="L52" s="57">
        <v>0.5</v>
      </c>
      <c r="M52" s="53"/>
      <c r="N52" s="778">
        <v>0</v>
      </c>
      <c r="O52" s="1495">
        <v>0</v>
      </c>
      <c r="P52" s="779">
        <v>0</v>
      </c>
      <c r="Q52" s="778">
        <v>0</v>
      </c>
      <c r="R52" s="36"/>
      <c r="S52" s="115"/>
      <c r="T52" s="83"/>
      <c r="V52" s="115"/>
      <c r="W52" s="83"/>
      <c r="X52" s="115"/>
      <c r="Y52" s="115"/>
      <c r="Z52" s="143"/>
      <c r="AA52" s="143"/>
      <c r="AB52" s="115"/>
      <c r="AC52" s="115"/>
      <c r="AD52" s="36"/>
      <c r="AE52" s="36"/>
      <c r="AF52" s="36"/>
      <c r="AG52" s="1219" t="s">
        <v>34</v>
      </c>
      <c r="AH52" s="48">
        <v>0</v>
      </c>
      <c r="AI52" s="920">
        <v>57</v>
      </c>
      <c r="AJ52" s="1488">
        <v>0</v>
      </c>
      <c r="AK52" s="389">
        <v>57</v>
      </c>
      <c r="AL52" s="388">
        <v>0</v>
      </c>
      <c r="AM52" s="389">
        <v>57</v>
      </c>
      <c r="AN52" s="388">
        <v>0</v>
      </c>
      <c r="AO52" s="389">
        <v>57</v>
      </c>
      <c r="AP52" s="36"/>
      <c r="AQ52" s="800">
        <v>0</v>
      </c>
      <c r="AR52" s="800">
        <v>0</v>
      </c>
      <c r="AS52" s="800">
        <v>0</v>
      </c>
      <c r="AT52" s="800"/>
      <c r="AU52" s="793">
        <v>0</v>
      </c>
      <c r="AV52" s="782">
        <v>0</v>
      </c>
      <c r="AW52" s="781">
        <v>0</v>
      </c>
      <c r="AX52" s="36"/>
      <c r="AY52" s="36"/>
      <c r="AZ52" s="36"/>
      <c r="BA52" s="36"/>
      <c r="BB52" s="36"/>
    </row>
    <row r="53" spans="1:54" ht="19.5" thickBot="1" x14ac:dyDescent="0.35">
      <c r="A53" s="267" t="s">
        <v>62</v>
      </c>
      <c r="B53" s="331">
        <f t="shared" si="7"/>
        <v>40</v>
      </c>
      <c r="C53" s="807">
        <f t="shared" si="8"/>
        <v>0</v>
      </c>
      <c r="D53" s="808">
        <f t="shared" si="9"/>
        <v>0</v>
      </c>
      <c r="E53" s="1215">
        <f t="shared" si="6"/>
        <v>0</v>
      </c>
      <c r="F53" s="794">
        <f t="shared" si="10"/>
        <v>0</v>
      </c>
      <c r="G53" s="785">
        <f t="shared" si="11"/>
        <v>0</v>
      </c>
      <c r="H53" s="784">
        <f t="shared" si="12"/>
        <v>0</v>
      </c>
      <c r="I53" s="168"/>
      <c r="J53" s="803"/>
      <c r="K53" s="802">
        <v>0.7</v>
      </c>
      <c r="L53" s="801">
        <v>0.5</v>
      </c>
      <c r="M53" s="168"/>
      <c r="N53" s="786">
        <v>0</v>
      </c>
      <c r="O53" s="1496">
        <v>0</v>
      </c>
      <c r="P53" s="787">
        <v>0</v>
      </c>
      <c r="Q53" s="786">
        <v>0</v>
      </c>
      <c r="R53" s="36"/>
      <c r="S53" s="115"/>
      <c r="T53" s="83"/>
      <c r="V53" s="115"/>
      <c r="W53" s="83"/>
      <c r="X53" s="83"/>
      <c r="Y53" s="115"/>
      <c r="Z53" s="143"/>
      <c r="AA53" s="164"/>
      <c r="AB53" s="115"/>
      <c r="AC53" s="115"/>
      <c r="AD53" s="36"/>
      <c r="AE53" s="36"/>
      <c r="AF53" s="36"/>
      <c r="AG53" s="1220" t="s">
        <v>171</v>
      </c>
      <c r="AH53" s="48">
        <v>0</v>
      </c>
      <c r="AI53" s="920">
        <v>57</v>
      </c>
      <c r="AJ53" s="1488">
        <v>0</v>
      </c>
      <c r="AK53" s="389">
        <v>57</v>
      </c>
      <c r="AL53" s="388">
        <v>0</v>
      </c>
      <c r="AM53" s="389">
        <v>57</v>
      </c>
      <c r="AN53" s="388">
        <v>0</v>
      </c>
      <c r="AO53" s="389">
        <v>57</v>
      </c>
      <c r="AP53" s="36"/>
      <c r="AQ53" s="800">
        <v>0</v>
      </c>
      <c r="AR53" s="800">
        <v>0</v>
      </c>
      <c r="AS53" s="800">
        <v>0</v>
      </c>
      <c r="AT53" s="800"/>
      <c r="AU53" s="794">
        <v>0</v>
      </c>
      <c r="AV53" s="785">
        <v>0</v>
      </c>
      <c r="AW53" s="784">
        <v>0</v>
      </c>
      <c r="AX53" s="36"/>
      <c r="AY53" s="36"/>
      <c r="AZ53" s="36"/>
      <c r="BA53" s="36"/>
      <c r="BB53" s="36"/>
    </row>
    <row r="54" spans="1:54" ht="19.5" thickBot="1" x14ac:dyDescent="0.35">
      <c r="A54" s="112" t="s">
        <v>170</v>
      </c>
      <c r="B54" s="331">
        <f t="shared" si="7"/>
        <v>40</v>
      </c>
      <c r="C54" s="807">
        <f t="shared" si="8"/>
        <v>0</v>
      </c>
      <c r="D54" s="808">
        <f t="shared" si="9"/>
        <v>0</v>
      </c>
      <c r="E54" s="1215">
        <f t="shared" si="6"/>
        <v>0</v>
      </c>
      <c r="F54" s="794">
        <f t="shared" si="10"/>
        <v>0</v>
      </c>
      <c r="G54" s="785">
        <f t="shared" si="11"/>
        <v>0</v>
      </c>
      <c r="H54" s="784">
        <f t="shared" si="12"/>
        <v>0</v>
      </c>
      <c r="I54" s="168"/>
      <c r="J54" s="806"/>
      <c r="K54" s="805"/>
      <c r="L54" s="804"/>
      <c r="M54" s="168"/>
      <c r="N54" s="786">
        <v>0</v>
      </c>
      <c r="O54" s="1496">
        <v>0</v>
      </c>
      <c r="P54" s="787">
        <v>0</v>
      </c>
      <c r="Q54" s="786">
        <v>0</v>
      </c>
      <c r="R54" s="36"/>
      <c r="S54" s="115"/>
      <c r="T54" s="83"/>
      <c r="V54" s="115"/>
      <c r="W54" s="83"/>
      <c r="X54" s="83"/>
      <c r="Y54" s="115"/>
      <c r="Z54" s="143"/>
      <c r="AA54" s="164"/>
      <c r="AB54" s="115"/>
      <c r="AC54" s="115"/>
      <c r="AD54" s="36"/>
      <c r="AE54" s="36"/>
      <c r="AF54" s="36"/>
      <c r="AG54" s="1220" t="s">
        <v>33</v>
      </c>
      <c r="AH54" s="48">
        <v>4.4270218669450294</v>
      </c>
      <c r="AI54" s="920">
        <v>17</v>
      </c>
      <c r="AJ54" s="1488">
        <v>4.8299410390544084</v>
      </c>
      <c r="AK54" s="389">
        <v>17</v>
      </c>
      <c r="AL54" s="388">
        <v>0</v>
      </c>
      <c r="AM54" s="389">
        <v>57</v>
      </c>
      <c r="AN54" s="388">
        <v>0</v>
      </c>
      <c r="AO54" s="389">
        <v>57</v>
      </c>
      <c r="AP54" s="36"/>
      <c r="AQ54" s="800">
        <v>2.2740961447874048</v>
      </c>
      <c r="AR54" s="800">
        <v>0</v>
      </c>
      <c r="AS54" s="800">
        <v>0</v>
      </c>
      <c r="AT54" s="800"/>
      <c r="AU54" s="794">
        <v>96</v>
      </c>
      <c r="AV54" s="785">
        <v>0</v>
      </c>
      <c r="AW54" s="784">
        <v>0</v>
      </c>
      <c r="AX54" s="36"/>
      <c r="AY54" s="36"/>
      <c r="AZ54" s="36"/>
      <c r="BA54" s="36"/>
      <c r="BB54" s="36"/>
    </row>
    <row r="55" spans="1:54" ht="19.5" thickBot="1" x14ac:dyDescent="0.35">
      <c r="A55" s="112" t="s">
        <v>613</v>
      </c>
      <c r="B55" s="331">
        <f t="shared" si="7"/>
        <v>40</v>
      </c>
      <c r="C55" s="807">
        <f t="shared" si="8"/>
        <v>0</v>
      </c>
      <c r="D55" s="808">
        <f t="shared" si="9"/>
        <v>0</v>
      </c>
      <c r="E55" s="1215">
        <f t="shared" si="6"/>
        <v>0</v>
      </c>
      <c r="F55" s="793">
        <f t="shared" si="10"/>
        <v>0</v>
      </c>
      <c r="G55" s="782">
        <f t="shared" si="11"/>
        <v>0</v>
      </c>
      <c r="H55" s="781">
        <f t="shared" si="12"/>
        <v>0</v>
      </c>
      <c r="I55" s="53"/>
      <c r="J55" s="56"/>
      <c r="K55" s="55"/>
      <c r="L55" s="54"/>
      <c r="M55" s="53"/>
      <c r="N55" s="778">
        <v>0</v>
      </c>
      <c r="O55" s="1495">
        <v>0</v>
      </c>
      <c r="P55" s="779">
        <v>0</v>
      </c>
      <c r="Q55" s="778">
        <v>0</v>
      </c>
      <c r="R55" s="36"/>
      <c r="S55" s="115"/>
      <c r="T55" s="83"/>
      <c r="V55" s="115"/>
      <c r="W55" s="83"/>
      <c r="X55" s="115"/>
      <c r="Y55" s="115"/>
      <c r="Z55" s="143"/>
      <c r="AA55" s="143"/>
      <c r="AB55" s="115"/>
      <c r="AC55" s="115"/>
      <c r="AD55" s="36"/>
      <c r="AE55" s="36"/>
      <c r="AF55" s="36"/>
      <c r="AG55" s="1219" t="s">
        <v>51</v>
      </c>
      <c r="AH55" s="48">
        <v>0</v>
      </c>
      <c r="AI55" s="920">
        <v>57</v>
      </c>
      <c r="AJ55" s="1488">
        <v>0</v>
      </c>
      <c r="AK55" s="389">
        <v>57</v>
      </c>
      <c r="AL55" s="388">
        <v>0</v>
      </c>
      <c r="AM55" s="389">
        <v>57</v>
      </c>
      <c r="AN55" s="388">
        <v>0</v>
      </c>
      <c r="AO55" s="389">
        <v>57</v>
      </c>
      <c r="AP55" s="36"/>
      <c r="AQ55" s="800">
        <v>0</v>
      </c>
      <c r="AR55" s="800">
        <v>0</v>
      </c>
      <c r="AS55" s="800">
        <v>0</v>
      </c>
      <c r="AT55" s="800"/>
      <c r="AU55" s="793">
        <v>0</v>
      </c>
      <c r="AV55" s="782">
        <v>0</v>
      </c>
      <c r="AW55" s="781">
        <v>0</v>
      </c>
      <c r="AX55" s="36"/>
      <c r="AY55" s="36"/>
      <c r="AZ55" s="36"/>
      <c r="BA55" s="36"/>
      <c r="BB55" s="36"/>
    </row>
    <row r="56" spans="1:54" ht="19.5" thickBot="1" x14ac:dyDescent="0.35">
      <c r="A56" s="267" t="s">
        <v>572</v>
      </c>
      <c r="B56" s="331">
        <f t="shared" si="7"/>
        <v>40</v>
      </c>
      <c r="C56" s="807">
        <f t="shared" si="8"/>
        <v>0</v>
      </c>
      <c r="D56" s="808">
        <f t="shared" si="9"/>
        <v>0</v>
      </c>
      <c r="E56" s="1215">
        <f t="shared" si="6"/>
        <v>0</v>
      </c>
      <c r="F56" s="793">
        <f t="shared" si="10"/>
        <v>0</v>
      </c>
      <c r="G56" s="782">
        <f t="shared" si="11"/>
        <v>0</v>
      </c>
      <c r="H56" s="781">
        <f t="shared" si="12"/>
        <v>0</v>
      </c>
      <c r="I56" s="53"/>
      <c r="J56" s="59">
        <v>0.3</v>
      </c>
      <c r="K56" s="55"/>
      <c r="L56" s="54"/>
      <c r="M56" s="53"/>
      <c r="N56" s="778">
        <v>0</v>
      </c>
      <c r="O56" s="1495">
        <v>0</v>
      </c>
      <c r="P56" s="779">
        <v>0</v>
      </c>
      <c r="Q56" s="778">
        <v>0</v>
      </c>
      <c r="R56" s="36"/>
      <c r="S56" s="115"/>
      <c r="T56" s="83"/>
      <c r="V56" s="115"/>
      <c r="W56" s="83"/>
      <c r="X56" s="115"/>
      <c r="Y56" s="115"/>
      <c r="Z56" s="115"/>
      <c r="AA56" s="115"/>
      <c r="AB56" s="115"/>
      <c r="AC56" s="115"/>
      <c r="AD56" s="36"/>
      <c r="AE56" s="36"/>
      <c r="AF56" s="36"/>
      <c r="AG56" s="1219" t="s">
        <v>32</v>
      </c>
      <c r="AH56" s="48">
        <v>4.9393817155271922</v>
      </c>
      <c r="AI56" s="920">
        <v>14</v>
      </c>
      <c r="AJ56" s="1488">
        <v>5.3889325990257158</v>
      </c>
      <c r="AK56" s="389">
        <v>14</v>
      </c>
      <c r="AL56" s="388">
        <v>0</v>
      </c>
      <c r="AM56" s="389">
        <v>57</v>
      </c>
      <c r="AN56" s="388">
        <v>0</v>
      </c>
      <c r="AO56" s="389">
        <v>57</v>
      </c>
      <c r="AP56" s="36"/>
      <c r="AQ56" s="800">
        <v>2.5372878776099488</v>
      </c>
      <c r="AR56" s="800">
        <v>0</v>
      </c>
      <c r="AS56" s="800">
        <v>0</v>
      </c>
      <c r="AT56" s="800"/>
      <c r="AU56" s="793">
        <v>176.4</v>
      </c>
      <c r="AV56" s="782">
        <v>0</v>
      </c>
      <c r="AW56" s="781">
        <v>0</v>
      </c>
      <c r="AY56" s="36"/>
      <c r="AZ56" s="36"/>
      <c r="BA56" s="36"/>
      <c r="BB56" s="36"/>
    </row>
    <row r="57" spans="1:54" ht="19.5" thickBot="1" x14ac:dyDescent="0.35">
      <c r="A57" s="267" t="s">
        <v>203</v>
      </c>
      <c r="B57" s="331">
        <f t="shared" si="7"/>
        <v>40</v>
      </c>
      <c r="C57" s="807">
        <f t="shared" si="8"/>
        <v>0</v>
      </c>
      <c r="D57" s="808">
        <f t="shared" si="9"/>
        <v>0</v>
      </c>
      <c r="E57" s="1215">
        <f t="shared" si="6"/>
        <v>0</v>
      </c>
      <c r="F57" s="793">
        <f t="shared" si="10"/>
        <v>0</v>
      </c>
      <c r="G57" s="782">
        <f t="shared" si="11"/>
        <v>0</v>
      </c>
      <c r="H57" s="781">
        <f t="shared" si="12"/>
        <v>0</v>
      </c>
      <c r="I57" s="53"/>
      <c r="J57" s="59">
        <v>0.8</v>
      </c>
      <c r="K57" s="55"/>
      <c r="L57" s="54"/>
      <c r="M57" s="53"/>
      <c r="N57" s="778">
        <v>0</v>
      </c>
      <c r="O57" s="1495">
        <v>0</v>
      </c>
      <c r="P57" s="779">
        <v>0</v>
      </c>
      <c r="Q57" s="778">
        <v>0</v>
      </c>
      <c r="R57" s="36"/>
      <c r="S57" s="115"/>
      <c r="T57" s="164"/>
      <c r="V57" s="115"/>
      <c r="W57" s="83"/>
      <c r="X57" s="115"/>
      <c r="Y57" s="115"/>
      <c r="Z57" s="143"/>
      <c r="AA57" s="143"/>
      <c r="AB57" s="115"/>
      <c r="AC57" s="115"/>
      <c r="AD57" s="36"/>
      <c r="AE57" s="36"/>
      <c r="AF57" s="36"/>
      <c r="AG57" s="1219" t="s">
        <v>49</v>
      </c>
      <c r="AH57" s="48">
        <v>2.5570834218181901</v>
      </c>
      <c r="AI57" s="920">
        <v>34</v>
      </c>
      <c r="AJ57" s="1488">
        <v>2.7898127749362458</v>
      </c>
      <c r="AK57" s="389">
        <v>32</v>
      </c>
      <c r="AL57" s="388">
        <v>0</v>
      </c>
      <c r="AM57" s="389">
        <v>57</v>
      </c>
      <c r="AN57" s="388">
        <v>0</v>
      </c>
      <c r="AO57" s="389">
        <v>57</v>
      </c>
      <c r="AP57" s="36"/>
      <c r="AQ57" s="800">
        <v>1.3135362160452455</v>
      </c>
      <c r="AR57" s="800">
        <v>0</v>
      </c>
      <c r="AS57" s="800">
        <v>0</v>
      </c>
      <c r="AT57" s="800"/>
      <c r="AU57" s="793">
        <v>4.55</v>
      </c>
      <c r="AV57" s="782">
        <v>0</v>
      </c>
      <c r="AW57" s="781">
        <v>0</v>
      </c>
      <c r="AX57" s="36"/>
      <c r="AY57" s="36"/>
      <c r="AZ57" s="36"/>
      <c r="BA57" s="36"/>
      <c r="BB57" s="36"/>
    </row>
    <row r="58" spans="1:54" ht="19.5" thickBot="1" x14ac:dyDescent="0.35">
      <c r="A58" s="267" t="s">
        <v>23</v>
      </c>
      <c r="B58" s="331">
        <f t="shared" si="7"/>
        <v>40</v>
      </c>
      <c r="C58" s="807">
        <f t="shared" si="8"/>
        <v>0</v>
      </c>
      <c r="D58" s="808">
        <f t="shared" si="9"/>
        <v>0</v>
      </c>
      <c r="E58" s="1215">
        <f t="shared" si="6"/>
        <v>0</v>
      </c>
      <c r="F58" s="793">
        <f t="shared" si="10"/>
        <v>0</v>
      </c>
      <c r="G58" s="782">
        <f t="shared" si="11"/>
        <v>0</v>
      </c>
      <c r="H58" s="781">
        <f t="shared" si="12"/>
        <v>0</v>
      </c>
      <c r="I58" s="53"/>
      <c r="J58" s="59">
        <v>0.5</v>
      </c>
      <c r="K58" s="58">
        <v>0.7</v>
      </c>
      <c r="L58" s="57">
        <v>0.5</v>
      </c>
      <c r="M58" s="53"/>
      <c r="N58" s="778">
        <v>0</v>
      </c>
      <c r="O58" s="1495">
        <v>0</v>
      </c>
      <c r="P58" s="779">
        <v>0</v>
      </c>
      <c r="Q58" s="778">
        <v>0</v>
      </c>
      <c r="R58" s="36"/>
      <c r="S58" s="115"/>
      <c r="T58" s="164"/>
      <c r="V58" s="115"/>
      <c r="W58" s="83"/>
      <c r="X58" s="115"/>
      <c r="Y58" s="115"/>
      <c r="Z58" s="143"/>
      <c r="AA58" s="143"/>
      <c r="AB58" s="115"/>
      <c r="AC58" s="115"/>
      <c r="AD58" s="36"/>
      <c r="AE58" s="36"/>
      <c r="AF58" s="36"/>
      <c r="AG58" s="1219" t="s">
        <v>24</v>
      </c>
      <c r="AH58" s="48">
        <v>4.8446095071348783</v>
      </c>
      <c r="AI58" s="920">
        <v>16</v>
      </c>
      <c r="AJ58" s="1488">
        <v>5.285534831308853</v>
      </c>
      <c r="AK58" s="389">
        <v>16</v>
      </c>
      <c r="AL58" s="388">
        <v>0</v>
      </c>
      <c r="AM58" s="389">
        <v>57</v>
      </c>
      <c r="AN58" s="388">
        <v>0</v>
      </c>
      <c r="AO58" s="389">
        <v>57</v>
      </c>
      <c r="AP58" s="36"/>
      <c r="AQ58" s="800">
        <v>2.4886047854058715</v>
      </c>
      <c r="AR58" s="800">
        <v>0</v>
      </c>
      <c r="AS58" s="800">
        <v>0</v>
      </c>
      <c r="AT58" s="800"/>
      <c r="AU58" s="793">
        <v>158.4</v>
      </c>
      <c r="AV58" s="782">
        <v>0</v>
      </c>
      <c r="AW58" s="781">
        <v>0</v>
      </c>
      <c r="AX58" s="36"/>
      <c r="AY58" s="36"/>
      <c r="AZ58" s="36"/>
      <c r="BA58" s="36"/>
      <c r="BB58" s="36"/>
    </row>
    <row r="59" spans="1:54" ht="19.5" thickBot="1" x14ac:dyDescent="0.35">
      <c r="A59" s="267" t="s">
        <v>611</v>
      </c>
      <c r="B59" s="331">
        <f t="shared" si="7"/>
        <v>40</v>
      </c>
      <c r="C59" s="807">
        <f t="shared" si="8"/>
        <v>0</v>
      </c>
      <c r="D59" s="808">
        <f t="shared" si="9"/>
        <v>0</v>
      </c>
      <c r="E59" s="1215">
        <f t="shared" si="6"/>
        <v>0</v>
      </c>
      <c r="F59" s="793">
        <f t="shared" si="10"/>
        <v>0</v>
      </c>
      <c r="G59" s="782">
        <f t="shared" si="11"/>
        <v>0</v>
      </c>
      <c r="H59" s="781">
        <f t="shared" si="12"/>
        <v>0</v>
      </c>
      <c r="I59" s="53"/>
      <c r="J59" s="56"/>
      <c r="K59" s="55"/>
      <c r="L59" s="54"/>
      <c r="M59" s="53"/>
      <c r="N59" s="778">
        <v>0</v>
      </c>
      <c r="O59" s="1495">
        <v>0</v>
      </c>
      <c r="P59" s="779">
        <v>0</v>
      </c>
      <c r="Q59" s="778">
        <v>0</v>
      </c>
      <c r="R59" s="36"/>
      <c r="S59" s="115"/>
      <c r="T59" s="164"/>
      <c r="V59" s="115"/>
      <c r="W59" s="83"/>
      <c r="X59" s="115"/>
      <c r="Y59" s="115"/>
      <c r="Z59" s="143"/>
      <c r="AA59" s="143"/>
      <c r="AB59" s="115"/>
      <c r="AC59" s="115"/>
      <c r="AD59" s="36"/>
      <c r="AE59" s="36"/>
      <c r="AF59" s="36"/>
      <c r="AG59" s="1219" t="s">
        <v>29</v>
      </c>
      <c r="AH59" s="48">
        <v>3.7306984690899787</v>
      </c>
      <c r="AI59" s="920">
        <v>28</v>
      </c>
      <c r="AJ59" s="1488">
        <v>4.0702427459726138</v>
      </c>
      <c r="AK59" s="389">
        <v>26</v>
      </c>
      <c r="AL59" s="388">
        <v>0</v>
      </c>
      <c r="AM59" s="389">
        <v>57</v>
      </c>
      <c r="AN59" s="388">
        <v>0</v>
      </c>
      <c r="AO59" s="389">
        <v>57</v>
      </c>
      <c r="AP59" s="36"/>
      <c r="AQ59" s="800">
        <v>1.9164050372708812</v>
      </c>
      <c r="AR59" s="800">
        <v>0</v>
      </c>
      <c r="AS59" s="800">
        <v>0</v>
      </c>
      <c r="AT59" s="800"/>
      <c r="AU59" s="793">
        <v>37.099999999999994</v>
      </c>
      <c r="AV59" s="782">
        <v>0</v>
      </c>
      <c r="AW59" s="781">
        <v>0</v>
      </c>
      <c r="AX59" s="36"/>
      <c r="AY59" s="36"/>
      <c r="AZ59" s="36"/>
      <c r="BA59" s="36"/>
      <c r="BB59" s="36"/>
    </row>
    <row r="60" spans="1:54" ht="19.5" thickBot="1" x14ac:dyDescent="0.35">
      <c r="A60" s="267" t="s">
        <v>298</v>
      </c>
      <c r="B60" s="331">
        <f t="shared" si="7"/>
        <v>40</v>
      </c>
      <c r="C60" s="807">
        <f t="shared" si="8"/>
        <v>0</v>
      </c>
      <c r="D60" s="808">
        <f t="shared" si="9"/>
        <v>0</v>
      </c>
      <c r="E60" s="1215">
        <f t="shared" si="6"/>
        <v>0</v>
      </c>
      <c r="F60" s="794">
        <f t="shared" si="10"/>
        <v>0</v>
      </c>
      <c r="G60" s="785">
        <f t="shared" si="11"/>
        <v>0</v>
      </c>
      <c r="H60" s="784">
        <f t="shared" si="12"/>
        <v>0</v>
      </c>
      <c r="I60" s="168"/>
      <c r="J60" s="56"/>
      <c r="K60" s="55"/>
      <c r="L60" s="54"/>
      <c r="M60" s="168"/>
      <c r="N60" s="786">
        <v>0</v>
      </c>
      <c r="O60" s="1496">
        <v>0</v>
      </c>
      <c r="P60" s="787">
        <v>0</v>
      </c>
      <c r="Q60" s="778">
        <v>0</v>
      </c>
      <c r="R60" s="36"/>
      <c r="S60" s="115"/>
      <c r="T60" s="164"/>
      <c r="V60" s="115"/>
      <c r="W60" s="83"/>
      <c r="X60" s="115"/>
      <c r="Y60" s="115"/>
      <c r="Z60" s="143"/>
      <c r="AA60" s="143"/>
      <c r="AB60" s="115"/>
      <c r="AC60" s="115"/>
      <c r="AD60" s="36"/>
      <c r="AE60" s="36"/>
      <c r="AF60" s="36"/>
      <c r="AG60" s="1220" t="s">
        <v>10</v>
      </c>
      <c r="AH60" s="48">
        <v>7.9778055316908576</v>
      </c>
      <c r="AI60" s="920">
        <v>3</v>
      </c>
      <c r="AJ60" s="1488">
        <v>8.6780899189224581</v>
      </c>
      <c r="AK60" s="389">
        <v>2</v>
      </c>
      <c r="AL60" s="388">
        <v>4.319103964793074</v>
      </c>
      <c r="AM60" s="389">
        <v>8</v>
      </c>
      <c r="AN60" s="388">
        <v>3.4167119823383798</v>
      </c>
      <c r="AO60" s="389">
        <v>12</v>
      </c>
      <c r="AP60" s="36"/>
      <c r="AQ60" s="800">
        <v>4.0859320370924506</v>
      </c>
      <c r="AR60" s="800">
        <v>1.891504753791432</v>
      </c>
      <c r="AS60" s="800">
        <v>1.4157704266970899</v>
      </c>
      <c r="AT60" s="800"/>
      <c r="AU60" s="794">
        <v>2489.2119711042315</v>
      </c>
      <c r="AV60" s="785">
        <v>34.5</v>
      </c>
      <c r="AW60" s="784">
        <v>6.8999999999999995</v>
      </c>
      <c r="AX60" s="36"/>
      <c r="AY60" s="36"/>
      <c r="AZ60" s="36"/>
      <c r="BA60" s="36"/>
      <c r="BB60" s="36"/>
    </row>
    <row r="61" spans="1:54" ht="19.5" thickBot="1" x14ac:dyDescent="0.35">
      <c r="A61" s="267" t="s">
        <v>205</v>
      </c>
      <c r="B61" s="331">
        <f t="shared" si="7"/>
        <v>40</v>
      </c>
      <c r="C61" s="807">
        <f t="shared" si="8"/>
        <v>0</v>
      </c>
      <c r="D61" s="808">
        <f t="shared" si="9"/>
        <v>0</v>
      </c>
      <c r="E61" s="1215">
        <f t="shared" si="6"/>
        <v>0</v>
      </c>
      <c r="F61" s="793">
        <f t="shared" si="10"/>
        <v>0</v>
      </c>
      <c r="G61" s="782">
        <f t="shared" si="11"/>
        <v>0</v>
      </c>
      <c r="H61" s="781">
        <f t="shared" si="12"/>
        <v>0</v>
      </c>
      <c r="I61" s="53"/>
      <c r="J61" s="56"/>
      <c r="K61" s="55"/>
      <c r="L61" s="54"/>
      <c r="M61" s="53"/>
      <c r="N61" s="778">
        <v>0</v>
      </c>
      <c r="O61" s="1495">
        <v>0</v>
      </c>
      <c r="P61" s="779">
        <v>0</v>
      </c>
      <c r="Q61" s="778">
        <v>0</v>
      </c>
      <c r="R61" s="36"/>
      <c r="S61" s="115"/>
      <c r="T61" s="164"/>
      <c r="V61" s="115"/>
      <c r="W61" s="83"/>
      <c r="X61" s="83"/>
      <c r="Y61" s="115"/>
      <c r="Z61" s="143"/>
      <c r="AA61" s="164"/>
      <c r="AB61" s="115"/>
      <c r="AC61" s="115"/>
      <c r="AD61" s="36"/>
      <c r="AE61" s="36"/>
      <c r="AF61" s="36"/>
      <c r="AG61" s="1219" t="s">
        <v>28</v>
      </c>
      <c r="AH61" s="48">
        <v>4.1415182394813046</v>
      </c>
      <c r="AI61" s="920">
        <v>24</v>
      </c>
      <c r="AJ61" s="1488">
        <v>4.3901898570616567</v>
      </c>
      <c r="AK61" s="389">
        <v>23</v>
      </c>
      <c r="AL61" s="388">
        <v>3.4435541332018249</v>
      </c>
      <c r="AM61" s="389">
        <v>12</v>
      </c>
      <c r="AN61" s="388">
        <v>0</v>
      </c>
      <c r="AO61" s="389">
        <v>57</v>
      </c>
      <c r="AP61" s="36"/>
      <c r="AQ61" s="800">
        <v>2.0670467295773167</v>
      </c>
      <c r="AR61" s="800">
        <v>1.5080671977298523</v>
      </c>
      <c r="AS61" s="800">
        <v>0</v>
      </c>
      <c r="AT61" s="800"/>
      <c r="AU61" s="793">
        <v>56.48668421052632</v>
      </c>
      <c r="AV61" s="782">
        <v>9.7999999999999989</v>
      </c>
      <c r="AW61" s="781">
        <v>0</v>
      </c>
      <c r="AX61" s="36"/>
      <c r="AY61" s="36"/>
      <c r="AZ61" s="36"/>
      <c r="BA61" s="36"/>
      <c r="BB61" s="36"/>
    </row>
    <row r="62" spans="1:54" ht="19.5" thickBot="1" x14ac:dyDescent="0.35">
      <c r="A62" s="112" t="s">
        <v>171</v>
      </c>
      <c r="B62" s="331">
        <f t="shared" si="7"/>
        <v>40</v>
      </c>
      <c r="C62" s="807">
        <f t="shared" si="8"/>
        <v>0</v>
      </c>
      <c r="D62" s="808">
        <f t="shared" si="9"/>
        <v>0</v>
      </c>
      <c r="E62" s="1215">
        <f t="shared" si="6"/>
        <v>0</v>
      </c>
      <c r="F62" s="793">
        <f t="shared" si="10"/>
        <v>0</v>
      </c>
      <c r="G62" s="782">
        <f t="shared" si="11"/>
        <v>0</v>
      </c>
      <c r="H62" s="781">
        <f t="shared" si="12"/>
        <v>0</v>
      </c>
      <c r="I62" s="53"/>
      <c r="J62" s="56"/>
      <c r="K62" s="55"/>
      <c r="L62" s="54"/>
      <c r="M62" s="53"/>
      <c r="N62" s="778">
        <v>0</v>
      </c>
      <c r="O62" s="1495">
        <v>0</v>
      </c>
      <c r="P62" s="779">
        <v>0</v>
      </c>
      <c r="Q62" s="778">
        <v>0</v>
      </c>
      <c r="R62" s="36"/>
      <c r="S62" s="115"/>
      <c r="T62" s="164"/>
      <c r="V62" s="115"/>
      <c r="W62" s="83"/>
      <c r="X62" s="115"/>
      <c r="Y62" s="115"/>
      <c r="Z62" s="143"/>
      <c r="AA62" s="143"/>
      <c r="AB62" s="115"/>
      <c r="AC62" s="115"/>
      <c r="AD62" s="36"/>
      <c r="AE62" s="36"/>
      <c r="AF62" s="36"/>
      <c r="AG62" s="1219" t="s">
        <v>19</v>
      </c>
      <c r="AH62" s="48">
        <v>4.4144903392040495</v>
      </c>
      <c r="AI62" s="920">
        <v>18</v>
      </c>
      <c r="AJ62" s="1488">
        <v>3.782844234754001</v>
      </c>
      <c r="AK62" s="389">
        <v>29</v>
      </c>
      <c r="AL62" s="388">
        <v>4.3907099126857805</v>
      </c>
      <c r="AM62" s="389">
        <v>7</v>
      </c>
      <c r="AN62" s="388">
        <v>4.503420811717378</v>
      </c>
      <c r="AO62" s="389">
        <v>4</v>
      </c>
      <c r="AP62" s="36"/>
      <c r="AQ62" s="800">
        <v>1.7810883033614666</v>
      </c>
      <c r="AR62" s="800">
        <v>1.922863802321602</v>
      </c>
      <c r="AS62" s="800">
        <v>1.8660659830736148</v>
      </c>
      <c r="AT62" s="800"/>
      <c r="AU62" s="793">
        <v>24.7</v>
      </c>
      <c r="AV62" s="782">
        <v>37.800000000000004</v>
      </c>
      <c r="AW62" s="781">
        <v>32</v>
      </c>
      <c r="AX62" s="36"/>
      <c r="AY62" s="36"/>
      <c r="AZ62" s="36"/>
      <c r="BA62" s="36"/>
      <c r="BB62" s="36"/>
    </row>
    <row r="63" spans="1:54" ht="19.5" thickBot="1" x14ac:dyDescent="0.35">
      <c r="A63" s="1480" t="s">
        <v>300</v>
      </c>
      <c r="B63" s="371">
        <f t="shared" si="7"/>
        <v>40</v>
      </c>
      <c r="C63" s="807">
        <f t="shared" si="8"/>
        <v>0</v>
      </c>
      <c r="D63" s="809">
        <f t="shared" si="9"/>
        <v>0</v>
      </c>
      <c r="E63" s="1215">
        <f t="shared" si="6"/>
        <v>0</v>
      </c>
      <c r="F63" s="795">
        <f t="shared" si="10"/>
        <v>0</v>
      </c>
      <c r="G63" s="789">
        <f t="shared" si="11"/>
        <v>0</v>
      </c>
      <c r="H63" s="788">
        <f t="shared" si="12"/>
        <v>0</v>
      </c>
      <c r="I63" s="404"/>
      <c r="J63" s="1484"/>
      <c r="K63" s="1483"/>
      <c r="L63" s="1481"/>
      <c r="M63" s="404"/>
      <c r="N63" s="1486">
        <v>0</v>
      </c>
      <c r="O63" s="1497">
        <v>0</v>
      </c>
      <c r="P63" s="1487">
        <v>0</v>
      </c>
      <c r="Q63" s="1486">
        <v>0</v>
      </c>
      <c r="R63" s="36"/>
      <c r="S63" s="115"/>
      <c r="T63" s="164"/>
      <c r="V63" s="115"/>
      <c r="W63" s="83"/>
      <c r="X63" s="83"/>
      <c r="Y63" s="115"/>
      <c r="Z63" s="143"/>
      <c r="AA63" s="164"/>
      <c r="AB63" s="115"/>
      <c r="AC63" s="115"/>
      <c r="AD63" s="36"/>
      <c r="AE63" s="36"/>
      <c r="AF63" s="36"/>
      <c r="AG63" s="1220" t="s">
        <v>150</v>
      </c>
      <c r="AH63" s="1216">
        <v>6.382794984507238</v>
      </c>
      <c r="AI63" s="920">
        <v>8</v>
      </c>
      <c r="AJ63" s="1489">
        <v>6.0021094836958788</v>
      </c>
      <c r="AK63" s="389">
        <v>10</v>
      </c>
      <c r="AL63" s="1217">
        <v>5.412812147343554</v>
      </c>
      <c r="AM63" s="389">
        <v>5</v>
      </c>
      <c r="AN63" s="1217">
        <v>6.7006397971787601</v>
      </c>
      <c r="AO63" s="389">
        <v>3</v>
      </c>
      <c r="AP63" s="36"/>
      <c r="AQ63" s="800">
        <v>2.8259918552001526</v>
      </c>
      <c r="AR63" s="800">
        <v>2.3704823943896094</v>
      </c>
      <c r="AS63" s="800">
        <v>2.7765195643744951</v>
      </c>
      <c r="AT63" s="800"/>
      <c r="AU63" s="795">
        <v>321</v>
      </c>
      <c r="AV63" s="789">
        <v>120.9</v>
      </c>
      <c r="AW63" s="788">
        <v>291</v>
      </c>
      <c r="AX63" s="36"/>
      <c r="AY63" s="36"/>
      <c r="AZ63" s="36"/>
      <c r="BA63" s="36"/>
      <c r="BB63" s="36"/>
    </row>
    <row r="64" spans="1:54" x14ac:dyDescent="0.3">
      <c r="R64" s="36"/>
      <c r="S64" s="115"/>
      <c r="T64" s="164"/>
      <c r="V64" s="115"/>
      <c r="W64" s="83"/>
      <c r="X64" s="115"/>
      <c r="Y64" s="115"/>
      <c r="Z64" s="143"/>
      <c r="AA64" s="164"/>
      <c r="AB64" s="115"/>
      <c r="AC64" s="115"/>
      <c r="AD64" s="36"/>
      <c r="AE64" s="36"/>
      <c r="AF64" s="36"/>
      <c r="AG64" s="82"/>
      <c r="AH64" s="141"/>
      <c r="AI64" s="1221"/>
      <c r="AJ64" s="1222"/>
      <c r="AK64" s="40"/>
      <c r="AL64" s="1222"/>
      <c r="AM64" s="40"/>
      <c r="AN64" s="1222"/>
      <c r="AO64" s="40"/>
      <c r="AP64" s="82"/>
      <c r="AQ64" s="800"/>
      <c r="AR64" s="800"/>
      <c r="AS64" s="800"/>
      <c r="AT64" s="800"/>
      <c r="AU64" s="167"/>
      <c r="AV64" s="167"/>
      <c r="AW64" s="167"/>
      <c r="AX64" s="36"/>
      <c r="AY64" s="36"/>
      <c r="AZ64" s="36"/>
      <c r="BA64" s="36"/>
      <c r="BB64" s="36"/>
    </row>
    <row r="65" spans="1:54" x14ac:dyDescent="0.3">
      <c r="A65" s="82"/>
      <c r="B65" s="150"/>
      <c r="C65" s="36"/>
      <c r="D65" s="36"/>
      <c r="E65" s="36"/>
      <c r="F65" s="149"/>
      <c r="G65" s="149"/>
      <c r="H65" s="149"/>
      <c r="I65" s="36"/>
      <c r="J65" s="150"/>
      <c r="K65" s="82"/>
      <c r="L65" s="82"/>
      <c r="M65" s="36"/>
      <c r="N65" s="796">
        <f>SUM(N7:N63)</f>
        <v>16169</v>
      </c>
      <c r="O65" s="796">
        <f>SUM(O7:O63)</f>
        <v>10233</v>
      </c>
      <c r="P65" s="796">
        <f>SUM(P7:P63)</f>
        <v>3373</v>
      </c>
      <c r="Q65" s="796">
        <f>SUM(Q7:Q63)</f>
        <v>2564</v>
      </c>
      <c r="R65" s="36"/>
      <c r="S65" s="115"/>
      <c r="T65" s="83"/>
      <c r="V65" s="115"/>
      <c r="W65" s="83"/>
      <c r="X65" s="115"/>
      <c r="Y65" s="115"/>
      <c r="Z65" s="115"/>
      <c r="AA65" s="115"/>
      <c r="AB65" s="115"/>
      <c r="AC65" s="115"/>
      <c r="AD65" s="36"/>
      <c r="AE65" s="36"/>
      <c r="AF65" s="36"/>
      <c r="AG65" s="82"/>
      <c r="AH65" s="36"/>
      <c r="AI65" s="150"/>
      <c r="AJ65" s="36"/>
      <c r="AK65" s="36"/>
      <c r="AL65" s="36"/>
      <c r="AM65" s="36"/>
      <c r="AN65" s="36"/>
      <c r="AO65" s="36"/>
      <c r="AP65" s="36"/>
      <c r="AQ65" s="36"/>
      <c r="AR65" s="36"/>
      <c r="AS65" s="248"/>
      <c r="AT65" s="248"/>
      <c r="AU65" s="36"/>
      <c r="AV65" s="36"/>
      <c r="AW65" s="36"/>
      <c r="AX65" s="36"/>
      <c r="AY65" s="36"/>
      <c r="AZ65" s="36"/>
      <c r="BA65" s="36"/>
      <c r="BB65" s="36"/>
    </row>
    <row r="66" spans="1:54" x14ac:dyDescent="0.3">
      <c r="A66" s="82"/>
      <c r="B66" s="150"/>
      <c r="C66" s="36"/>
      <c r="D66" s="36"/>
      <c r="E66" s="36"/>
      <c r="F66" s="149"/>
      <c r="G66" s="149"/>
      <c r="H66" s="149"/>
      <c r="I66" s="36"/>
      <c r="J66" s="150"/>
      <c r="K66" s="82"/>
      <c r="L66" s="82"/>
      <c r="M66" s="36"/>
      <c r="N66" s="797"/>
      <c r="O66" s="36"/>
      <c r="P66" s="36"/>
      <c r="Q66" s="36"/>
      <c r="R66" s="36"/>
      <c r="S66" s="115"/>
      <c r="T66" s="83"/>
      <c r="V66" s="115"/>
      <c r="W66" s="83"/>
      <c r="X66" s="115"/>
      <c r="Y66" s="115"/>
      <c r="Z66" s="115"/>
      <c r="AA66" s="115"/>
      <c r="AB66" s="115"/>
      <c r="AC66" s="115"/>
      <c r="AD66" s="36"/>
      <c r="AE66" s="36"/>
      <c r="AF66" s="36"/>
      <c r="AG66" s="82"/>
      <c r="AH66" s="36"/>
      <c r="AI66" s="150"/>
      <c r="AJ66" s="36"/>
      <c r="AK66" s="36"/>
      <c r="AL66" s="36"/>
      <c r="AM66" s="36"/>
      <c r="AN66" s="36"/>
      <c r="AO66" s="36"/>
      <c r="AP66" s="36"/>
      <c r="AQ66" s="36"/>
      <c r="AR66" s="36"/>
      <c r="AS66" s="248"/>
      <c r="AT66" s="248"/>
      <c r="AU66" s="36"/>
      <c r="AV66" s="36"/>
      <c r="AW66" s="36"/>
      <c r="AX66" s="36"/>
      <c r="AY66" s="36"/>
      <c r="AZ66" s="36"/>
      <c r="BA66" s="36"/>
      <c r="BB66" s="36"/>
    </row>
    <row r="67" spans="1:54" x14ac:dyDescent="0.3">
      <c r="A67" s="82"/>
      <c r="B67" s="150"/>
      <c r="C67" s="36"/>
      <c r="D67" s="36"/>
      <c r="E67" s="36"/>
      <c r="F67" s="149"/>
      <c r="G67" s="149"/>
      <c r="H67" s="149"/>
      <c r="I67" s="36"/>
      <c r="J67" s="150"/>
      <c r="K67" s="82"/>
      <c r="L67" s="82"/>
      <c r="M67" s="36"/>
      <c r="N67" s="797"/>
      <c r="O67" s="36"/>
      <c r="P67" s="36"/>
      <c r="Q67" s="36"/>
      <c r="R67" s="36"/>
      <c r="S67" s="115"/>
      <c r="T67" s="83"/>
      <c r="V67" s="115"/>
      <c r="W67" s="83"/>
      <c r="X67" s="115"/>
      <c r="Y67" s="115"/>
      <c r="Z67" s="115"/>
      <c r="AA67" s="115"/>
      <c r="AB67" s="115"/>
      <c r="AC67" s="115"/>
      <c r="AD67" s="36"/>
      <c r="AE67" s="36"/>
      <c r="AF67" s="36"/>
      <c r="AG67" s="82"/>
      <c r="AH67" s="36"/>
      <c r="AI67" s="150"/>
      <c r="AJ67" s="36"/>
      <c r="AK67" s="36"/>
      <c r="AL67" s="36"/>
      <c r="AM67" s="36"/>
      <c r="AN67" s="36"/>
      <c r="AO67" s="36"/>
      <c r="AP67" s="36"/>
      <c r="AQ67" s="36"/>
      <c r="AR67" s="36"/>
      <c r="AS67" s="248"/>
      <c r="AT67" s="248"/>
      <c r="AU67" s="36"/>
      <c r="AV67" s="36"/>
      <c r="AW67" s="36"/>
      <c r="AX67" s="36"/>
      <c r="AY67" s="36"/>
      <c r="AZ67" s="36"/>
      <c r="BA67" s="36"/>
      <c r="BB67" s="36"/>
    </row>
    <row r="68" spans="1:54" x14ac:dyDescent="0.3">
      <c r="A68" s="82"/>
      <c r="B68" s="150"/>
      <c r="C68" s="36"/>
      <c r="D68" s="36"/>
      <c r="E68" s="36"/>
      <c r="F68" s="149"/>
      <c r="G68" s="149"/>
      <c r="H68" s="149"/>
      <c r="I68" s="36"/>
      <c r="J68" s="150"/>
      <c r="K68" s="82"/>
      <c r="L68" s="82"/>
      <c r="M68" s="36"/>
      <c r="N68" s="797"/>
      <c r="O68" s="36"/>
      <c r="P68" s="36"/>
      <c r="Q68" s="36"/>
      <c r="R68" s="36"/>
      <c r="S68" s="115"/>
      <c r="T68" s="83"/>
      <c r="V68" s="115"/>
      <c r="W68" s="83"/>
      <c r="X68" s="115"/>
      <c r="Y68" s="115"/>
      <c r="Z68" s="115"/>
      <c r="AA68" s="115"/>
      <c r="AB68" s="115"/>
      <c r="AC68" s="115"/>
      <c r="AD68" s="36"/>
      <c r="AE68" s="36"/>
      <c r="AF68" s="36"/>
      <c r="AG68" s="82"/>
      <c r="AH68" s="36"/>
      <c r="AI68" s="150"/>
      <c r="AJ68" s="36"/>
      <c r="AK68" s="36"/>
      <c r="AL68" s="36"/>
      <c r="AM68" s="36"/>
      <c r="AN68" s="36"/>
      <c r="AO68" s="36"/>
      <c r="AP68" s="36"/>
      <c r="AQ68" s="36"/>
      <c r="AR68" s="36"/>
      <c r="AS68" s="248"/>
      <c r="AT68" s="248"/>
      <c r="AU68" s="36"/>
      <c r="AV68" s="36"/>
      <c r="AW68" s="36"/>
      <c r="AX68" s="36"/>
      <c r="AY68" s="36"/>
      <c r="AZ68" s="36"/>
      <c r="BA68" s="36"/>
      <c r="BB68" s="36"/>
    </row>
    <row r="69" spans="1:54" x14ac:dyDescent="0.3">
      <c r="A69" s="82"/>
      <c r="B69" s="150"/>
      <c r="C69" s="36"/>
      <c r="D69" s="36"/>
      <c r="E69" s="36"/>
      <c r="F69" s="149"/>
      <c r="G69" s="149"/>
      <c r="H69" s="149"/>
      <c r="I69" s="36"/>
      <c r="J69" s="150"/>
      <c r="K69" s="82"/>
      <c r="L69" s="82"/>
      <c r="M69" s="36"/>
      <c r="N69" s="797"/>
      <c r="O69" s="36"/>
      <c r="P69" s="36"/>
      <c r="Q69" s="36"/>
      <c r="R69" s="36"/>
      <c r="S69" s="115"/>
      <c r="T69" s="83"/>
      <c r="V69" s="115"/>
      <c r="W69" s="83"/>
      <c r="X69" s="115"/>
      <c r="Y69" s="115"/>
      <c r="Z69" s="115"/>
      <c r="AA69" s="115"/>
      <c r="AB69" s="115"/>
      <c r="AC69" s="115"/>
      <c r="AD69" s="36"/>
      <c r="AE69" s="36"/>
      <c r="AF69" s="36"/>
      <c r="AG69" s="82"/>
      <c r="AH69" s="36"/>
      <c r="AI69" s="150"/>
      <c r="AJ69" s="36"/>
      <c r="AK69" s="36"/>
      <c r="AL69" s="36"/>
      <c r="AM69" s="36"/>
      <c r="AN69" s="36"/>
      <c r="AO69" s="36"/>
      <c r="AP69" s="36"/>
      <c r="AQ69" s="36"/>
      <c r="AR69" s="36"/>
      <c r="AS69" s="248"/>
      <c r="AT69" s="248"/>
      <c r="AU69" s="36"/>
      <c r="AV69" s="36"/>
      <c r="AW69" s="36"/>
      <c r="AX69" s="36"/>
      <c r="AY69" s="36"/>
      <c r="AZ69" s="36"/>
      <c r="BA69" s="36"/>
      <c r="BB69" s="36"/>
    </row>
    <row r="70" spans="1:54" x14ac:dyDescent="0.3">
      <c r="A70" s="82"/>
      <c r="B70" s="150"/>
      <c r="C70" s="36"/>
      <c r="D70" s="36"/>
      <c r="E70" s="36"/>
      <c r="F70" s="149"/>
      <c r="G70" s="149"/>
      <c r="H70" s="149"/>
      <c r="I70" s="36"/>
      <c r="J70" s="150"/>
      <c r="K70" s="82"/>
      <c r="L70" s="82"/>
      <c r="M70" s="36"/>
      <c r="N70" s="797"/>
      <c r="O70" s="36"/>
      <c r="P70" s="36"/>
      <c r="Q70" s="36"/>
      <c r="R70" s="36"/>
      <c r="S70" s="115"/>
      <c r="T70" s="83"/>
      <c r="V70" s="115"/>
      <c r="W70" s="83"/>
      <c r="X70" s="115"/>
      <c r="Y70" s="115"/>
      <c r="Z70" s="115"/>
      <c r="AA70" s="115"/>
      <c r="AB70" s="115"/>
      <c r="AC70" s="115"/>
      <c r="AD70" s="36"/>
      <c r="AE70" s="36"/>
      <c r="AF70" s="36"/>
      <c r="AG70" s="82"/>
      <c r="AH70" s="36"/>
      <c r="AI70" s="150"/>
      <c r="AJ70" s="36"/>
      <c r="AK70" s="36"/>
      <c r="AL70" s="36"/>
      <c r="AM70" s="36"/>
      <c r="AN70" s="36"/>
      <c r="AO70" s="36"/>
      <c r="AP70" s="36"/>
      <c r="AQ70" s="36"/>
      <c r="AR70" s="36"/>
      <c r="AS70" s="248"/>
      <c r="AT70" s="248"/>
      <c r="AU70" s="36"/>
      <c r="AV70" s="36"/>
      <c r="AW70" s="36"/>
      <c r="AX70" s="36"/>
      <c r="AY70" s="36"/>
      <c r="AZ70" s="36"/>
      <c r="BA70" s="36"/>
      <c r="BB70" s="36"/>
    </row>
    <row r="71" spans="1:54" x14ac:dyDescent="0.3">
      <c r="A71" s="82"/>
      <c r="B71" s="150"/>
      <c r="C71" s="36"/>
      <c r="D71" s="36"/>
      <c r="E71" s="36"/>
      <c r="F71" s="149"/>
      <c r="G71" s="149"/>
      <c r="H71" s="149"/>
      <c r="I71" s="36"/>
      <c r="J71" s="150"/>
      <c r="K71" s="82"/>
      <c r="L71" s="82"/>
      <c r="M71" s="36"/>
      <c r="N71" s="797"/>
      <c r="O71" s="36"/>
      <c r="P71" s="36"/>
      <c r="Q71" s="36"/>
      <c r="R71" s="36"/>
      <c r="S71" s="115"/>
      <c r="T71" s="83"/>
      <c r="V71" s="115"/>
      <c r="W71" s="83"/>
      <c r="X71" s="115"/>
      <c r="Y71" s="115"/>
      <c r="Z71" s="115"/>
      <c r="AA71" s="115"/>
      <c r="AB71" s="115"/>
      <c r="AC71" s="115"/>
      <c r="AD71" s="36"/>
      <c r="AE71" s="36"/>
      <c r="AF71" s="36"/>
      <c r="AG71" s="82"/>
      <c r="AH71" s="36"/>
      <c r="AI71" s="150"/>
      <c r="AJ71" s="36"/>
      <c r="AK71" s="36"/>
      <c r="AL71" s="36"/>
      <c r="AM71" s="36"/>
      <c r="AN71" s="36"/>
      <c r="AO71" s="36"/>
      <c r="AP71" s="36"/>
      <c r="AQ71" s="36"/>
      <c r="AR71" s="36"/>
      <c r="AS71" s="248"/>
      <c r="AT71" s="248"/>
      <c r="AU71" s="36"/>
      <c r="AV71" s="36"/>
      <c r="AW71" s="36"/>
      <c r="AX71" s="36"/>
      <c r="AY71" s="36"/>
      <c r="AZ71" s="36"/>
      <c r="BA71" s="36"/>
      <c r="BB71" s="36"/>
    </row>
    <row r="72" spans="1:54" x14ac:dyDescent="0.3">
      <c r="A72" s="82"/>
      <c r="B72" s="150"/>
      <c r="C72" s="36"/>
      <c r="D72" s="36"/>
      <c r="E72" s="36"/>
      <c r="F72" s="149"/>
      <c r="G72" s="149"/>
      <c r="H72" s="149"/>
      <c r="I72" s="36"/>
      <c r="J72" s="150"/>
      <c r="K72" s="82"/>
      <c r="L72" s="82"/>
      <c r="M72" s="36"/>
      <c r="N72" s="797"/>
      <c r="O72" s="36"/>
      <c r="P72" s="36"/>
      <c r="Q72" s="36"/>
      <c r="R72" s="36"/>
      <c r="S72" s="115"/>
      <c r="T72" s="83"/>
      <c r="V72" s="115"/>
      <c r="W72" s="83"/>
      <c r="X72" s="115"/>
      <c r="Y72" s="115"/>
      <c r="Z72" s="115"/>
      <c r="AA72" s="115"/>
      <c r="AB72" s="115"/>
      <c r="AC72" s="115"/>
      <c r="AD72" s="36"/>
      <c r="AE72" s="36"/>
      <c r="AF72" s="36"/>
      <c r="AG72" s="82"/>
      <c r="AH72" s="36"/>
      <c r="AI72" s="150"/>
      <c r="AJ72" s="36"/>
      <c r="AK72" s="36"/>
      <c r="AL72" s="36"/>
      <c r="AM72" s="36"/>
      <c r="AN72" s="36"/>
      <c r="AO72" s="36"/>
      <c r="AP72" s="36"/>
      <c r="AQ72" s="36"/>
      <c r="AR72" s="36"/>
      <c r="AS72" s="248"/>
      <c r="AT72" s="248"/>
      <c r="AU72" s="36"/>
      <c r="AV72" s="36"/>
      <c r="AW72" s="36"/>
      <c r="AX72" s="36"/>
      <c r="AY72" s="36"/>
      <c r="AZ72" s="36"/>
      <c r="BA72" s="36"/>
      <c r="BB72" s="36"/>
    </row>
    <row r="73" spans="1:54" x14ac:dyDescent="0.3">
      <c r="A73" s="82"/>
      <c r="B73" s="150"/>
      <c r="C73" s="36"/>
      <c r="D73" s="36"/>
      <c r="E73" s="36"/>
      <c r="F73" s="149"/>
      <c r="G73" s="149"/>
      <c r="H73" s="149"/>
      <c r="I73" s="36"/>
      <c r="J73" s="150"/>
      <c r="K73" s="82"/>
      <c r="L73" s="82"/>
      <c r="M73" s="36"/>
      <c r="N73" s="797"/>
      <c r="O73" s="36"/>
      <c r="P73" s="36"/>
      <c r="Q73" s="36"/>
      <c r="R73" s="36"/>
      <c r="S73" s="115"/>
      <c r="T73" s="83"/>
      <c r="V73" s="115"/>
      <c r="W73" s="83"/>
      <c r="X73" s="115"/>
      <c r="Y73" s="115"/>
      <c r="Z73" s="115"/>
      <c r="AA73" s="115"/>
      <c r="AB73" s="115"/>
      <c r="AC73" s="115"/>
      <c r="AD73" s="36"/>
      <c r="AE73" s="36"/>
      <c r="AF73" s="36"/>
      <c r="AG73" s="82"/>
      <c r="AH73" s="36"/>
      <c r="AI73" s="150"/>
      <c r="AJ73" s="36"/>
      <c r="AK73" s="36"/>
      <c r="AL73" s="36"/>
      <c r="AM73" s="36"/>
      <c r="AN73" s="36"/>
      <c r="AO73" s="36"/>
      <c r="AP73" s="36"/>
      <c r="AQ73" s="36"/>
      <c r="AR73" s="36"/>
      <c r="AS73" s="248"/>
      <c r="AT73" s="248"/>
      <c r="AU73" s="36"/>
      <c r="AV73" s="36"/>
      <c r="AW73" s="36"/>
      <c r="AX73" s="36"/>
      <c r="AY73" s="36"/>
      <c r="AZ73" s="36"/>
      <c r="BA73" s="36"/>
      <c r="BB73" s="36"/>
    </row>
    <row r="74" spans="1:54" x14ac:dyDescent="0.3">
      <c r="A74" s="82"/>
      <c r="B74" s="150"/>
      <c r="C74" s="36"/>
      <c r="D74" s="36"/>
      <c r="E74" s="36"/>
      <c r="F74" s="149"/>
      <c r="G74" s="149"/>
      <c r="H74" s="149"/>
      <c r="I74" s="36"/>
      <c r="J74" s="150"/>
      <c r="K74" s="82"/>
      <c r="L74" s="82"/>
      <c r="M74" s="36"/>
      <c r="N74" s="797"/>
      <c r="O74" s="36"/>
      <c r="P74" s="36"/>
      <c r="Q74" s="36"/>
      <c r="R74" s="36"/>
      <c r="S74" s="115"/>
      <c r="T74" s="83"/>
      <c r="V74" s="115"/>
      <c r="W74" s="83"/>
      <c r="X74" s="115"/>
      <c r="Y74" s="115"/>
      <c r="Z74" s="115"/>
      <c r="AA74" s="115"/>
      <c r="AB74" s="115"/>
      <c r="AC74" s="115"/>
      <c r="AD74" s="36"/>
      <c r="AE74" s="36"/>
      <c r="AF74" s="36"/>
      <c r="AG74" s="82"/>
      <c r="AH74" s="36"/>
      <c r="AI74" s="150"/>
      <c r="AJ74" s="36"/>
      <c r="AK74" s="36"/>
      <c r="AL74" s="36"/>
      <c r="AM74" s="36"/>
      <c r="AN74" s="36"/>
      <c r="AO74" s="36"/>
      <c r="AP74" s="36"/>
      <c r="AQ74" s="36"/>
      <c r="AR74" s="36"/>
      <c r="AS74" s="248"/>
      <c r="AT74" s="248"/>
      <c r="AU74" s="36"/>
      <c r="AV74" s="36"/>
      <c r="AW74" s="36"/>
      <c r="AX74" s="36"/>
      <c r="AY74" s="36"/>
      <c r="AZ74" s="36"/>
      <c r="BA74" s="36"/>
      <c r="BB74" s="36"/>
    </row>
    <row r="75" spans="1:54" x14ac:dyDescent="0.3">
      <c r="A75" s="82"/>
      <c r="B75" s="150"/>
      <c r="C75" s="36"/>
      <c r="D75" s="36"/>
      <c r="E75" s="36"/>
      <c r="F75" s="149"/>
      <c r="G75" s="149"/>
      <c r="H75" s="149"/>
      <c r="I75" s="36"/>
      <c r="J75" s="150"/>
      <c r="K75" s="82"/>
      <c r="L75" s="82"/>
      <c r="M75" s="36"/>
      <c r="N75" s="797"/>
      <c r="O75" s="36"/>
      <c r="P75" s="36"/>
      <c r="Q75" s="36"/>
      <c r="R75" s="36"/>
      <c r="S75" s="115"/>
      <c r="T75" s="83"/>
      <c r="V75" s="115"/>
      <c r="W75" s="83"/>
      <c r="X75" s="115"/>
      <c r="Y75" s="115"/>
      <c r="Z75" s="115"/>
      <c r="AA75" s="115"/>
      <c r="AB75" s="115"/>
      <c r="AC75" s="115"/>
      <c r="AD75" s="36"/>
      <c r="AE75" s="36"/>
      <c r="AF75" s="36"/>
      <c r="AG75" s="82"/>
      <c r="AH75" s="36"/>
      <c r="AI75" s="150"/>
      <c r="AJ75" s="36"/>
      <c r="AK75" s="36"/>
      <c r="AL75" s="36"/>
      <c r="AM75" s="36"/>
      <c r="AN75" s="36"/>
      <c r="AO75" s="36"/>
      <c r="AP75" s="36"/>
      <c r="AQ75" s="36"/>
      <c r="AR75" s="36"/>
      <c r="AS75" s="248"/>
      <c r="AT75" s="248"/>
      <c r="AU75" s="36"/>
      <c r="AV75" s="36"/>
      <c r="AW75" s="36"/>
      <c r="AX75" s="36"/>
      <c r="AY75" s="36"/>
      <c r="AZ75" s="36"/>
      <c r="BA75" s="36"/>
      <c r="BB75" s="36"/>
    </row>
    <row r="76" spans="1:54" x14ac:dyDescent="0.3">
      <c r="A76" s="82"/>
      <c r="B76" s="150"/>
      <c r="C76" s="36"/>
      <c r="D76" s="36"/>
      <c r="E76" s="36"/>
      <c r="F76" s="149"/>
      <c r="G76" s="149"/>
      <c r="H76" s="149"/>
      <c r="I76" s="36"/>
      <c r="J76" s="150"/>
      <c r="K76" s="82"/>
      <c r="L76" s="82"/>
      <c r="M76" s="36"/>
      <c r="N76" s="797"/>
      <c r="O76" s="36"/>
      <c r="P76" s="36"/>
      <c r="Q76" s="36"/>
      <c r="R76" s="36"/>
      <c r="S76" s="115"/>
      <c r="T76" s="83"/>
      <c r="V76" s="115"/>
      <c r="W76" s="83"/>
      <c r="X76" s="115"/>
      <c r="Y76" s="115"/>
      <c r="Z76" s="115"/>
      <c r="AA76" s="115"/>
      <c r="AB76" s="115"/>
      <c r="AC76" s="115"/>
      <c r="AD76" s="36"/>
      <c r="AE76" s="36"/>
      <c r="AF76" s="36"/>
      <c r="AG76" s="82"/>
      <c r="AH76" s="36"/>
      <c r="AI76" s="150"/>
      <c r="AJ76" s="36"/>
      <c r="AK76" s="36"/>
      <c r="AL76" s="36"/>
      <c r="AM76" s="36"/>
      <c r="AN76" s="36"/>
      <c r="AO76" s="36"/>
      <c r="AP76" s="36"/>
      <c r="AQ76" s="36"/>
      <c r="AR76" s="36"/>
      <c r="AS76" s="248"/>
      <c r="AT76" s="248"/>
      <c r="AU76" s="36"/>
      <c r="AV76" s="36"/>
      <c r="AW76" s="36"/>
      <c r="AX76" s="36"/>
      <c r="AY76" s="36"/>
      <c r="AZ76" s="36"/>
      <c r="BA76" s="36"/>
      <c r="BB76" s="36"/>
    </row>
    <row r="77" spans="1:54" x14ac:dyDescent="0.3">
      <c r="A77" s="82"/>
      <c r="B77" s="150"/>
      <c r="C77" s="36"/>
      <c r="D77" s="36"/>
      <c r="E77" s="36"/>
      <c r="F77" s="149"/>
      <c r="G77" s="149"/>
      <c r="H77" s="149"/>
      <c r="I77" s="36"/>
      <c r="J77" s="150"/>
      <c r="K77" s="82"/>
      <c r="L77" s="82"/>
      <c r="M77" s="36"/>
      <c r="N77" s="797"/>
      <c r="O77" s="36"/>
      <c r="P77" s="36"/>
      <c r="Q77" s="36"/>
      <c r="AH77" s="36"/>
      <c r="AI77" s="150"/>
      <c r="AJ77" s="36"/>
      <c r="AK77" s="36"/>
      <c r="AL77" s="36"/>
      <c r="AM77" s="36"/>
      <c r="AN77" s="36"/>
      <c r="AO77" s="36"/>
      <c r="AP77" s="36"/>
      <c r="AQ77" s="36"/>
      <c r="AR77" s="36"/>
      <c r="AS77" s="248"/>
      <c r="AT77" s="248"/>
      <c r="AU77" s="36"/>
      <c r="AV77" s="36"/>
      <c r="AW77" s="36"/>
      <c r="AX77" s="36"/>
      <c r="AY77" s="36"/>
      <c r="AZ77" s="36"/>
      <c r="BA77" s="36"/>
      <c r="BB77" s="36"/>
    </row>
    <row r="78" spans="1:54" x14ac:dyDescent="0.3">
      <c r="AX78" s="36"/>
      <c r="AY78" s="36"/>
      <c r="AZ78" s="36"/>
      <c r="BA78" s="36"/>
      <c r="BB78" s="36"/>
    </row>
  </sheetData>
  <sortState xmlns:xlrd2="http://schemas.microsoft.com/office/spreadsheetml/2017/richdata2" ref="A7:R63">
    <sortCondition ref="B7:B63"/>
  </sortState>
  <conditionalFormatting sqref="F7:H63">
    <cfRule type="cellIs" dxfId="26" priority="24" operator="equal">
      <formula>0</formula>
    </cfRule>
  </conditionalFormatting>
  <conditionalFormatting sqref="W30:W5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:W2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63">
    <cfRule type="colorScale" priority="25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J17:L17 J19:L24 J26:L29 J31:L32 J34:L38 J40:L49 J51:L52 J55:L59 J61:L62 J7:L1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63">
    <cfRule type="colorScale" priority="23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W8:W29 T7:T3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:AH64">
    <cfRule type="colorScale" priority="13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I64">
    <cfRule type="colorScale" priority="1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J7:AJ64">
    <cfRule type="colorScale" priority="11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L7:AL64">
    <cfRule type="colorScale" priority="10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N7:AN64">
    <cfRule type="colorScale" priority="9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K64">
    <cfRule type="colorScale" priority="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M64">
    <cfRule type="colorScale" priority="7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O64">
    <cfRule type="colorScale" priority="6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I7">
    <cfRule type="colorScale" priority="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I8:AI63">
    <cfRule type="colorScale" priority="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O7 AK7 AM7">
    <cfRule type="colorScale" priority="3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O8:AO63 AM8:AM63 AK8:AK63">
    <cfRule type="colorScale" priority="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U7:AW63">
    <cfRule type="cellIs" dxfId="25" priority="1" operator="equal">
      <formula>0</formula>
    </cfRule>
  </conditionalFormatting>
  <conditionalFormatting sqref="AC7:AC55 Z7:AA55 X7:X55 T57:T64 Z57:AA64 AC57:AC64 X57:X64 T7:T32">
    <cfRule type="colorScale" priority="1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0"/>
  </sheetPr>
  <dimension ref="A1:N289"/>
  <sheetViews>
    <sheetView zoomScale="85" zoomScaleNormal="85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A15" sqref="A15"/>
    </sheetView>
  </sheetViews>
  <sheetFormatPr defaultColWidth="8.85546875" defaultRowHeight="18.75" x14ac:dyDescent="0.3"/>
  <cols>
    <col min="1" max="1" width="31.42578125" style="1" customWidth="1"/>
    <col min="2" max="2" width="17" style="1" customWidth="1"/>
    <col min="3" max="3" width="10.5703125" style="4" customWidth="1"/>
    <col min="4" max="4" width="13" style="4" customWidth="1"/>
    <col min="5" max="5" width="10.28515625" style="77" customWidth="1"/>
    <col min="6" max="6" width="14.42578125" style="4" customWidth="1"/>
    <col min="7" max="7" width="9.28515625" style="5" customWidth="1"/>
    <col min="8" max="8" width="9" style="5" customWidth="1"/>
    <col min="9" max="16384" width="8.85546875" style="1"/>
  </cols>
  <sheetData>
    <row r="1" spans="1:12" ht="21" x14ac:dyDescent="0.35">
      <c r="A1" s="148" t="s">
        <v>542</v>
      </c>
      <c r="B1" s="36"/>
      <c r="C1" s="35"/>
      <c r="D1" s="36"/>
      <c r="E1" s="36"/>
      <c r="F1" s="35"/>
      <c r="G1" s="39"/>
      <c r="H1" s="39"/>
      <c r="I1" s="36"/>
      <c r="J1" s="36"/>
      <c r="K1" s="36"/>
      <c r="L1" s="36"/>
    </row>
    <row r="2" spans="1:12" x14ac:dyDescent="0.3">
      <c r="A2" s="501"/>
      <c r="B2" s="36"/>
      <c r="C2" s="35"/>
      <c r="D2" s="36"/>
      <c r="E2" s="36"/>
      <c r="F2" s="35"/>
      <c r="G2" s="39"/>
      <c r="H2" s="39"/>
      <c r="I2" s="36"/>
      <c r="J2" s="36"/>
      <c r="K2" s="36"/>
      <c r="L2" s="36"/>
    </row>
    <row r="3" spans="1:12" x14ac:dyDescent="0.3">
      <c r="A3" s="82"/>
      <c r="B3" s="613" t="s">
        <v>292</v>
      </c>
      <c r="C3" s="614"/>
      <c r="D3" s="152"/>
      <c r="E3" s="613"/>
      <c r="F3" s="84" t="s">
        <v>120</v>
      </c>
      <c r="G3" s="36"/>
      <c r="H3" s="36"/>
      <c r="I3" s="36"/>
      <c r="J3" s="36"/>
      <c r="K3" s="36"/>
      <c r="L3" s="36"/>
    </row>
    <row r="4" spans="1:12" x14ac:dyDescent="0.3">
      <c r="A4" s="151"/>
      <c r="B4" s="121" t="s">
        <v>121</v>
      </c>
      <c r="C4" s="142"/>
      <c r="D4" s="615">
        <v>0.18</v>
      </c>
      <c r="E4" s="546" t="s">
        <v>122</v>
      </c>
      <c r="F4" s="546" t="s">
        <v>107</v>
      </c>
      <c r="G4" s="868"/>
      <c r="H4" s="275"/>
      <c r="I4" s="36"/>
      <c r="J4" s="36"/>
      <c r="K4" s="36"/>
      <c r="L4" s="36"/>
    </row>
    <row r="5" spans="1:12" x14ac:dyDescent="0.3">
      <c r="A5" s="151"/>
      <c r="B5" s="121" t="s">
        <v>541</v>
      </c>
      <c r="C5" s="142"/>
      <c r="D5" s="176" t="s">
        <v>109</v>
      </c>
      <c r="E5" s="280" t="s">
        <v>102</v>
      </c>
      <c r="F5" s="546" t="s">
        <v>123</v>
      </c>
      <c r="G5" s="123" t="s">
        <v>506</v>
      </c>
      <c r="H5" s="632"/>
      <c r="I5" s="36"/>
      <c r="J5" s="36"/>
      <c r="K5" s="36"/>
      <c r="L5" s="36"/>
    </row>
    <row r="6" spans="1:12" ht="19.5" thickBot="1" x14ac:dyDescent="0.35">
      <c r="A6" s="64" t="s">
        <v>4</v>
      </c>
      <c r="B6" s="41" t="s">
        <v>124</v>
      </c>
      <c r="C6" s="43" t="s">
        <v>125</v>
      </c>
      <c r="D6" s="616">
        <f>MAX(D7:D63)</f>
        <v>19.60944934272554</v>
      </c>
      <c r="E6" s="42" t="s">
        <v>2</v>
      </c>
      <c r="F6" s="617" t="s">
        <v>126</v>
      </c>
      <c r="G6" s="618" t="s">
        <v>2</v>
      </c>
      <c r="H6" s="277" t="s">
        <v>3</v>
      </c>
      <c r="I6" s="36"/>
      <c r="J6" s="36"/>
      <c r="K6" s="36"/>
      <c r="L6" s="36"/>
    </row>
    <row r="7" spans="1:12" x14ac:dyDescent="0.3">
      <c r="A7" s="1477" t="s">
        <v>175</v>
      </c>
      <c r="B7" s="12">
        <v>15148280</v>
      </c>
      <c r="C7" s="6">
        <f t="shared" ref="C7:C24" si="0">RANK(B7,B$7:B$63)</f>
        <v>1</v>
      </c>
      <c r="D7" s="65">
        <f t="shared" ref="D7:D38" si="1">B7^D$4</f>
        <v>19.60944934272554</v>
      </c>
      <c r="E7" s="66">
        <f t="shared" ref="E7:E38" si="2">D7*7/D$6</f>
        <v>6.9999999999999991</v>
      </c>
      <c r="F7" s="67">
        <v>3</v>
      </c>
      <c r="G7" s="68">
        <f t="shared" ref="G7:G38" si="3">SUM(E7:F7)</f>
        <v>10</v>
      </c>
      <c r="H7" s="6">
        <f t="shared" ref="H7:H38" si="4">RANK(G7,G$7:G$63)</f>
        <v>1</v>
      </c>
      <c r="I7" s="36"/>
      <c r="J7" s="36"/>
      <c r="K7" s="36"/>
      <c r="L7" s="36"/>
    </row>
    <row r="8" spans="1:12" x14ac:dyDescent="0.3">
      <c r="A8" s="112" t="s">
        <v>302</v>
      </c>
      <c r="B8" s="13">
        <v>1185804</v>
      </c>
      <c r="C8" s="7">
        <f t="shared" si="0"/>
        <v>3</v>
      </c>
      <c r="D8" s="65">
        <f t="shared" si="1"/>
        <v>12.397163358501901</v>
      </c>
      <c r="E8" s="66">
        <f t="shared" si="2"/>
        <v>4.4254248037671635</v>
      </c>
      <c r="F8" s="69">
        <v>3</v>
      </c>
      <c r="G8" s="70">
        <f t="shared" si="3"/>
        <v>7.4254248037671635</v>
      </c>
      <c r="H8" s="6">
        <f t="shared" si="4"/>
        <v>2</v>
      </c>
      <c r="I8" s="36"/>
      <c r="J8" s="36"/>
      <c r="K8" s="36"/>
      <c r="L8" s="36"/>
    </row>
    <row r="9" spans="1:12" x14ac:dyDescent="0.3">
      <c r="A9" s="112" t="s">
        <v>178</v>
      </c>
      <c r="B9" s="13">
        <v>1053624</v>
      </c>
      <c r="C9" s="7">
        <f t="shared" si="0"/>
        <v>4</v>
      </c>
      <c r="D9" s="65">
        <f t="shared" si="1"/>
        <v>12.136219365387417</v>
      </c>
      <c r="E9" s="66">
        <f t="shared" si="2"/>
        <v>4.3322754286941203</v>
      </c>
      <c r="F9" s="69">
        <v>3</v>
      </c>
      <c r="G9" s="70">
        <f t="shared" si="3"/>
        <v>7.3322754286941203</v>
      </c>
      <c r="H9" s="6">
        <f t="shared" si="4"/>
        <v>3</v>
      </c>
      <c r="I9" s="36"/>
      <c r="J9" s="36"/>
      <c r="K9" s="36"/>
      <c r="L9" s="36"/>
    </row>
    <row r="10" spans="1:12" x14ac:dyDescent="0.3">
      <c r="A10" s="112" t="s">
        <v>9</v>
      </c>
      <c r="B10" s="13">
        <v>2304790</v>
      </c>
      <c r="C10" s="7">
        <f t="shared" si="0"/>
        <v>2</v>
      </c>
      <c r="D10" s="65">
        <f t="shared" si="1"/>
        <v>13.972484772123948</v>
      </c>
      <c r="E10" s="66">
        <f t="shared" si="2"/>
        <v>4.9877684832160245</v>
      </c>
      <c r="F10" s="69">
        <v>2</v>
      </c>
      <c r="G10" s="70">
        <f t="shared" si="3"/>
        <v>6.9877684832160245</v>
      </c>
      <c r="H10" s="6">
        <f t="shared" si="4"/>
        <v>4</v>
      </c>
      <c r="I10" s="36"/>
      <c r="J10" s="36"/>
      <c r="K10" s="36"/>
      <c r="L10" s="36"/>
    </row>
    <row r="11" spans="1:12" x14ac:dyDescent="0.3">
      <c r="A11" s="112" t="s">
        <v>173</v>
      </c>
      <c r="B11" s="13">
        <v>330652</v>
      </c>
      <c r="C11" s="7">
        <f t="shared" si="0"/>
        <v>6</v>
      </c>
      <c r="D11" s="65">
        <f t="shared" si="1"/>
        <v>9.8511471814054534</v>
      </c>
      <c r="E11" s="66">
        <f t="shared" si="2"/>
        <v>3.5165714786080584</v>
      </c>
      <c r="F11" s="69">
        <v>3</v>
      </c>
      <c r="G11" s="70">
        <f t="shared" si="3"/>
        <v>6.5165714786080589</v>
      </c>
      <c r="H11" s="6">
        <f t="shared" si="4"/>
        <v>5</v>
      </c>
      <c r="I11" s="36"/>
      <c r="J11" s="36"/>
      <c r="K11" s="36"/>
      <c r="L11" s="36"/>
    </row>
    <row r="12" spans="1:12" x14ac:dyDescent="0.3">
      <c r="A12" s="112" t="s">
        <v>40</v>
      </c>
      <c r="B12" s="13">
        <v>46467</v>
      </c>
      <c r="C12" s="7">
        <f t="shared" si="0"/>
        <v>13</v>
      </c>
      <c r="D12" s="65">
        <f t="shared" si="1"/>
        <v>6.9196803696013935</v>
      </c>
      <c r="E12" s="66">
        <f t="shared" si="2"/>
        <v>2.4701235481239339</v>
      </c>
      <c r="F12" s="69">
        <v>3</v>
      </c>
      <c r="G12" s="70">
        <f t="shared" si="3"/>
        <v>5.4701235481239339</v>
      </c>
      <c r="H12" s="6">
        <f t="shared" si="4"/>
        <v>6</v>
      </c>
      <c r="I12" s="36"/>
      <c r="J12" s="36"/>
      <c r="K12" s="36"/>
      <c r="L12" s="36"/>
    </row>
    <row r="13" spans="1:12" x14ac:dyDescent="0.3">
      <c r="A13" s="267" t="s">
        <v>23</v>
      </c>
      <c r="B13" s="13">
        <v>214929</v>
      </c>
      <c r="C13" s="7">
        <f t="shared" si="0"/>
        <v>9</v>
      </c>
      <c r="D13" s="65">
        <f t="shared" si="1"/>
        <v>9.1161844387731144</v>
      </c>
      <c r="E13" s="66">
        <f t="shared" si="2"/>
        <v>3.2542112711127418</v>
      </c>
      <c r="F13" s="69">
        <v>2</v>
      </c>
      <c r="G13" s="70">
        <f t="shared" si="3"/>
        <v>5.2542112711127418</v>
      </c>
      <c r="H13" s="6">
        <f t="shared" si="4"/>
        <v>7</v>
      </c>
      <c r="I13" s="36"/>
      <c r="J13" s="36"/>
      <c r="K13" s="36"/>
      <c r="L13" s="36"/>
    </row>
    <row r="14" spans="1:12" x14ac:dyDescent="0.3">
      <c r="A14" s="112" t="s">
        <v>8</v>
      </c>
      <c r="B14" s="13">
        <v>390019</v>
      </c>
      <c r="C14" s="7">
        <f t="shared" si="0"/>
        <v>5</v>
      </c>
      <c r="D14" s="65">
        <f t="shared" si="1"/>
        <v>10.148350016027688</v>
      </c>
      <c r="E14" s="66">
        <f t="shared" si="2"/>
        <v>3.6226641998260263</v>
      </c>
      <c r="F14" s="69">
        <v>1.5</v>
      </c>
      <c r="G14" s="70">
        <f t="shared" si="3"/>
        <v>5.1226641998260263</v>
      </c>
      <c r="H14" s="6">
        <f t="shared" si="4"/>
        <v>8</v>
      </c>
      <c r="I14" s="36"/>
      <c r="J14" s="36"/>
      <c r="K14" s="36"/>
      <c r="L14" s="36"/>
    </row>
    <row r="15" spans="1:12" x14ac:dyDescent="0.3">
      <c r="A15" s="267" t="s">
        <v>611</v>
      </c>
      <c r="B15" s="13">
        <v>119786</v>
      </c>
      <c r="C15" s="7">
        <f t="shared" si="0"/>
        <v>10</v>
      </c>
      <c r="D15" s="65">
        <f t="shared" si="1"/>
        <v>8.2056519362027611</v>
      </c>
      <c r="E15" s="66">
        <f t="shared" si="2"/>
        <v>2.9291777932931864</v>
      </c>
      <c r="F15" s="69">
        <v>2</v>
      </c>
      <c r="G15" s="70">
        <f t="shared" si="3"/>
        <v>4.9291777932931868</v>
      </c>
      <c r="H15" s="6">
        <f t="shared" si="4"/>
        <v>9</v>
      </c>
      <c r="I15" s="36"/>
      <c r="J15" s="36"/>
      <c r="K15" s="36"/>
      <c r="L15" s="36"/>
    </row>
    <row r="16" spans="1:12" x14ac:dyDescent="0.3">
      <c r="A16" s="112" t="s">
        <v>42</v>
      </c>
      <c r="B16" s="13">
        <v>246690</v>
      </c>
      <c r="C16" s="7">
        <f t="shared" si="0"/>
        <v>8</v>
      </c>
      <c r="D16" s="65">
        <f t="shared" si="1"/>
        <v>9.3451715485471816</v>
      </c>
      <c r="E16" s="66">
        <f t="shared" si="2"/>
        <v>3.3359529733096522</v>
      </c>
      <c r="F16" s="69">
        <v>1.5</v>
      </c>
      <c r="G16" s="70">
        <f t="shared" si="3"/>
        <v>4.8359529733096522</v>
      </c>
      <c r="H16" s="6">
        <f t="shared" si="4"/>
        <v>10</v>
      </c>
      <c r="I16" s="36"/>
      <c r="J16" s="36"/>
      <c r="K16" s="36"/>
      <c r="L16" s="36"/>
    </row>
    <row r="17" spans="1:14" x14ac:dyDescent="0.3">
      <c r="A17" s="112" t="s">
        <v>189</v>
      </c>
      <c r="B17" s="13">
        <v>65424</v>
      </c>
      <c r="C17" s="7">
        <f t="shared" si="0"/>
        <v>12</v>
      </c>
      <c r="D17" s="65">
        <f t="shared" si="1"/>
        <v>7.3592350923404526</v>
      </c>
      <c r="E17" s="66">
        <f t="shared" si="2"/>
        <v>2.6270317307759283</v>
      </c>
      <c r="F17" s="69">
        <v>2</v>
      </c>
      <c r="G17" s="70">
        <f t="shared" si="3"/>
        <v>4.6270317307759283</v>
      </c>
      <c r="H17" s="6">
        <f t="shared" si="4"/>
        <v>11</v>
      </c>
      <c r="I17" s="36"/>
      <c r="J17" s="36"/>
      <c r="K17" s="36"/>
      <c r="L17" s="36"/>
    </row>
    <row r="18" spans="1:14" x14ac:dyDescent="0.3">
      <c r="A18" s="267" t="s">
        <v>41</v>
      </c>
      <c r="B18" s="13">
        <v>33219</v>
      </c>
      <c r="C18" s="7">
        <f t="shared" si="0"/>
        <v>15</v>
      </c>
      <c r="D18" s="65">
        <f t="shared" si="1"/>
        <v>6.5140273823853221</v>
      </c>
      <c r="E18" s="66">
        <f t="shared" si="2"/>
        <v>2.3253172937062958</v>
      </c>
      <c r="F18" s="69">
        <v>2</v>
      </c>
      <c r="G18" s="70">
        <f t="shared" si="3"/>
        <v>4.3253172937062958</v>
      </c>
      <c r="H18" s="6">
        <f t="shared" si="4"/>
        <v>12</v>
      </c>
      <c r="I18" s="36"/>
      <c r="J18" s="36"/>
      <c r="K18" s="36"/>
      <c r="L18" s="36"/>
    </row>
    <row r="19" spans="1:14" x14ac:dyDescent="0.3">
      <c r="A19" s="112" t="s">
        <v>7</v>
      </c>
      <c r="B19" s="13">
        <v>1278</v>
      </c>
      <c r="C19" s="7">
        <f t="shared" si="0"/>
        <v>26</v>
      </c>
      <c r="D19" s="65">
        <f t="shared" si="1"/>
        <v>3.6238945652692016</v>
      </c>
      <c r="E19" s="66">
        <f t="shared" si="2"/>
        <v>1.2936243906458715</v>
      </c>
      <c r="F19" s="69">
        <v>3</v>
      </c>
      <c r="G19" s="70">
        <f t="shared" si="3"/>
        <v>4.2936243906458715</v>
      </c>
      <c r="H19" s="6">
        <f t="shared" si="4"/>
        <v>13</v>
      </c>
      <c r="I19" s="36"/>
      <c r="J19" s="36"/>
      <c r="K19" s="36"/>
      <c r="L19" s="36"/>
    </row>
    <row r="20" spans="1:14" x14ac:dyDescent="0.3">
      <c r="A20" s="113" t="s">
        <v>188</v>
      </c>
      <c r="B20" s="13">
        <v>29402</v>
      </c>
      <c r="C20" s="7">
        <f t="shared" si="0"/>
        <v>16</v>
      </c>
      <c r="D20" s="65">
        <f t="shared" si="1"/>
        <v>6.3724705515486022</v>
      </c>
      <c r="E20" s="66">
        <f t="shared" si="2"/>
        <v>2.2747856444723702</v>
      </c>
      <c r="F20" s="69">
        <v>2</v>
      </c>
      <c r="G20" s="70">
        <f t="shared" si="3"/>
        <v>4.2747856444723702</v>
      </c>
      <c r="H20" s="6">
        <f t="shared" si="4"/>
        <v>14</v>
      </c>
      <c r="I20" s="36"/>
      <c r="J20" s="36"/>
      <c r="K20" s="36"/>
      <c r="L20" s="36"/>
    </row>
    <row r="21" spans="1:14" x14ac:dyDescent="0.3">
      <c r="A21" s="267" t="s">
        <v>194</v>
      </c>
      <c r="B21" s="13">
        <v>3606</v>
      </c>
      <c r="C21" s="7">
        <f t="shared" si="0"/>
        <v>22</v>
      </c>
      <c r="D21" s="65">
        <f t="shared" si="1"/>
        <v>4.3678189686490505</v>
      </c>
      <c r="E21" s="66">
        <f t="shared" si="2"/>
        <v>1.5591836489730688</v>
      </c>
      <c r="F21" s="69">
        <v>2.5</v>
      </c>
      <c r="G21" s="70">
        <f t="shared" si="3"/>
        <v>4.059183648973069</v>
      </c>
      <c r="H21" s="6">
        <f t="shared" si="4"/>
        <v>15</v>
      </c>
      <c r="I21" s="36"/>
      <c r="J21" s="36"/>
      <c r="K21" s="36"/>
      <c r="L21" s="36"/>
    </row>
    <row r="22" spans="1:14" x14ac:dyDescent="0.3">
      <c r="A22" s="267" t="s">
        <v>205</v>
      </c>
      <c r="B22" s="13">
        <v>7375</v>
      </c>
      <c r="C22" s="7">
        <f t="shared" si="0"/>
        <v>18</v>
      </c>
      <c r="D22" s="65">
        <f t="shared" si="1"/>
        <v>4.9681781953515047</v>
      </c>
      <c r="E22" s="66">
        <f t="shared" si="2"/>
        <v>1.7734943373288423</v>
      </c>
      <c r="F22" s="69">
        <v>2</v>
      </c>
      <c r="G22" s="70">
        <f t="shared" si="3"/>
        <v>3.7734943373288425</v>
      </c>
      <c r="H22" s="6">
        <f t="shared" si="4"/>
        <v>16</v>
      </c>
      <c r="I22" s="36"/>
      <c r="J22" s="36"/>
      <c r="K22" s="36"/>
      <c r="L22" s="36"/>
    </row>
    <row r="23" spans="1:14" x14ac:dyDescent="0.3">
      <c r="A23" s="112" t="s">
        <v>301</v>
      </c>
      <c r="B23" s="13">
        <v>4064</v>
      </c>
      <c r="C23" s="7">
        <f t="shared" si="0"/>
        <v>21</v>
      </c>
      <c r="D23" s="65">
        <f t="shared" si="1"/>
        <v>4.4628435853886161</v>
      </c>
      <c r="E23" s="66">
        <f t="shared" si="2"/>
        <v>1.5931046584594324</v>
      </c>
      <c r="F23" s="69">
        <v>2</v>
      </c>
      <c r="G23" s="70">
        <f t="shared" si="3"/>
        <v>3.5931046584594322</v>
      </c>
      <c r="H23" s="6">
        <f t="shared" si="4"/>
        <v>17</v>
      </c>
      <c r="I23" s="36"/>
      <c r="J23" s="36"/>
      <c r="K23" s="36"/>
      <c r="L23" s="36"/>
    </row>
    <row r="24" spans="1:14" x14ac:dyDescent="0.3">
      <c r="A24" s="112" t="s">
        <v>171</v>
      </c>
      <c r="B24" s="13">
        <v>277851</v>
      </c>
      <c r="C24" s="7">
        <f t="shared" si="0"/>
        <v>7</v>
      </c>
      <c r="D24" s="65">
        <f t="shared" si="1"/>
        <v>9.5474227598947543</v>
      </c>
      <c r="E24" s="66">
        <f t="shared" si="2"/>
        <v>3.4081507415737673</v>
      </c>
      <c r="F24" s="69">
        <v>0</v>
      </c>
      <c r="G24" s="70">
        <f t="shared" si="3"/>
        <v>3.4081507415737673</v>
      </c>
      <c r="H24" s="6">
        <f t="shared" si="4"/>
        <v>18</v>
      </c>
      <c r="I24" s="36"/>
      <c r="J24" s="36"/>
      <c r="K24" s="36"/>
      <c r="L24" s="36"/>
    </row>
    <row r="25" spans="1:14" x14ac:dyDescent="0.3">
      <c r="A25" s="267" t="s">
        <v>196</v>
      </c>
      <c r="B25" s="13">
        <v>8</v>
      </c>
      <c r="C25" s="7"/>
      <c r="D25" s="65">
        <f t="shared" si="1"/>
        <v>1.4539725173203104</v>
      </c>
      <c r="E25" s="66">
        <f t="shared" si="2"/>
        <v>0.51902567192779459</v>
      </c>
      <c r="F25" s="69">
        <v>2.5</v>
      </c>
      <c r="G25" s="70">
        <f t="shared" si="3"/>
        <v>3.0190256719277944</v>
      </c>
      <c r="H25" s="6">
        <f t="shared" si="4"/>
        <v>19</v>
      </c>
      <c r="I25" s="36"/>
      <c r="J25" s="36"/>
      <c r="K25" s="36"/>
      <c r="L25" s="36"/>
    </row>
    <row r="26" spans="1:14" x14ac:dyDescent="0.3">
      <c r="A26" s="267" t="s">
        <v>203</v>
      </c>
      <c r="B26" s="13">
        <v>78447</v>
      </c>
      <c r="C26" s="7">
        <f>RANK(B26,B$7:B$63)</f>
        <v>11</v>
      </c>
      <c r="D26" s="65">
        <f t="shared" si="1"/>
        <v>7.6036784210631776</v>
      </c>
      <c r="E26" s="66">
        <f t="shared" si="2"/>
        <v>2.7142908511700377</v>
      </c>
      <c r="F26" s="69">
        <v>0</v>
      </c>
      <c r="G26" s="70">
        <f t="shared" si="3"/>
        <v>2.7142908511700377</v>
      </c>
      <c r="H26" s="6">
        <f t="shared" si="4"/>
        <v>20</v>
      </c>
      <c r="I26" s="36"/>
      <c r="J26" s="36"/>
      <c r="K26" s="36"/>
      <c r="L26" s="36"/>
    </row>
    <row r="27" spans="1:14" x14ac:dyDescent="0.3">
      <c r="A27" s="267" t="s">
        <v>202</v>
      </c>
      <c r="B27" s="13">
        <v>46</v>
      </c>
      <c r="C27" s="7"/>
      <c r="D27" s="65">
        <f t="shared" si="1"/>
        <v>1.9920324543379919</v>
      </c>
      <c r="E27" s="66">
        <f t="shared" si="2"/>
        <v>0.71109733560870203</v>
      </c>
      <c r="F27" s="69">
        <v>2</v>
      </c>
      <c r="G27" s="70">
        <f t="shared" si="3"/>
        <v>2.7110973356087023</v>
      </c>
      <c r="H27" s="6">
        <f t="shared" si="4"/>
        <v>21</v>
      </c>
      <c r="I27" s="36"/>
      <c r="J27" s="36"/>
      <c r="K27" s="36"/>
      <c r="L27" s="36"/>
    </row>
    <row r="28" spans="1:14" x14ac:dyDescent="0.3">
      <c r="A28" s="112" t="s">
        <v>49</v>
      </c>
      <c r="B28" s="13">
        <v>12</v>
      </c>
      <c r="C28" s="7">
        <f>RANK(B28,B$7:B$63)</f>
        <v>34</v>
      </c>
      <c r="D28" s="65">
        <f t="shared" si="1"/>
        <v>1.5640571728127244</v>
      </c>
      <c r="E28" s="66">
        <f t="shared" si="2"/>
        <v>0.55832267486647025</v>
      </c>
      <c r="F28" s="69">
        <v>2</v>
      </c>
      <c r="G28" s="70">
        <f t="shared" si="3"/>
        <v>2.5583226748664702</v>
      </c>
      <c r="H28" s="6">
        <f t="shared" si="4"/>
        <v>22</v>
      </c>
      <c r="I28" s="36"/>
      <c r="J28" s="36"/>
      <c r="K28" s="36"/>
      <c r="L28" s="36"/>
    </row>
    <row r="29" spans="1:14" x14ac:dyDescent="0.3">
      <c r="A29" s="267" t="s">
        <v>539</v>
      </c>
      <c r="B29" s="13">
        <v>0</v>
      </c>
      <c r="C29" s="7"/>
      <c r="D29" s="65">
        <f t="shared" si="1"/>
        <v>0</v>
      </c>
      <c r="E29" s="66">
        <f t="shared" si="2"/>
        <v>0</v>
      </c>
      <c r="F29" s="69">
        <v>2.5</v>
      </c>
      <c r="G29" s="70">
        <f t="shared" si="3"/>
        <v>2.5</v>
      </c>
      <c r="H29" s="6">
        <f t="shared" si="4"/>
        <v>23</v>
      </c>
      <c r="I29" s="36"/>
      <c r="J29" s="36"/>
      <c r="K29" s="36"/>
      <c r="L29" s="36"/>
    </row>
    <row r="30" spans="1:14" x14ac:dyDescent="0.3">
      <c r="A30" s="267" t="s">
        <v>195</v>
      </c>
      <c r="B30" s="13">
        <v>0</v>
      </c>
      <c r="C30" s="7"/>
      <c r="D30" s="65">
        <f t="shared" si="1"/>
        <v>0</v>
      </c>
      <c r="E30" s="66">
        <f t="shared" si="2"/>
        <v>0</v>
      </c>
      <c r="F30" s="69">
        <v>2.5</v>
      </c>
      <c r="G30" s="70">
        <f t="shared" si="3"/>
        <v>2.5</v>
      </c>
      <c r="H30" s="6">
        <f t="shared" si="4"/>
        <v>23</v>
      </c>
      <c r="I30" s="36"/>
      <c r="J30" s="36"/>
      <c r="K30" s="36"/>
      <c r="L30" s="36"/>
    </row>
    <row r="31" spans="1:14" x14ac:dyDescent="0.3">
      <c r="A31" s="267" t="s">
        <v>190</v>
      </c>
      <c r="B31" s="13">
        <v>0</v>
      </c>
      <c r="C31" s="7"/>
      <c r="D31" s="65">
        <f t="shared" si="1"/>
        <v>0</v>
      </c>
      <c r="E31" s="66">
        <f t="shared" si="2"/>
        <v>0</v>
      </c>
      <c r="F31" s="69">
        <v>2.5</v>
      </c>
      <c r="G31" s="70">
        <f t="shared" si="3"/>
        <v>2.5</v>
      </c>
      <c r="H31" s="6">
        <f t="shared" si="4"/>
        <v>23</v>
      </c>
      <c r="I31" s="36"/>
      <c r="J31" s="36"/>
      <c r="K31" s="36"/>
      <c r="L31" s="36"/>
      <c r="N31" s="1098"/>
    </row>
    <row r="32" spans="1:14" x14ac:dyDescent="0.3">
      <c r="A32" s="112" t="s">
        <v>613</v>
      </c>
      <c r="B32" s="13">
        <v>2275</v>
      </c>
      <c r="C32" s="7">
        <f>RANK(B32,B$7:B$63)</f>
        <v>24</v>
      </c>
      <c r="D32" s="65">
        <f t="shared" si="1"/>
        <v>4.0202832471921441</v>
      </c>
      <c r="E32" s="66">
        <f t="shared" si="2"/>
        <v>1.4351235589787104</v>
      </c>
      <c r="F32" s="69">
        <v>1</v>
      </c>
      <c r="G32" s="70">
        <f t="shared" si="3"/>
        <v>2.4351235589787104</v>
      </c>
      <c r="H32" s="6">
        <f t="shared" si="4"/>
        <v>26</v>
      </c>
      <c r="I32" s="36"/>
      <c r="J32" s="36"/>
      <c r="K32" s="36"/>
      <c r="L32" s="36"/>
    </row>
    <row r="33" spans="1:12" x14ac:dyDescent="0.3">
      <c r="A33" s="267" t="s">
        <v>572</v>
      </c>
      <c r="B33" s="13">
        <v>41175</v>
      </c>
      <c r="C33" s="7">
        <f>RANK(B33,B$7:B$63)</f>
        <v>14</v>
      </c>
      <c r="D33" s="65">
        <f t="shared" si="1"/>
        <v>6.7707074544635084</v>
      </c>
      <c r="E33" s="66">
        <f t="shared" si="2"/>
        <v>2.4169445736540545</v>
      </c>
      <c r="F33" s="69">
        <v>0</v>
      </c>
      <c r="G33" s="70">
        <f t="shared" si="3"/>
        <v>2.4169445736540545</v>
      </c>
      <c r="H33" s="6">
        <f t="shared" si="4"/>
        <v>27</v>
      </c>
      <c r="I33" s="36"/>
      <c r="J33" s="36"/>
      <c r="K33" s="36"/>
      <c r="L33" s="36"/>
    </row>
    <row r="34" spans="1:12" x14ac:dyDescent="0.3">
      <c r="A34" s="267" t="s">
        <v>52</v>
      </c>
      <c r="B34" s="13">
        <v>26151</v>
      </c>
      <c r="C34" s="7">
        <f>RANK(B34,B$7:B$63)</f>
        <v>17</v>
      </c>
      <c r="D34" s="65">
        <f t="shared" si="1"/>
        <v>6.2394727757268109</v>
      </c>
      <c r="E34" s="66">
        <f t="shared" si="2"/>
        <v>2.2273093275967053</v>
      </c>
      <c r="F34" s="69">
        <v>0</v>
      </c>
      <c r="G34" s="70">
        <f t="shared" si="3"/>
        <v>2.2273093275967053</v>
      </c>
      <c r="H34" s="6">
        <f t="shared" si="4"/>
        <v>28</v>
      </c>
      <c r="I34" s="36"/>
      <c r="J34" s="36"/>
      <c r="K34" s="36"/>
      <c r="L34" s="36"/>
    </row>
    <row r="35" spans="1:12" x14ac:dyDescent="0.3">
      <c r="A35" s="267" t="s">
        <v>17</v>
      </c>
      <c r="B35" s="13">
        <v>0</v>
      </c>
      <c r="C35" s="7"/>
      <c r="D35" s="65">
        <f t="shared" si="1"/>
        <v>0</v>
      </c>
      <c r="E35" s="66">
        <f t="shared" si="2"/>
        <v>0</v>
      </c>
      <c r="F35" s="69">
        <v>2</v>
      </c>
      <c r="G35" s="70">
        <f t="shared" si="3"/>
        <v>2</v>
      </c>
      <c r="H35" s="6">
        <f t="shared" si="4"/>
        <v>29</v>
      </c>
      <c r="I35" s="36"/>
      <c r="J35" s="36"/>
      <c r="K35" s="36"/>
      <c r="L35" s="36"/>
    </row>
    <row r="36" spans="1:12" x14ac:dyDescent="0.3">
      <c r="A36" s="267" t="s">
        <v>612</v>
      </c>
      <c r="B36" s="13">
        <v>0</v>
      </c>
      <c r="C36" s="7"/>
      <c r="D36" s="65">
        <f t="shared" si="1"/>
        <v>0</v>
      </c>
      <c r="E36" s="66">
        <f t="shared" si="2"/>
        <v>0</v>
      </c>
      <c r="F36" s="69">
        <v>2</v>
      </c>
      <c r="G36" s="70">
        <f t="shared" si="3"/>
        <v>2</v>
      </c>
      <c r="H36" s="6">
        <f t="shared" si="4"/>
        <v>29</v>
      </c>
      <c r="I36" s="36"/>
      <c r="J36" s="36"/>
      <c r="K36" s="36"/>
      <c r="L36" s="36"/>
    </row>
    <row r="37" spans="1:12" x14ac:dyDescent="0.3">
      <c r="A37" s="267" t="s">
        <v>201</v>
      </c>
      <c r="B37" s="13">
        <v>0</v>
      </c>
      <c r="C37" s="7"/>
      <c r="D37" s="65">
        <f t="shared" si="1"/>
        <v>0</v>
      </c>
      <c r="E37" s="66">
        <f t="shared" si="2"/>
        <v>0</v>
      </c>
      <c r="F37" s="69">
        <v>2</v>
      </c>
      <c r="G37" s="70">
        <f t="shared" si="3"/>
        <v>2</v>
      </c>
      <c r="H37" s="6">
        <f t="shared" si="4"/>
        <v>29</v>
      </c>
      <c r="I37" s="36"/>
      <c r="J37" s="36"/>
      <c r="K37" s="36"/>
      <c r="L37" s="36"/>
    </row>
    <row r="38" spans="1:12" x14ac:dyDescent="0.3">
      <c r="A38" s="112" t="s">
        <v>18</v>
      </c>
      <c r="B38" s="13">
        <v>6534</v>
      </c>
      <c r="C38" s="7">
        <f>RANK(B38,B$7:B$63)</f>
        <v>19</v>
      </c>
      <c r="D38" s="65">
        <f t="shared" si="1"/>
        <v>4.8610741236483914</v>
      </c>
      <c r="E38" s="66">
        <f t="shared" si="2"/>
        <v>1.7352613156453487</v>
      </c>
      <c r="F38" s="69">
        <v>0</v>
      </c>
      <c r="G38" s="70">
        <f t="shared" si="3"/>
        <v>1.7352613156453487</v>
      </c>
      <c r="H38" s="6">
        <f t="shared" si="4"/>
        <v>32</v>
      </c>
      <c r="I38" s="36"/>
      <c r="J38" s="36"/>
      <c r="K38" s="36"/>
      <c r="L38" s="36"/>
    </row>
    <row r="39" spans="1:12" x14ac:dyDescent="0.3">
      <c r="A39" s="112" t="s">
        <v>179</v>
      </c>
      <c r="B39" s="13">
        <v>5902</v>
      </c>
      <c r="C39" s="7"/>
      <c r="D39" s="65">
        <f t="shared" ref="D39:D63" si="5">B39^D$4</f>
        <v>4.7728727629032974</v>
      </c>
      <c r="E39" s="66">
        <f t="shared" ref="E39:E63" si="6">D39*7/D$6</f>
        <v>1.7037760090248089</v>
      </c>
      <c r="F39" s="69">
        <v>0</v>
      </c>
      <c r="G39" s="70">
        <f t="shared" ref="G39:G63" si="7">SUM(E39:F39)</f>
        <v>1.7037760090248089</v>
      </c>
      <c r="H39" s="6">
        <f t="shared" ref="H39:H63" si="8">RANK(G39,G$7:G$63)</f>
        <v>33</v>
      </c>
      <c r="I39" s="36"/>
      <c r="J39" s="36"/>
      <c r="K39" s="36"/>
      <c r="L39" s="36"/>
    </row>
    <row r="40" spans="1:12" x14ac:dyDescent="0.3">
      <c r="A40" s="112" t="s">
        <v>170</v>
      </c>
      <c r="B40" s="13">
        <v>3040</v>
      </c>
      <c r="C40" s="7">
        <f t="shared" ref="C40:C48" si="9">RANK(B40,B$7:B$63)</f>
        <v>23</v>
      </c>
      <c r="D40" s="65">
        <f t="shared" si="5"/>
        <v>4.2356224843944741</v>
      </c>
      <c r="E40" s="66">
        <f t="shared" si="6"/>
        <v>1.5119933697557015</v>
      </c>
      <c r="F40" s="69">
        <v>0</v>
      </c>
      <c r="G40" s="70">
        <f t="shared" si="7"/>
        <v>1.5119933697557015</v>
      </c>
      <c r="H40" s="6">
        <f t="shared" si="8"/>
        <v>34</v>
      </c>
      <c r="I40" s="36"/>
      <c r="J40" s="36"/>
      <c r="K40" s="36"/>
      <c r="L40" s="36"/>
    </row>
    <row r="41" spans="1:12" x14ac:dyDescent="0.3">
      <c r="A41" s="112" t="s">
        <v>36</v>
      </c>
      <c r="B41" s="13">
        <v>1770</v>
      </c>
      <c r="C41" s="7">
        <f t="shared" si="9"/>
        <v>25</v>
      </c>
      <c r="D41" s="65">
        <f t="shared" si="5"/>
        <v>3.8426885644459827</v>
      </c>
      <c r="E41" s="66">
        <f t="shared" si="6"/>
        <v>1.371727450424326</v>
      </c>
      <c r="F41" s="69">
        <v>0</v>
      </c>
      <c r="G41" s="70">
        <f t="shared" si="7"/>
        <v>1.371727450424326</v>
      </c>
      <c r="H41" s="6">
        <f t="shared" si="8"/>
        <v>35</v>
      </c>
      <c r="I41" s="36"/>
      <c r="J41" s="36"/>
      <c r="K41" s="36"/>
      <c r="L41" s="36"/>
    </row>
    <row r="42" spans="1:12" x14ac:dyDescent="0.3">
      <c r="A42" s="267" t="s">
        <v>192</v>
      </c>
      <c r="B42" s="13">
        <v>604</v>
      </c>
      <c r="C42" s="7">
        <f t="shared" si="9"/>
        <v>27</v>
      </c>
      <c r="D42" s="65">
        <f t="shared" si="5"/>
        <v>3.1665521800875616</v>
      </c>
      <c r="E42" s="66">
        <f t="shared" si="6"/>
        <v>1.130366532644923</v>
      </c>
      <c r="F42" s="69">
        <v>0</v>
      </c>
      <c r="G42" s="70">
        <f t="shared" si="7"/>
        <v>1.130366532644923</v>
      </c>
      <c r="H42" s="6">
        <f t="shared" si="8"/>
        <v>36</v>
      </c>
      <c r="I42" s="36"/>
      <c r="J42" s="36"/>
      <c r="K42" s="36"/>
      <c r="L42" s="36"/>
    </row>
    <row r="43" spans="1:12" x14ac:dyDescent="0.3">
      <c r="A43" s="267" t="s">
        <v>191</v>
      </c>
      <c r="B43" s="13">
        <v>497</v>
      </c>
      <c r="C43" s="7">
        <f t="shared" si="9"/>
        <v>28</v>
      </c>
      <c r="D43" s="65">
        <f t="shared" si="5"/>
        <v>3.0573428978176995</v>
      </c>
      <c r="E43" s="66">
        <f t="shared" si="6"/>
        <v>1.0913820123492204</v>
      </c>
      <c r="F43" s="69">
        <v>0</v>
      </c>
      <c r="G43" s="70">
        <f t="shared" si="7"/>
        <v>1.0913820123492204</v>
      </c>
      <c r="H43" s="6">
        <f t="shared" si="8"/>
        <v>37</v>
      </c>
      <c r="I43" s="36"/>
      <c r="J43" s="36"/>
      <c r="K43" s="36"/>
      <c r="L43" s="36"/>
    </row>
    <row r="44" spans="1:12" x14ac:dyDescent="0.3">
      <c r="A44" s="267" t="s">
        <v>296</v>
      </c>
      <c r="B44" s="13">
        <v>399</v>
      </c>
      <c r="C44" s="7">
        <f t="shared" si="9"/>
        <v>29</v>
      </c>
      <c r="D44" s="65">
        <f t="shared" si="5"/>
        <v>2.9388344437495122</v>
      </c>
      <c r="E44" s="66">
        <f t="shared" si="6"/>
        <v>1.0490779596459223</v>
      </c>
      <c r="F44" s="69">
        <v>0</v>
      </c>
      <c r="G44" s="70">
        <f t="shared" si="7"/>
        <v>1.0490779596459223</v>
      </c>
      <c r="H44" s="6">
        <f t="shared" si="8"/>
        <v>38</v>
      </c>
      <c r="I44" s="36"/>
      <c r="J44" s="36"/>
      <c r="K44" s="36"/>
      <c r="L44" s="36"/>
    </row>
    <row r="45" spans="1:12" x14ac:dyDescent="0.3">
      <c r="A45" s="267" t="s">
        <v>300</v>
      </c>
      <c r="B45" s="13">
        <v>255</v>
      </c>
      <c r="C45" s="7">
        <f t="shared" si="9"/>
        <v>30</v>
      </c>
      <c r="D45" s="65">
        <f t="shared" si="5"/>
        <v>2.7112978674587933</v>
      </c>
      <c r="E45" s="66">
        <f t="shared" si="6"/>
        <v>0.96785405548637549</v>
      </c>
      <c r="F45" s="69">
        <v>0</v>
      </c>
      <c r="G45" s="70">
        <f t="shared" si="7"/>
        <v>0.96785405548637549</v>
      </c>
      <c r="H45" s="6">
        <f t="shared" si="8"/>
        <v>39</v>
      </c>
      <c r="I45" s="36"/>
      <c r="J45" s="36"/>
      <c r="K45" s="36"/>
      <c r="L45" s="36"/>
    </row>
    <row r="46" spans="1:12" x14ac:dyDescent="0.3">
      <c r="A46" s="267" t="s">
        <v>298</v>
      </c>
      <c r="B46" s="13">
        <v>150</v>
      </c>
      <c r="C46" s="7">
        <f t="shared" si="9"/>
        <v>31</v>
      </c>
      <c r="D46" s="65">
        <f t="shared" si="5"/>
        <v>2.4643161693865347</v>
      </c>
      <c r="E46" s="66">
        <f t="shared" si="6"/>
        <v>0.87968881146094002</v>
      </c>
      <c r="F46" s="69">
        <v>0</v>
      </c>
      <c r="G46" s="70">
        <f t="shared" si="7"/>
        <v>0.87968881146094002</v>
      </c>
      <c r="H46" s="6">
        <f t="shared" si="8"/>
        <v>40</v>
      </c>
      <c r="I46" s="36"/>
      <c r="J46" s="36"/>
      <c r="K46" s="36"/>
      <c r="L46" s="36"/>
    </row>
    <row r="47" spans="1:12" x14ac:dyDescent="0.3">
      <c r="A47" s="267" t="s">
        <v>295</v>
      </c>
      <c r="B47" s="13">
        <v>122</v>
      </c>
      <c r="C47" s="7">
        <f t="shared" si="9"/>
        <v>32</v>
      </c>
      <c r="D47" s="65">
        <f t="shared" si="5"/>
        <v>2.3743501715094362</v>
      </c>
      <c r="E47" s="66">
        <f t="shared" si="6"/>
        <v>0.8475735809854188</v>
      </c>
      <c r="F47" s="69">
        <v>0</v>
      </c>
      <c r="G47" s="70">
        <f t="shared" si="7"/>
        <v>0.8475735809854188</v>
      </c>
      <c r="H47" s="6">
        <f t="shared" si="8"/>
        <v>41</v>
      </c>
      <c r="I47" s="36"/>
      <c r="J47" s="36"/>
      <c r="K47" s="36"/>
      <c r="L47" s="36"/>
    </row>
    <row r="48" spans="1:12" x14ac:dyDescent="0.3">
      <c r="A48" s="267" t="s">
        <v>193</v>
      </c>
      <c r="B48" s="13">
        <v>10</v>
      </c>
      <c r="C48" s="7">
        <f t="shared" si="9"/>
        <v>35</v>
      </c>
      <c r="D48" s="65">
        <f t="shared" si="5"/>
        <v>1.5135612484362082</v>
      </c>
      <c r="E48" s="66">
        <f t="shared" si="6"/>
        <v>0.54029710645515028</v>
      </c>
      <c r="F48" s="69">
        <v>0</v>
      </c>
      <c r="G48" s="70">
        <f t="shared" si="7"/>
        <v>0.54029710645515028</v>
      </c>
      <c r="H48" s="6">
        <f t="shared" si="8"/>
        <v>42</v>
      </c>
      <c r="I48" s="36"/>
      <c r="J48" s="36"/>
      <c r="K48" s="36"/>
      <c r="L48" s="36"/>
    </row>
    <row r="49" spans="1:12" x14ac:dyDescent="0.3">
      <c r="A49" s="112" t="s">
        <v>174</v>
      </c>
      <c r="B49" s="13">
        <v>0</v>
      </c>
      <c r="C49" s="7"/>
      <c r="D49" s="65">
        <f t="shared" si="5"/>
        <v>0</v>
      </c>
      <c r="E49" s="66">
        <f t="shared" si="6"/>
        <v>0</v>
      </c>
      <c r="F49" s="69">
        <v>0</v>
      </c>
      <c r="G49" s="70">
        <f t="shared" si="7"/>
        <v>0</v>
      </c>
      <c r="H49" s="6">
        <f t="shared" si="8"/>
        <v>43</v>
      </c>
      <c r="I49" s="36"/>
      <c r="J49" s="36"/>
      <c r="K49" s="36"/>
      <c r="L49" s="36"/>
    </row>
    <row r="50" spans="1:12" x14ac:dyDescent="0.3">
      <c r="A50" s="112" t="s">
        <v>186</v>
      </c>
      <c r="B50" s="13">
        <v>0</v>
      </c>
      <c r="C50" s="7"/>
      <c r="D50" s="65">
        <f t="shared" si="5"/>
        <v>0</v>
      </c>
      <c r="E50" s="66">
        <f t="shared" si="6"/>
        <v>0</v>
      </c>
      <c r="F50" s="69">
        <v>0</v>
      </c>
      <c r="G50" s="70">
        <f t="shared" si="7"/>
        <v>0</v>
      </c>
      <c r="H50" s="6">
        <f t="shared" si="8"/>
        <v>43</v>
      </c>
      <c r="I50" s="36"/>
      <c r="J50" s="36"/>
      <c r="K50" s="36"/>
      <c r="L50" s="36"/>
    </row>
    <row r="51" spans="1:12" x14ac:dyDescent="0.3">
      <c r="A51" s="112" t="s">
        <v>177</v>
      </c>
      <c r="B51" s="13">
        <v>0</v>
      </c>
      <c r="C51" s="7"/>
      <c r="D51" s="65">
        <f t="shared" si="5"/>
        <v>0</v>
      </c>
      <c r="E51" s="66">
        <f t="shared" si="6"/>
        <v>0</v>
      </c>
      <c r="F51" s="69">
        <v>0</v>
      </c>
      <c r="G51" s="70">
        <f t="shared" si="7"/>
        <v>0</v>
      </c>
      <c r="H51" s="6">
        <f t="shared" si="8"/>
        <v>43</v>
      </c>
      <c r="I51" s="36"/>
      <c r="J51" s="36"/>
      <c r="K51" s="36"/>
      <c r="L51" s="36"/>
    </row>
    <row r="52" spans="1:12" x14ac:dyDescent="0.3">
      <c r="A52" s="267" t="s">
        <v>197</v>
      </c>
      <c r="B52" s="13">
        <v>0</v>
      </c>
      <c r="C52" s="7"/>
      <c r="D52" s="65">
        <f t="shared" si="5"/>
        <v>0</v>
      </c>
      <c r="E52" s="66">
        <f t="shared" si="6"/>
        <v>0</v>
      </c>
      <c r="F52" s="69">
        <v>0</v>
      </c>
      <c r="G52" s="70">
        <f t="shared" si="7"/>
        <v>0</v>
      </c>
      <c r="H52" s="6">
        <f t="shared" si="8"/>
        <v>43</v>
      </c>
      <c r="I52" s="36"/>
      <c r="J52" s="36"/>
      <c r="K52" s="36"/>
      <c r="L52" s="36"/>
    </row>
    <row r="53" spans="1:12" x14ac:dyDescent="0.3">
      <c r="A53" s="267" t="s">
        <v>62</v>
      </c>
      <c r="B53" s="13">
        <v>0</v>
      </c>
      <c r="C53" s="7"/>
      <c r="D53" s="65">
        <f t="shared" si="5"/>
        <v>0</v>
      </c>
      <c r="E53" s="66">
        <f t="shared" si="6"/>
        <v>0</v>
      </c>
      <c r="F53" s="69">
        <v>0</v>
      </c>
      <c r="G53" s="70">
        <f t="shared" si="7"/>
        <v>0</v>
      </c>
      <c r="H53" s="6">
        <f t="shared" si="8"/>
        <v>43</v>
      </c>
      <c r="I53" s="36"/>
      <c r="J53" s="36"/>
      <c r="K53" s="36"/>
      <c r="L53" s="36"/>
    </row>
    <row r="54" spans="1:12" x14ac:dyDescent="0.3">
      <c r="A54" s="267" t="s">
        <v>534</v>
      </c>
      <c r="B54" s="13">
        <v>0</v>
      </c>
      <c r="C54" s="7"/>
      <c r="D54" s="65">
        <f t="shared" si="5"/>
        <v>0</v>
      </c>
      <c r="E54" s="66">
        <f t="shared" si="6"/>
        <v>0</v>
      </c>
      <c r="F54" s="69">
        <v>0</v>
      </c>
      <c r="G54" s="70">
        <f t="shared" si="7"/>
        <v>0</v>
      </c>
      <c r="H54" s="6">
        <f t="shared" si="8"/>
        <v>43</v>
      </c>
      <c r="I54" s="36"/>
      <c r="J54" s="36"/>
      <c r="K54" s="36"/>
      <c r="L54" s="36"/>
    </row>
    <row r="55" spans="1:12" x14ac:dyDescent="0.3">
      <c r="A55" s="267" t="s">
        <v>198</v>
      </c>
      <c r="B55" s="13">
        <v>0</v>
      </c>
      <c r="C55" s="7"/>
      <c r="D55" s="65">
        <f t="shared" si="5"/>
        <v>0</v>
      </c>
      <c r="E55" s="66">
        <f t="shared" si="6"/>
        <v>0</v>
      </c>
      <c r="F55" s="69">
        <v>0</v>
      </c>
      <c r="G55" s="70">
        <f t="shared" si="7"/>
        <v>0</v>
      </c>
      <c r="H55" s="6">
        <f t="shared" si="8"/>
        <v>43</v>
      </c>
      <c r="I55" s="36"/>
      <c r="J55" s="36"/>
      <c r="K55" s="36"/>
      <c r="L55" s="36"/>
    </row>
    <row r="56" spans="1:12" x14ac:dyDescent="0.3">
      <c r="A56" s="267" t="s">
        <v>199</v>
      </c>
      <c r="B56" s="13">
        <v>0</v>
      </c>
      <c r="C56" s="7"/>
      <c r="D56" s="65">
        <f t="shared" si="5"/>
        <v>0</v>
      </c>
      <c r="E56" s="66">
        <f t="shared" si="6"/>
        <v>0</v>
      </c>
      <c r="F56" s="69">
        <v>0</v>
      </c>
      <c r="G56" s="70">
        <f t="shared" si="7"/>
        <v>0</v>
      </c>
      <c r="H56" s="6">
        <f t="shared" si="8"/>
        <v>43</v>
      </c>
      <c r="I56" s="36"/>
      <c r="J56" s="36"/>
      <c r="K56" s="36"/>
      <c r="L56" s="36"/>
    </row>
    <row r="57" spans="1:12" x14ac:dyDescent="0.3">
      <c r="A57" s="267" t="s">
        <v>535</v>
      </c>
      <c r="B57" s="13">
        <v>0</v>
      </c>
      <c r="C57" s="7"/>
      <c r="D57" s="65">
        <f t="shared" si="5"/>
        <v>0</v>
      </c>
      <c r="E57" s="66">
        <f t="shared" si="6"/>
        <v>0</v>
      </c>
      <c r="F57" s="69">
        <v>0</v>
      </c>
      <c r="G57" s="70">
        <f t="shared" si="7"/>
        <v>0</v>
      </c>
      <c r="H57" s="6">
        <f t="shared" si="8"/>
        <v>43</v>
      </c>
      <c r="I57" s="36"/>
      <c r="J57" s="36"/>
      <c r="K57" s="36"/>
      <c r="L57" s="36"/>
    </row>
    <row r="58" spans="1:12" x14ac:dyDescent="0.3">
      <c r="A58" s="267" t="s">
        <v>200</v>
      </c>
      <c r="B58" s="13">
        <v>0</v>
      </c>
      <c r="C58" s="7"/>
      <c r="D58" s="65">
        <f t="shared" si="5"/>
        <v>0</v>
      </c>
      <c r="E58" s="66">
        <f t="shared" si="6"/>
        <v>0</v>
      </c>
      <c r="F58" s="69">
        <v>0</v>
      </c>
      <c r="G58" s="70">
        <f t="shared" si="7"/>
        <v>0</v>
      </c>
      <c r="H58" s="6">
        <f t="shared" si="8"/>
        <v>43</v>
      </c>
      <c r="I58" s="36"/>
      <c r="J58" s="36"/>
      <c r="K58" s="36"/>
      <c r="L58" s="36"/>
    </row>
    <row r="59" spans="1:12" x14ac:dyDescent="0.3">
      <c r="A59" s="267" t="s">
        <v>206</v>
      </c>
      <c r="B59" s="13">
        <v>0</v>
      </c>
      <c r="C59" s="7"/>
      <c r="D59" s="65">
        <f t="shared" si="5"/>
        <v>0</v>
      </c>
      <c r="E59" s="66">
        <f t="shared" si="6"/>
        <v>0</v>
      </c>
      <c r="F59" s="69">
        <v>0</v>
      </c>
      <c r="G59" s="70">
        <f t="shared" si="7"/>
        <v>0</v>
      </c>
      <c r="H59" s="6">
        <f t="shared" si="8"/>
        <v>43</v>
      </c>
      <c r="I59" s="36"/>
      <c r="J59" s="36"/>
      <c r="K59" s="36"/>
      <c r="L59" s="36"/>
    </row>
    <row r="60" spans="1:12" x14ac:dyDescent="0.3">
      <c r="A60" s="267" t="s">
        <v>207</v>
      </c>
      <c r="B60" s="13">
        <v>0</v>
      </c>
      <c r="C60" s="7"/>
      <c r="D60" s="65">
        <f t="shared" si="5"/>
        <v>0</v>
      </c>
      <c r="E60" s="66">
        <f t="shared" si="6"/>
        <v>0</v>
      </c>
      <c r="F60" s="69">
        <v>0</v>
      </c>
      <c r="G60" s="70">
        <f t="shared" si="7"/>
        <v>0</v>
      </c>
      <c r="H60" s="6">
        <f t="shared" si="8"/>
        <v>43</v>
      </c>
      <c r="I60" s="36"/>
      <c r="J60" s="36"/>
      <c r="K60" s="36"/>
      <c r="L60" s="36"/>
    </row>
    <row r="61" spans="1:12" x14ac:dyDescent="0.3">
      <c r="A61" s="267" t="s">
        <v>208</v>
      </c>
      <c r="B61" s="13">
        <v>0</v>
      </c>
      <c r="C61" s="7"/>
      <c r="D61" s="65">
        <f t="shared" si="5"/>
        <v>0</v>
      </c>
      <c r="E61" s="66">
        <f t="shared" si="6"/>
        <v>0</v>
      </c>
      <c r="F61" s="69">
        <v>0</v>
      </c>
      <c r="G61" s="70">
        <f t="shared" si="7"/>
        <v>0</v>
      </c>
      <c r="H61" s="6">
        <f t="shared" si="8"/>
        <v>43</v>
      </c>
      <c r="I61" s="36"/>
      <c r="J61" s="36"/>
      <c r="K61" s="36"/>
      <c r="L61" s="36"/>
    </row>
    <row r="62" spans="1:12" x14ac:dyDescent="0.3">
      <c r="A62" s="267" t="s">
        <v>536</v>
      </c>
      <c r="B62" s="13">
        <v>0</v>
      </c>
      <c r="C62" s="7"/>
      <c r="D62" s="65">
        <f t="shared" si="5"/>
        <v>0</v>
      </c>
      <c r="E62" s="66">
        <f t="shared" si="6"/>
        <v>0</v>
      </c>
      <c r="F62" s="69">
        <v>0</v>
      </c>
      <c r="G62" s="70">
        <f t="shared" si="7"/>
        <v>0</v>
      </c>
      <c r="H62" s="6">
        <f t="shared" si="8"/>
        <v>43</v>
      </c>
      <c r="I62" s="36"/>
      <c r="J62" s="36"/>
      <c r="K62" s="36"/>
      <c r="L62" s="36"/>
    </row>
    <row r="63" spans="1:12" ht="19.5" thickBot="1" x14ac:dyDescent="0.35">
      <c r="A63" s="1480" t="s">
        <v>673</v>
      </c>
      <c r="B63" s="14">
        <v>0</v>
      </c>
      <c r="C63" s="8"/>
      <c r="D63" s="65">
        <f t="shared" si="5"/>
        <v>0</v>
      </c>
      <c r="E63" s="66">
        <f t="shared" si="6"/>
        <v>0</v>
      </c>
      <c r="F63" s="71">
        <v>0</v>
      </c>
      <c r="G63" s="72">
        <f t="shared" si="7"/>
        <v>0</v>
      </c>
      <c r="H63" s="6">
        <f t="shared" si="8"/>
        <v>43</v>
      </c>
      <c r="I63" s="36"/>
      <c r="J63" s="36"/>
      <c r="K63" s="36"/>
      <c r="L63" s="36"/>
    </row>
    <row r="64" spans="1:12" s="73" customFormat="1" x14ac:dyDescent="0.3">
      <c r="A64" s="36"/>
      <c r="B64" s="36"/>
      <c r="C64" s="35"/>
      <c r="D64" s="35"/>
      <c r="E64" s="498"/>
      <c r="F64" s="35"/>
      <c r="G64" s="39"/>
      <c r="H64" s="39"/>
      <c r="I64" s="36"/>
      <c r="J64" s="36"/>
      <c r="K64" s="36"/>
      <c r="L64" s="36"/>
    </row>
    <row r="65" spans="1:12" s="73" customFormat="1" x14ac:dyDescent="0.3">
      <c r="A65" s="36"/>
      <c r="B65" s="36"/>
      <c r="C65" s="35"/>
      <c r="D65" s="35"/>
      <c r="E65" s="498"/>
      <c r="F65" s="35"/>
      <c r="G65" s="619">
        <f>AVERAGE(G7:G64)</f>
        <v>2.467367975852055</v>
      </c>
      <c r="H65" s="39"/>
      <c r="I65" s="36"/>
      <c r="J65" s="36"/>
      <c r="K65" s="36"/>
      <c r="L65" s="36"/>
    </row>
    <row r="66" spans="1:12" s="73" customFormat="1" x14ac:dyDescent="0.3">
      <c r="A66" s="36"/>
      <c r="B66" s="36"/>
      <c r="C66" s="35"/>
      <c r="D66" s="35"/>
      <c r="E66" s="498"/>
      <c r="F66" s="35"/>
      <c r="G66" s="39"/>
      <c r="H66" s="39"/>
      <c r="I66" s="36"/>
      <c r="J66" s="36"/>
      <c r="K66" s="36"/>
      <c r="L66" s="36"/>
    </row>
    <row r="67" spans="1:12" s="73" customFormat="1" x14ac:dyDescent="0.3">
      <c r="A67" s="36"/>
      <c r="B67" s="36"/>
      <c r="C67" s="35"/>
      <c r="D67" s="35"/>
      <c r="E67" s="498"/>
      <c r="F67" s="35"/>
      <c r="G67" s="39"/>
      <c r="H67" s="39"/>
      <c r="I67" s="36"/>
      <c r="J67" s="36"/>
      <c r="K67" s="36"/>
      <c r="L67" s="36"/>
    </row>
    <row r="68" spans="1:12" s="73" customFormat="1" x14ac:dyDescent="0.3">
      <c r="A68" s="36"/>
      <c r="B68" s="36"/>
      <c r="C68" s="35"/>
      <c r="D68" s="35"/>
      <c r="E68" s="498"/>
      <c r="F68" s="35"/>
      <c r="G68" s="39"/>
      <c r="H68" s="39"/>
      <c r="I68" s="36"/>
      <c r="J68" s="36"/>
      <c r="K68" s="36"/>
      <c r="L68" s="36"/>
    </row>
    <row r="69" spans="1:12" s="73" customFormat="1" x14ac:dyDescent="0.3">
      <c r="A69" s="36"/>
      <c r="B69" s="36"/>
      <c r="C69" s="35"/>
      <c r="D69" s="35"/>
      <c r="E69" s="498"/>
      <c r="F69" s="35"/>
      <c r="G69" s="39"/>
      <c r="H69" s="39"/>
      <c r="I69" s="36"/>
      <c r="J69" s="36"/>
      <c r="K69" s="36"/>
      <c r="L69" s="36"/>
    </row>
    <row r="70" spans="1:12" s="73" customFormat="1" x14ac:dyDescent="0.3">
      <c r="A70" s="36"/>
      <c r="B70" s="36"/>
      <c r="C70" s="35"/>
      <c r="D70" s="35"/>
      <c r="E70" s="498"/>
      <c r="F70" s="35"/>
      <c r="G70" s="39"/>
      <c r="H70" s="39"/>
      <c r="I70" s="36"/>
      <c r="J70" s="36"/>
      <c r="K70" s="36"/>
      <c r="L70" s="36"/>
    </row>
    <row r="71" spans="1:12" s="73" customFormat="1" x14ac:dyDescent="0.3">
      <c r="A71" s="36"/>
      <c r="B71" s="36"/>
      <c r="C71" s="35"/>
      <c r="D71" s="35"/>
      <c r="E71" s="498"/>
      <c r="F71" s="35"/>
      <c r="G71" s="39"/>
      <c r="H71" s="39"/>
      <c r="I71" s="36"/>
      <c r="J71" s="36"/>
      <c r="K71" s="36"/>
      <c r="L71" s="36"/>
    </row>
    <row r="72" spans="1:12" s="73" customFormat="1" x14ac:dyDescent="0.3">
      <c r="C72" s="74"/>
      <c r="D72" s="74"/>
      <c r="E72" s="75"/>
      <c r="F72" s="74"/>
      <c r="G72" s="76"/>
      <c r="H72" s="76"/>
    </row>
    <row r="73" spans="1:12" s="73" customFormat="1" x14ac:dyDescent="0.3">
      <c r="C73" s="74"/>
      <c r="D73" s="74"/>
      <c r="E73" s="75"/>
      <c r="F73" s="74"/>
      <c r="G73" s="76"/>
      <c r="H73" s="76"/>
    </row>
    <row r="74" spans="1:12" s="73" customFormat="1" x14ac:dyDescent="0.3">
      <c r="C74" s="74"/>
      <c r="D74" s="74"/>
      <c r="E74" s="75"/>
      <c r="F74" s="74"/>
      <c r="G74" s="76"/>
      <c r="H74" s="76"/>
    </row>
    <row r="75" spans="1:12" s="73" customFormat="1" x14ac:dyDescent="0.3">
      <c r="C75" s="74"/>
      <c r="D75" s="74"/>
      <c r="E75" s="75"/>
      <c r="F75" s="74"/>
      <c r="G75" s="76"/>
      <c r="H75" s="76"/>
    </row>
    <row r="76" spans="1:12" s="73" customFormat="1" x14ac:dyDescent="0.3">
      <c r="C76" s="74"/>
      <c r="D76" s="74"/>
      <c r="E76" s="75"/>
      <c r="F76" s="74"/>
      <c r="G76" s="76"/>
      <c r="H76" s="76"/>
    </row>
    <row r="77" spans="1:12" s="73" customFormat="1" x14ac:dyDescent="0.3">
      <c r="C77" s="74"/>
      <c r="D77" s="74"/>
      <c r="E77" s="75"/>
      <c r="F77" s="74"/>
      <c r="G77" s="76"/>
      <c r="H77" s="76"/>
    </row>
    <row r="78" spans="1:12" s="73" customFormat="1" x14ac:dyDescent="0.3">
      <c r="C78" s="74"/>
      <c r="D78" s="74"/>
      <c r="E78" s="75"/>
      <c r="F78" s="74"/>
      <c r="G78" s="76"/>
      <c r="H78" s="76"/>
    </row>
    <row r="79" spans="1:12" s="73" customFormat="1" x14ac:dyDescent="0.3">
      <c r="C79" s="74"/>
      <c r="D79" s="74"/>
      <c r="E79" s="75"/>
      <c r="F79" s="74"/>
      <c r="G79" s="76"/>
      <c r="H79" s="76"/>
    </row>
    <row r="80" spans="1:12" s="73" customFormat="1" x14ac:dyDescent="0.3">
      <c r="C80" s="74"/>
      <c r="D80" s="74"/>
      <c r="E80" s="75"/>
      <c r="F80" s="74"/>
      <c r="G80" s="76"/>
      <c r="H80" s="76"/>
    </row>
    <row r="81" spans="3:8" s="73" customFormat="1" x14ac:dyDescent="0.3">
      <c r="C81" s="74"/>
      <c r="D81" s="74"/>
      <c r="E81" s="75"/>
      <c r="F81" s="74"/>
      <c r="G81" s="76"/>
      <c r="H81" s="76"/>
    </row>
    <row r="82" spans="3:8" s="73" customFormat="1" x14ac:dyDescent="0.3">
      <c r="C82" s="74"/>
      <c r="D82" s="74"/>
      <c r="E82" s="75"/>
      <c r="F82" s="74"/>
      <c r="G82" s="76"/>
      <c r="H82" s="76"/>
    </row>
    <row r="83" spans="3:8" s="73" customFormat="1" x14ac:dyDescent="0.3">
      <c r="C83" s="74"/>
      <c r="D83" s="74"/>
      <c r="E83" s="75"/>
      <c r="F83" s="74"/>
      <c r="G83" s="76"/>
      <c r="H83" s="76"/>
    </row>
    <row r="84" spans="3:8" s="73" customFormat="1" x14ac:dyDescent="0.3">
      <c r="C84" s="74"/>
      <c r="D84" s="74"/>
      <c r="E84" s="75"/>
      <c r="F84" s="74"/>
      <c r="G84" s="76"/>
      <c r="H84" s="76"/>
    </row>
    <row r="85" spans="3:8" s="73" customFormat="1" x14ac:dyDescent="0.3">
      <c r="C85" s="74"/>
      <c r="D85" s="74"/>
      <c r="E85" s="75"/>
      <c r="F85" s="74"/>
      <c r="G85" s="76"/>
      <c r="H85" s="76"/>
    </row>
    <row r="86" spans="3:8" s="73" customFormat="1" x14ac:dyDescent="0.3">
      <c r="C86" s="74"/>
      <c r="D86" s="74"/>
      <c r="E86" s="75"/>
      <c r="F86" s="74"/>
      <c r="G86" s="76"/>
      <c r="H86" s="76"/>
    </row>
    <row r="87" spans="3:8" s="73" customFormat="1" x14ac:dyDescent="0.3">
      <c r="C87" s="74"/>
      <c r="D87" s="74"/>
      <c r="E87" s="75"/>
      <c r="F87" s="74"/>
      <c r="G87" s="76"/>
      <c r="H87" s="76"/>
    </row>
    <row r="88" spans="3:8" s="73" customFormat="1" x14ac:dyDescent="0.3">
      <c r="C88" s="74"/>
      <c r="D88" s="74"/>
      <c r="E88" s="75"/>
      <c r="F88" s="74"/>
      <c r="G88" s="76"/>
      <c r="H88" s="76"/>
    </row>
    <row r="89" spans="3:8" s="73" customFormat="1" x14ac:dyDescent="0.3">
      <c r="C89" s="74"/>
      <c r="D89" s="74"/>
      <c r="E89" s="75"/>
      <c r="F89" s="74"/>
      <c r="G89" s="76"/>
      <c r="H89" s="76"/>
    </row>
    <row r="90" spans="3:8" s="73" customFormat="1" x14ac:dyDescent="0.3">
      <c r="C90" s="74"/>
      <c r="D90" s="74"/>
      <c r="E90" s="75"/>
      <c r="F90" s="74"/>
      <c r="G90" s="76"/>
      <c r="H90" s="76"/>
    </row>
    <row r="91" spans="3:8" s="73" customFormat="1" x14ac:dyDescent="0.3">
      <c r="C91" s="74"/>
      <c r="D91" s="74"/>
      <c r="E91" s="75"/>
      <c r="F91" s="74"/>
      <c r="G91" s="76"/>
      <c r="H91" s="76"/>
    </row>
    <row r="92" spans="3:8" s="73" customFormat="1" x14ac:dyDescent="0.3">
      <c r="C92" s="74"/>
      <c r="D92" s="74"/>
      <c r="E92" s="75"/>
      <c r="F92" s="74"/>
      <c r="G92" s="76"/>
      <c r="H92" s="76"/>
    </row>
    <row r="93" spans="3:8" s="73" customFormat="1" x14ac:dyDescent="0.3">
      <c r="C93" s="74"/>
      <c r="D93" s="74"/>
      <c r="E93" s="75"/>
      <c r="F93" s="74"/>
      <c r="G93" s="76"/>
      <c r="H93" s="76"/>
    </row>
    <row r="94" spans="3:8" s="73" customFormat="1" x14ac:dyDescent="0.3">
      <c r="C94" s="74"/>
      <c r="D94" s="74"/>
      <c r="E94" s="75"/>
      <c r="F94" s="74"/>
      <c r="G94" s="76"/>
      <c r="H94" s="76"/>
    </row>
    <row r="95" spans="3:8" s="73" customFormat="1" x14ac:dyDescent="0.3">
      <c r="C95" s="74"/>
      <c r="D95" s="74"/>
      <c r="E95" s="75"/>
      <c r="F95" s="74"/>
      <c r="G95" s="76"/>
      <c r="H95" s="76"/>
    </row>
    <row r="96" spans="3:8" s="73" customFormat="1" x14ac:dyDescent="0.3">
      <c r="C96" s="74"/>
      <c r="D96" s="74"/>
      <c r="E96" s="75"/>
      <c r="F96" s="74"/>
      <c r="G96" s="76"/>
      <c r="H96" s="76"/>
    </row>
    <row r="97" spans="3:8" s="73" customFormat="1" x14ac:dyDescent="0.3">
      <c r="C97" s="74"/>
      <c r="D97" s="74"/>
      <c r="E97" s="75"/>
      <c r="F97" s="74"/>
      <c r="G97" s="76"/>
      <c r="H97" s="76"/>
    </row>
    <row r="98" spans="3:8" s="73" customFormat="1" x14ac:dyDescent="0.3">
      <c r="C98" s="74"/>
      <c r="D98" s="74"/>
      <c r="E98" s="75"/>
      <c r="F98" s="74"/>
      <c r="G98" s="76"/>
      <c r="H98" s="76"/>
    </row>
    <row r="99" spans="3:8" s="73" customFormat="1" x14ac:dyDescent="0.3">
      <c r="C99" s="74"/>
      <c r="D99" s="74"/>
      <c r="E99" s="75"/>
      <c r="F99" s="74"/>
      <c r="G99" s="76"/>
      <c r="H99" s="76"/>
    </row>
    <row r="100" spans="3:8" s="73" customFormat="1" x14ac:dyDescent="0.3">
      <c r="C100" s="74"/>
      <c r="D100" s="74"/>
      <c r="E100" s="75"/>
      <c r="F100" s="74"/>
      <c r="G100" s="76"/>
      <c r="H100" s="76"/>
    </row>
    <row r="101" spans="3:8" s="73" customFormat="1" x14ac:dyDescent="0.3">
      <c r="C101" s="74"/>
      <c r="D101" s="74"/>
      <c r="E101" s="75"/>
      <c r="F101" s="74"/>
      <c r="G101" s="76"/>
      <c r="H101" s="76"/>
    </row>
    <row r="102" spans="3:8" s="73" customFormat="1" x14ac:dyDescent="0.3">
      <c r="C102" s="74"/>
      <c r="D102" s="74"/>
      <c r="E102" s="75"/>
      <c r="F102" s="74"/>
      <c r="G102" s="76"/>
      <c r="H102" s="76"/>
    </row>
    <row r="103" spans="3:8" s="73" customFormat="1" x14ac:dyDescent="0.3">
      <c r="C103" s="74"/>
      <c r="D103" s="74"/>
      <c r="E103" s="75"/>
      <c r="F103" s="74"/>
      <c r="G103" s="76"/>
      <c r="H103" s="76"/>
    </row>
    <row r="104" spans="3:8" s="73" customFormat="1" x14ac:dyDescent="0.3">
      <c r="C104" s="74"/>
      <c r="D104" s="74"/>
      <c r="E104" s="75"/>
      <c r="F104" s="74"/>
      <c r="G104" s="76"/>
      <c r="H104" s="76"/>
    </row>
    <row r="105" spans="3:8" s="73" customFormat="1" x14ac:dyDescent="0.3">
      <c r="C105" s="74"/>
      <c r="D105" s="74"/>
      <c r="E105" s="75"/>
      <c r="F105" s="74"/>
      <c r="G105" s="76"/>
      <c r="H105" s="76"/>
    </row>
    <row r="106" spans="3:8" s="73" customFormat="1" x14ac:dyDescent="0.3">
      <c r="C106" s="74"/>
      <c r="D106" s="74"/>
      <c r="E106" s="75"/>
      <c r="F106" s="74"/>
      <c r="G106" s="76"/>
      <c r="H106" s="76"/>
    </row>
    <row r="107" spans="3:8" s="73" customFormat="1" x14ac:dyDescent="0.3">
      <c r="C107" s="74"/>
      <c r="D107" s="74"/>
      <c r="E107" s="75"/>
      <c r="F107" s="74"/>
      <c r="G107" s="76"/>
      <c r="H107" s="76"/>
    </row>
    <row r="108" spans="3:8" s="73" customFormat="1" x14ac:dyDescent="0.3">
      <c r="C108" s="74"/>
      <c r="D108" s="74"/>
      <c r="E108" s="75"/>
      <c r="F108" s="74"/>
      <c r="G108" s="76"/>
      <c r="H108" s="76"/>
    </row>
    <row r="109" spans="3:8" s="73" customFormat="1" x14ac:dyDescent="0.3">
      <c r="C109" s="74"/>
      <c r="D109" s="74"/>
      <c r="E109" s="75"/>
      <c r="F109" s="74"/>
      <c r="G109" s="76"/>
      <c r="H109" s="76"/>
    </row>
    <row r="110" spans="3:8" s="73" customFormat="1" x14ac:dyDescent="0.3">
      <c r="C110" s="74"/>
      <c r="D110" s="74"/>
      <c r="E110" s="75"/>
      <c r="F110" s="74"/>
      <c r="G110" s="76"/>
      <c r="H110" s="76"/>
    </row>
    <row r="111" spans="3:8" s="73" customFormat="1" x14ac:dyDescent="0.3">
      <c r="C111" s="74"/>
      <c r="D111" s="74"/>
      <c r="E111" s="75"/>
      <c r="F111" s="74"/>
      <c r="G111" s="76"/>
      <c r="H111" s="76"/>
    </row>
    <row r="112" spans="3:8" s="73" customFormat="1" x14ac:dyDescent="0.3">
      <c r="C112" s="74"/>
      <c r="D112" s="74"/>
      <c r="E112" s="75"/>
      <c r="F112" s="74"/>
      <c r="G112" s="76"/>
      <c r="H112" s="76"/>
    </row>
    <row r="113" spans="3:8" s="73" customFormat="1" x14ac:dyDescent="0.3">
      <c r="C113" s="74"/>
      <c r="D113" s="74"/>
      <c r="E113" s="75"/>
      <c r="F113" s="74"/>
      <c r="G113" s="76"/>
      <c r="H113" s="76"/>
    </row>
    <row r="114" spans="3:8" s="73" customFormat="1" x14ac:dyDescent="0.3">
      <c r="C114" s="74"/>
      <c r="D114" s="74"/>
      <c r="E114" s="75"/>
      <c r="F114" s="74"/>
      <c r="G114" s="76"/>
      <c r="H114" s="76"/>
    </row>
    <row r="115" spans="3:8" s="73" customFormat="1" x14ac:dyDescent="0.3">
      <c r="C115" s="74"/>
      <c r="D115" s="74"/>
      <c r="E115" s="75"/>
      <c r="F115" s="74"/>
      <c r="G115" s="76"/>
      <c r="H115" s="76"/>
    </row>
    <row r="116" spans="3:8" s="73" customFormat="1" x14ac:dyDescent="0.3">
      <c r="C116" s="74"/>
      <c r="D116" s="74"/>
      <c r="E116" s="75"/>
      <c r="F116" s="74"/>
      <c r="G116" s="76"/>
      <c r="H116" s="76"/>
    </row>
    <row r="117" spans="3:8" s="73" customFormat="1" x14ac:dyDescent="0.3">
      <c r="C117" s="74"/>
      <c r="D117" s="74"/>
      <c r="E117" s="75"/>
      <c r="F117" s="74"/>
      <c r="G117" s="76"/>
      <c r="H117" s="76"/>
    </row>
    <row r="118" spans="3:8" s="73" customFormat="1" x14ac:dyDescent="0.3">
      <c r="C118" s="74"/>
      <c r="D118" s="74"/>
      <c r="E118" s="75"/>
      <c r="F118" s="74"/>
      <c r="G118" s="76"/>
      <c r="H118" s="76"/>
    </row>
    <row r="119" spans="3:8" s="73" customFormat="1" x14ac:dyDescent="0.3">
      <c r="C119" s="74"/>
      <c r="D119" s="74"/>
      <c r="E119" s="75"/>
      <c r="F119" s="74"/>
      <c r="G119" s="76"/>
      <c r="H119" s="76"/>
    </row>
    <row r="120" spans="3:8" s="73" customFormat="1" x14ac:dyDescent="0.3">
      <c r="C120" s="74"/>
      <c r="D120" s="74"/>
      <c r="E120" s="75"/>
      <c r="F120" s="74"/>
      <c r="G120" s="76"/>
      <c r="H120" s="76"/>
    </row>
    <row r="121" spans="3:8" s="73" customFormat="1" x14ac:dyDescent="0.3">
      <c r="C121" s="74"/>
      <c r="D121" s="74"/>
      <c r="E121" s="75"/>
      <c r="F121" s="74"/>
      <c r="G121" s="76"/>
      <c r="H121" s="76"/>
    </row>
    <row r="122" spans="3:8" s="73" customFormat="1" x14ac:dyDescent="0.3">
      <c r="C122" s="74"/>
      <c r="D122" s="74"/>
      <c r="E122" s="75"/>
      <c r="F122" s="74"/>
      <c r="G122" s="76"/>
      <c r="H122" s="76"/>
    </row>
    <row r="123" spans="3:8" s="73" customFormat="1" x14ac:dyDescent="0.3">
      <c r="C123" s="74"/>
      <c r="D123" s="74"/>
      <c r="E123" s="75"/>
      <c r="F123" s="74"/>
      <c r="G123" s="76"/>
      <c r="H123" s="76"/>
    </row>
    <row r="124" spans="3:8" s="73" customFormat="1" x14ac:dyDescent="0.3">
      <c r="C124" s="74"/>
      <c r="D124" s="74"/>
      <c r="E124" s="75"/>
      <c r="F124" s="74"/>
      <c r="G124" s="76"/>
      <c r="H124" s="76"/>
    </row>
    <row r="125" spans="3:8" s="73" customFormat="1" x14ac:dyDescent="0.3">
      <c r="C125" s="74"/>
      <c r="D125" s="74"/>
      <c r="E125" s="75"/>
      <c r="F125" s="74"/>
      <c r="G125" s="76"/>
      <c r="H125" s="76"/>
    </row>
    <row r="126" spans="3:8" s="73" customFormat="1" x14ac:dyDescent="0.3">
      <c r="C126" s="74"/>
      <c r="D126" s="74"/>
      <c r="E126" s="75"/>
      <c r="F126" s="74"/>
      <c r="G126" s="76"/>
      <c r="H126" s="76"/>
    </row>
    <row r="127" spans="3:8" s="73" customFormat="1" x14ac:dyDescent="0.3">
      <c r="C127" s="74"/>
      <c r="D127" s="74"/>
      <c r="E127" s="75"/>
      <c r="F127" s="74"/>
      <c r="G127" s="76"/>
      <c r="H127" s="76"/>
    </row>
    <row r="128" spans="3:8" s="73" customFormat="1" x14ac:dyDescent="0.3">
      <c r="C128" s="74"/>
      <c r="D128" s="74"/>
      <c r="E128" s="75"/>
      <c r="F128" s="74"/>
      <c r="G128" s="76"/>
      <c r="H128" s="76"/>
    </row>
    <row r="129" spans="3:8" s="73" customFormat="1" x14ac:dyDescent="0.3">
      <c r="C129" s="74"/>
      <c r="D129" s="74"/>
      <c r="E129" s="75"/>
      <c r="F129" s="74"/>
      <c r="G129" s="76"/>
      <c r="H129" s="76"/>
    </row>
    <row r="130" spans="3:8" s="73" customFormat="1" x14ac:dyDescent="0.3">
      <c r="C130" s="74"/>
      <c r="D130" s="74"/>
      <c r="E130" s="75"/>
      <c r="F130" s="74"/>
      <c r="G130" s="76"/>
      <c r="H130" s="76"/>
    </row>
    <row r="131" spans="3:8" s="73" customFormat="1" x14ac:dyDescent="0.3">
      <c r="C131" s="74"/>
      <c r="D131" s="74"/>
      <c r="E131" s="75"/>
      <c r="F131" s="74"/>
      <c r="G131" s="76"/>
      <c r="H131" s="76"/>
    </row>
    <row r="132" spans="3:8" s="73" customFormat="1" x14ac:dyDescent="0.3">
      <c r="C132" s="74"/>
      <c r="D132" s="74"/>
      <c r="E132" s="75"/>
      <c r="F132" s="74"/>
      <c r="G132" s="76"/>
      <c r="H132" s="76"/>
    </row>
    <row r="133" spans="3:8" s="73" customFormat="1" x14ac:dyDescent="0.3">
      <c r="C133" s="74"/>
      <c r="D133" s="74"/>
      <c r="E133" s="75"/>
      <c r="F133" s="74"/>
      <c r="G133" s="76"/>
      <c r="H133" s="76"/>
    </row>
    <row r="134" spans="3:8" s="73" customFormat="1" x14ac:dyDescent="0.3">
      <c r="C134" s="74"/>
      <c r="D134" s="74"/>
      <c r="E134" s="75"/>
      <c r="F134" s="74"/>
      <c r="G134" s="76"/>
      <c r="H134" s="76"/>
    </row>
    <row r="135" spans="3:8" s="73" customFormat="1" x14ac:dyDescent="0.3">
      <c r="C135" s="74"/>
      <c r="D135" s="74"/>
      <c r="E135" s="75"/>
      <c r="F135" s="74"/>
      <c r="G135" s="76"/>
      <c r="H135" s="76"/>
    </row>
    <row r="136" spans="3:8" s="73" customFormat="1" x14ac:dyDescent="0.3">
      <c r="C136" s="74"/>
      <c r="D136" s="74"/>
      <c r="E136" s="75"/>
      <c r="F136" s="74"/>
      <c r="G136" s="76"/>
      <c r="H136" s="76"/>
    </row>
    <row r="137" spans="3:8" s="73" customFormat="1" x14ac:dyDescent="0.3">
      <c r="C137" s="74"/>
      <c r="D137" s="74"/>
      <c r="E137" s="75"/>
      <c r="F137" s="74"/>
      <c r="G137" s="76"/>
      <c r="H137" s="76"/>
    </row>
    <row r="138" spans="3:8" s="73" customFormat="1" x14ac:dyDescent="0.3">
      <c r="C138" s="74"/>
      <c r="D138" s="74"/>
      <c r="E138" s="75"/>
      <c r="F138" s="74"/>
      <c r="G138" s="76"/>
      <c r="H138" s="76"/>
    </row>
    <row r="139" spans="3:8" s="73" customFormat="1" x14ac:dyDescent="0.3">
      <c r="C139" s="74"/>
      <c r="D139" s="74"/>
      <c r="E139" s="75"/>
      <c r="F139" s="74"/>
      <c r="G139" s="76"/>
      <c r="H139" s="76"/>
    </row>
    <row r="140" spans="3:8" s="73" customFormat="1" x14ac:dyDescent="0.3">
      <c r="C140" s="74"/>
      <c r="D140" s="74"/>
      <c r="E140" s="75"/>
      <c r="F140" s="74"/>
      <c r="G140" s="76"/>
      <c r="H140" s="76"/>
    </row>
    <row r="141" spans="3:8" s="73" customFormat="1" x14ac:dyDescent="0.3">
      <c r="C141" s="74"/>
      <c r="D141" s="74"/>
      <c r="E141" s="75"/>
      <c r="F141" s="74"/>
      <c r="G141" s="76"/>
      <c r="H141" s="76"/>
    </row>
    <row r="142" spans="3:8" s="73" customFormat="1" x14ac:dyDescent="0.3">
      <c r="C142" s="74"/>
      <c r="D142" s="74"/>
      <c r="E142" s="75"/>
      <c r="F142" s="74"/>
      <c r="G142" s="76"/>
      <c r="H142" s="76"/>
    </row>
    <row r="143" spans="3:8" s="73" customFormat="1" x14ac:dyDescent="0.3">
      <c r="C143" s="74"/>
      <c r="D143" s="74"/>
      <c r="E143" s="75"/>
      <c r="F143" s="74"/>
      <c r="G143" s="76"/>
      <c r="H143" s="76"/>
    </row>
    <row r="144" spans="3:8" s="73" customFormat="1" x14ac:dyDescent="0.3">
      <c r="C144" s="74"/>
      <c r="D144" s="74"/>
      <c r="E144" s="75"/>
      <c r="F144" s="74"/>
      <c r="G144" s="76"/>
      <c r="H144" s="76"/>
    </row>
    <row r="145" spans="3:8" s="73" customFormat="1" x14ac:dyDescent="0.3">
      <c r="C145" s="74"/>
      <c r="D145" s="74"/>
      <c r="E145" s="75"/>
      <c r="F145" s="74"/>
      <c r="G145" s="76"/>
      <c r="H145" s="76"/>
    </row>
    <row r="146" spans="3:8" s="73" customFormat="1" x14ac:dyDescent="0.3">
      <c r="C146" s="74"/>
      <c r="D146" s="74"/>
      <c r="E146" s="75"/>
      <c r="F146" s="74"/>
      <c r="G146" s="76"/>
      <c r="H146" s="76"/>
    </row>
    <row r="147" spans="3:8" s="73" customFormat="1" x14ac:dyDescent="0.3">
      <c r="C147" s="74"/>
      <c r="D147" s="74"/>
      <c r="E147" s="75"/>
      <c r="F147" s="74"/>
      <c r="G147" s="76"/>
      <c r="H147" s="76"/>
    </row>
    <row r="148" spans="3:8" s="73" customFormat="1" x14ac:dyDescent="0.3">
      <c r="C148" s="74"/>
      <c r="D148" s="74"/>
      <c r="E148" s="75"/>
      <c r="F148" s="74"/>
      <c r="G148" s="76"/>
      <c r="H148" s="76"/>
    </row>
    <row r="149" spans="3:8" s="73" customFormat="1" x14ac:dyDescent="0.3">
      <c r="C149" s="74"/>
      <c r="D149" s="74"/>
      <c r="E149" s="75"/>
      <c r="F149" s="74"/>
      <c r="G149" s="76"/>
      <c r="H149" s="76"/>
    </row>
    <row r="150" spans="3:8" s="73" customFormat="1" x14ac:dyDescent="0.3">
      <c r="C150" s="74"/>
      <c r="D150" s="74"/>
      <c r="E150" s="75"/>
      <c r="F150" s="74"/>
      <c r="G150" s="76"/>
      <c r="H150" s="76"/>
    </row>
    <row r="151" spans="3:8" s="73" customFormat="1" x14ac:dyDescent="0.3">
      <c r="C151" s="74"/>
      <c r="D151" s="74"/>
      <c r="E151" s="75"/>
      <c r="F151" s="74"/>
      <c r="G151" s="76"/>
      <c r="H151" s="76"/>
    </row>
    <row r="152" spans="3:8" s="73" customFormat="1" x14ac:dyDescent="0.3">
      <c r="C152" s="74"/>
      <c r="D152" s="74"/>
      <c r="E152" s="75"/>
      <c r="F152" s="74"/>
      <c r="G152" s="76"/>
      <c r="H152" s="76"/>
    </row>
    <row r="153" spans="3:8" s="73" customFormat="1" x14ac:dyDescent="0.3">
      <c r="C153" s="74"/>
      <c r="D153" s="74"/>
      <c r="E153" s="75"/>
      <c r="F153" s="74"/>
      <c r="G153" s="76"/>
      <c r="H153" s="76"/>
    </row>
    <row r="154" spans="3:8" s="73" customFormat="1" x14ac:dyDescent="0.3">
      <c r="C154" s="74"/>
      <c r="D154" s="74"/>
      <c r="E154" s="75"/>
      <c r="F154" s="74"/>
      <c r="G154" s="76"/>
      <c r="H154" s="76"/>
    </row>
    <row r="155" spans="3:8" s="73" customFormat="1" x14ac:dyDescent="0.3">
      <c r="C155" s="74"/>
      <c r="D155" s="74"/>
      <c r="E155" s="75"/>
      <c r="F155" s="74"/>
      <c r="G155" s="76"/>
      <c r="H155" s="76"/>
    </row>
    <row r="156" spans="3:8" s="73" customFormat="1" x14ac:dyDescent="0.3">
      <c r="C156" s="74"/>
      <c r="D156" s="74"/>
      <c r="E156" s="75"/>
      <c r="F156" s="74"/>
      <c r="G156" s="76"/>
      <c r="H156" s="76"/>
    </row>
    <row r="157" spans="3:8" s="73" customFormat="1" x14ac:dyDescent="0.3">
      <c r="C157" s="74"/>
      <c r="D157" s="74"/>
      <c r="E157" s="75"/>
      <c r="F157" s="74"/>
      <c r="G157" s="76"/>
      <c r="H157" s="76"/>
    </row>
    <row r="158" spans="3:8" s="73" customFormat="1" x14ac:dyDescent="0.3">
      <c r="C158" s="74"/>
      <c r="D158" s="74"/>
      <c r="E158" s="75"/>
      <c r="F158" s="74"/>
      <c r="G158" s="76"/>
      <c r="H158" s="76"/>
    </row>
    <row r="159" spans="3:8" s="73" customFormat="1" x14ac:dyDescent="0.3">
      <c r="C159" s="74"/>
      <c r="D159" s="74"/>
      <c r="E159" s="75"/>
      <c r="F159" s="74"/>
      <c r="G159" s="76"/>
      <c r="H159" s="76"/>
    </row>
    <row r="160" spans="3:8" s="73" customFormat="1" x14ac:dyDescent="0.3">
      <c r="C160" s="74"/>
      <c r="D160" s="74"/>
      <c r="E160" s="75"/>
      <c r="F160" s="74"/>
      <c r="G160" s="76"/>
      <c r="H160" s="76"/>
    </row>
    <row r="161" spans="3:8" s="73" customFormat="1" x14ac:dyDescent="0.3">
      <c r="C161" s="74"/>
      <c r="D161" s="74"/>
      <c r="E161" s="75"/>
      <c r="F161" s="74"/>
      <c r="G161" s="76"/>
      <c r="H161" s="76"/>
    </row>
    <row r="162" spans="3:8" s="73" customFormat="1" x14ac:dyDescent="0.3">
      <c r="C162" s="74"/>
      <c r="D162" s="74"/>
      <c r="E162" s="75"/>
      <c r="F162" s="74"/>
      <c r="G162" s="76"/>
      <c r="H162" s="76"/>
    </row>
    <row r="163" spans="3:8" s="73" customFormat="1" x14ac:dyDescent="0.3">
      <c r="C163" s="74"/>
      <c r="D163" s="74"/>
      <c r="E163" s="75"/>
      <c r="F163" s="74"/>
      <c r="G163" s="76"/>
      <c r="H163" s="76"/>
    </row>
    <row r="164" spans="3:8" s="73" customFormat="1" x14ac:dyDescent="0.3">
      <c r="C164" s="74"/>
      <c r="D164" s="74"/>
      <c r="E164" s="75"/>
      <c r="F164" s="74"/>
      <c r="G164" s="76"/>
      <c r="H164" s="76"/>
    </row>
    <row r="165" spans="3:8" s="73" customFormat="1" x14ac:dyDescent="0.3">
      <c r="C165" s="74"/>
      <c r="D165" s="74"/>
      <c r="E165" s="75"/>
      <c r="F165" s="74"/>
      <c r="G165" s="76"/>
      <c r="H165" s="76"/>
    </row>
    <row r="166" spans="3:8" s="73" customFormat="1" x14ac:dyDescent="0.3">
      <c r="C166" s="74"/>
      <c r="D166" s="74"/>
      <c r="E166" s="75"/>
      <c r="F166" s="74"/>
      <c r="G166" s="76"/>
      <c r="H166" s="76"/>
    </row>
    <row r="167" spans="3:8" s="73" customFormat="1" x14ac:dyDescent="0.3">
      <c r="C167" s="74"/>
      <c r="D167" s="74"/>
      <c r="E167" s="75"/>
      <c r="F167" s="74"/>
      <c r="G167" s="76"/>
      <c r="H167" s="76"/>
    </row>
    <row r="168" spans="3:8" s="73" customFormat="1" x14ac:dyDescent="0.3">
      <c r="C168" s="74"/>
      <c r="D168" s="74"/>
      <c r="E168" s="75"/>
      <c r="F168" s="74"/>
      <c r="G168" s="76"/>
      <c r="H168" s="76"/>
    </row>
    <row r="169" spans="3:8" s="73" customFormat="1" x14ac:dyDescent="0.3">
      <c r="C169" s="74"/>
      <c r="D169" s="74"/>
      <c r="E169" s="75"/>
      <c r="F169" s="74"/>
      <c r="G169" s="76"/>
      <c r="H169" s="76"/>
    </row>
    <row r="170" spans="3:8" s="73" customFormat="1" x14ac:dyDescent="0.3">
      <c r="C170" s="74"/>
      <c r="D170" s="74"/>
      <c r="E170" s="75"/>
      <c r="F170" s="74"/>
      <c r="G170" s="76"/>
      <c r="H170" s="76"/>
    </row>
    <row r="171" spans="3:8" s="73" customFormat="1" x14ac:dyDescent="0.3">
      <c r="C171" s="74"/>
      <c r="D171" s="74"/>
      <c r="E171" s="75"/>
      <c r="F171" s="74"/>
      <c r="G171" s="76"/>
      <c r="H171" s="76"/>
    </row>
    <row r="172" spans="3:8" s="73" customFormat="1" x14ac:dyDescent="0.3">
      <c r="C172" s="74"/>
      <c r="D172" s="74"/>
      <c r="E172" s="75"/>
      <c r="F172" s="74"/>
      <c r="G172" s="76"/>
      <c r="H172" s="76"/>
    </row>
    <row r="173" spans="3:8" s="73" customFormat="1" x14ac:dyDescent="0.3">
      <c r="C173" s="74"/>
      <c r="D173" s="74"/>
      <c r="E173" s="75"/>
      <c r="F173" s="74"/>
      <c r="G173" s="76"/>
      <c r="H173" s="76"/>
    </row>
    <row r="174" spans="3:8" s="73" customFormat="1" x14ac:dyDescent="0.3">
      <c r="C174" s="74"/>
      <c r="D174" s="74"/>
      <c r="E174" s="75"/>
      <c r="F174" s="74"/>
      <c r="G174" s="76"/>
      <c r="H174" s="76"/>
    </row>
    <row r="175" spans="3:8" s="73" customFormat="1" x14ac:dyDescent="0.3">
      <c r="C175" s="74"/>
      <c r="D175" s="74"/>
      <c r="E175" s="75"/>
      <c r="F175" s="74"/>
      <c r="G175" s="76"/>
      <c r="H175" s="76"/>
    </row>
    <row r="176" spans="3:8" s="73" customFormat="1" x14ac:dyDescent="0.3">
      <c r="C176" s="74"/>
      <c r="D176" s="74"/>
      <c r="E176" s="75"/>
      <c r="F176" s="74"/>
      <c r="G176" s="76"/>
      <c r="H176" s="76"/>
    </row>
    <row r="177" spans="3:8" s="73" customFormat="1" x14ac:dyDescent="0.3">
      <c r="C177" s="74"/>
      <c r="D177" s="74"/>
      <c r="E177" s="75"/>
      <c r="F177" s="74"/>
      <c r="G177" s="76"/>
      <c r="H177" s="76"/>
    </row>
    <row r="178" spans="3:8" s="73" customFormat="1" x14ac:dyDescent="0.3">
      <c r="C178" s="74"/>
      <c r="D178" s="74"/>
      <c r="E178" s="75"/>
      <c r="F178" s="74"/>
      <c r="G178" s="76"/>
      <c r="H178" s="76"/>
    </row>
    <row r="179" spans="3:8" s="73" customFormat="1" x14ac:dyDescent="0.3">
      <c r="C179" s="74"/>
      <c r="D179" s="74"/>
      <c r="E179" s="75"/>
      <c r="F179" s="74"/>
      <c r="G179" s="76"/>
      <c r="H179" s="76"/>
    </row>
    <row r="180" spans="3:8" s="73" customFormat="1" x14ac:dyDescent="0.3">
      <c r="C180" s="74"/>
      <c r="D180" s="74"/>
      <c r="E180" s="75"/>
      <c r="F180" s="74"/>
      <c r="G180" s="76"/>
      <c r="H180" s="76"/>
    </row>
    <row r="181" spans="3:8" s="73" customFormat="1" x14ac:dyDescent="0.3">
      <c r="C181" s="74"/>
      <c r="D181" s="74"/>
      <c r="E181" s="75"/>
      <c r="F181" s="74"/>
      <c r="G181" s="76"/>
      <c r="H181" s="76"/>
    </row>
    <row r="182" spans="3:8" s="73" customFormat="1" x14ac:dyDescent="0.3">
      <c r="C182" s="74"/>
      <c r="D182" s="74"/>
      <c r="E182" s="75"/>
      <c r="F182" s="74"/>
      <c r="G182" s="76"/>
      <c r="H182" s="76"/>
    </row>
    <row r="183" spans="3:8" s="73" customFormat="1" x14ac:dyDescent="0.3">
      <c r="C183" s="74"/>
      <c r="D183" s="74"/>
      <c r="E183" s="75"/>
      <c r="F183" s="74"/>
      <c r="G183" s="76"/>
      <c r="H183" s="76"/>
    </row>
    <row r="184" spans="3:8" s="73" customFormat="1" x14ac:dyDescent="0.3">
      <c r="C184" s="74"/>
      <c r="D184" s="74"/>
      <c r="E184" s="75"/>
      <c r="F184" s="74"/>
      <c r="G184" s="76"/>
      <c r="H184" s="76"/>
    </row>
    <row r="185" spans="3:8" s="73" customFormat="1" x14ac:dyDescent="0.3">
      <c r="C185" s="74"/>
      <c r="D185" s="74"/>
      <c r="E185" s="75"/>
      <c r="F185" s="74"/>
      <c r="G185" s="76"/>
      <c r="H185" s="76"/>
    </row>
    <row r="186" spans="3:8" s="73" customFormat="1" x14ac:dyDescent="0.3">
      <c r="C186" s="74"/>
      <c r="D186" s="74"/>
      <c r="E186" s="75"/>
      <c r="F186" s="74"/>
      <c r="G186" s="76"/>
      <c r="H186" s="76"/>
    </row>
    <row r="187" spans="3:8" s="73" customFormat="1" x14ac:dyDescent="0.3">
      <c r="C187" s="74"/>
      <c r="D187" s="74"/>
      <c r="E187" s="75"/>
      <c r="F187" s="74"/>
      <c r="G187" s="76"/>
      <c r="H187" s="76"/>
    </row>
    <row r="188" spans="3:8" s="73" customFormat="1" x14ac:dyDescent="0.3">
      <c r="C188" s="74"/>
      <c r="D188" s="74"/>
      <c r="E188" s="75"/>
      <c r="F188" s="74"/>
      <c r="G188" s="76"/>
      <c r="H188" s="76"/>
    </row>
    <row r="189" spans="3:8" s="73" customFormat="1" x14ac:dyDescent="0.3">
      <c r="C189" s="74"/>
      <c r="D189" s="74"/>
      <c r="E189" s="75"/>
      <c r="F189" s="74"/>
      <c r="G189" s="76"/>
      <c r="H189" s="76"/>
    </row>
    <row r="190" spans="3:8" s="73" customFormat="1" x14ac:dyDescent="0.3">
      <c r="C190" s="74"/>
      <c r="D190" s="74"/>
      <c r="E190" s="75"/>
      <c r="F190" s="74"/>
      <c r="G190" s="76"/>
      <c r="H190" s="76"/>
    </row>
    <row r="191" spans="3:8" s="73" customFormat="1" x14ac:dyDescent="0.3">
      <c r="C191" s="74"/>
      <c r="D191" s="74"/>
      <c r="E191" s="75"/>
      <c r="F191" s="74"/>
      <c r="G191" s="76"/>
      <c r="H191" s="76"/>
    </row>
    <row r="192" spans="3:8" s="73" customFormat="1" x14ac:dyDescent="0.3">
      <c r="C192" s="74"/>
      <c r="D192" s="74"/>
      <c r="E192" s="75"/>
      <c r="F192" s="74"/>
      <c r="G192" s="76"/>
      <c r="H192" s="76"/>
    </row>
    <row r="193" spans="3:8" s="73" customFormat="1" x14ac:dyDescent="0.3">
      <c r="C193" s="74"/>
      <c r="D193" s="74"/>
      <c r="E193" s="75"/>
      <c r="F193" s="74"/>
      <c r="G193" s="76"/>
      <c r="H193" s="76"/>
    </row>
    <row r="194" spans="3:8" s="73" customFormat="1" x14ac:dyDescent="0.3">
      <c r="C194" s="74"/>
      <c r="D194" s="74"/>
      <c r="E194" s="75"/>
      <c r="F194" s="74"/>
      <c r="G194" s="76"/>
      <c r="H194" s="76"/>
    </row>
    <row r="195" spans="3:8" s="73" customFormat="1" x14ac:dyDescent="0.3">
      <c r="C195" s="74"/>
      <c r="D195" s="74"/>
      <c r="E195" s="75"/>
      <c r="F195" s="74"/>
      <c r="G195" s="76"/>
      <c r="H195" s="76"/>
    </row>
    <row r="196" spans="3:8" s="73" customFormat="1" x14ac:dyDescent="0.3">
      <c r="C196" s="74"/>
      <c r="D196" s="74"/>
      <c r="E196" s="75"/>
      <c r="F196" s="74"/>
      <c r="G196" s="76"/>
      <c r="H196" s="76"/>
    </row>
    <row r="197" spans="3:8" s="73" customFormat="1" x14ac:dyDescent="0.3">
      <c r="C197" s="74"/>
      <c r="D197" s="74"/>
      <c r="E197" s="75"/>
      <c r="F197" s="74"/>
      <c r="G197" s="76"/>
      <c r="H197" s="76"/>
    </row>
    <row r="198" spans="3:8" s="73" customFormat="1" x14ac:dyDescent="0.3">
      <c r="C198" s="74"/>
      <c r="D198" s="74"/>
      <c r="E198" s="75"/>
      <c r="F198" s="74"/>
      <c r="G198" s="76"/>
      <c r="H198" s="76"/>
    </row>
    <row r="199" spans="3:8" s="73" customFormat="1" x14ac:dyDescent="0.3">
      <c r="C199" s="74"/>
      <c r="D199" s="74"/>
      <c r="E199" s="75"/>
      <c r="F199" s="74"/>
      <c r="G199" s="76"/>
      <c r="H199" s="76"/>
    </row>
    <row r="200" spans="3:8" s="73" customFormat="1" x14ac:dyDescent="0.3">
      <c r="C200" s="74"/>
      <c r="D200" s="74"/>
      <c r="E200" s="75"/>
      <c r="F200" s="74"/>
      <c r="G200" s="76"/>
      <c r="H200" s="76"/>
    </row>
    <row r="201" spans="3:8" s="73" customFormat="1" x14ac:dyDescent="0.3">
      <c r="C201" s="74"/>
      <c r="D201" s="74"/>
      <c r="E201" s="75"/>
      <c r="F201" s="74"/>
      <c r="G201" s="76"/>
      <c r="H201" s="76"/>
    </row>
    <row r="202" spans="3:8" s="73" customFormat="1" x14ac:dyDescent="0.3">
      <c r="C202" s="74"/>
      <c r="D202" s="74"/>
      <c r="E202" s="75"/>
      <c r="F202" s="74"/>
      <c r="G202" s="76"/>
      <c r="H202" s="76"/>
    </row>
    <row r="203" spans="3:8" s="73" customFormat="1" x14ac:dyDescent="0.3">
      <c r="C203" s="74"/>
      <c r="D203" s="74"/>
      <c r="E203" s="75"/>
      <c r="F203" s="74"/>
      <c r="G203" s="76"/>
      <c r="H203" s="76"/>
    </row>
    <row r="204" spans="3:8" s="73" customFormat="1" x14ac:dyDescent="0.3">
      <c r="C204" s="74"/>
      <c r="D204" s="74"/>
      <c r="E204" s="75"/>
      <c r="F204" s="74"/>
      <c r="G204" s="76"/>
      <c r="H204" s="76"/>
    </row>
    <row r="205" spans="3:8" s="73" customFormat="1" x14ac:dyDescent="0.3">
      <c r="C205" s="74"/>
      <c r="D205" s="74"/>
      <c r="E205" s="75"/>
      <c r="F205" s="74"/>
      <c r="G205" s="76"/>
      <c r="H205" s="76"/>
    </row>
    <row r="206" spans="3:8" s="73" customFormat="1" x14ac:dyDescent="0.3">
      <c r="C206" s="74"/>
      <c r="D206" s="74"/>
      <c r="E206" s="75"/>
      <c r="F206" s="74"/>
      <c r="G206" s="76"/>
      <c r="H206" s="76"/>
    </row>
    <row r="207" spans="3:8" s="73" customFormat="1" x14ac:dyDescent="0.3">
      <c r="C207" s="74"/>
      <c r="D207" s="74"/>
      <c r="E207" s="75"/>
      <c r="F207" s="74"/>
      <c r="G207" s="76"/>
      <c r="H207" s="76"/>
    </row>
    <row r="208" spans="3:8" s="73" customFormat="1" x14ac:dyDescent="0.3">
      <c r="C208" s="74"/>
      <c r="D208" s="74"/>
      <c r="E208" s="75"/>
      <c r="F208" s="74"/>
      <c r="G208" s="76"/>
      <c r="H208" s="76"/>
    </row>
    <row r="209" spans="3:8" s="73" customFormat="1" x14ac:dyDescent="0.3">
      <c r="C209" s="74"/>
      <c r="D209" s="74"/>
      <c r="E209" s="75"/>
      <c r="F209" s="74"/>
      <c r="G209" s="76"/>
      <c r="H209" s="76"/>
    </row>
    <row r="210" spans="3:8" s="73" customFormat="1" x14ac:dyDescent="0.3">
      <c r="C210" s="74"/>
      <c r="D210" s="74"/>
      <c r="E210" s="75"/>
      <c r="F210" s="74"/>
      <c r="G210" s="76"/>
      <c r="H210" s="76"/>
    </row>
    <row r="211" spans="3:8" s="73" customFormat="1" x14ac:dyDescent="0.3">
      <c r="C211" s="74"/>
      <c r="D211" s="74"/>
      <c r="E211" s="75"/>
      <c r="F211" s="74"/>
      <c r="G211" s="76"/>
      <c r="H211" s="76"/>
    </row>
    <row r="212" spans="3:8" s="73" customFormat="1" x14ac:dyDescent="0.3">
      <c r="C212" s="74"/>
      <c r="D212" s="74"/>
      <c r="E212" s="75"/>
      <c r="F212" s="74"/>
      <c r="G212" s="76"/>
      <c r="H212" s="76"/>
    </row>
    <row r="213" spans="3:8" s="73" customFormat="1" x14ac:dyDescent="0.3">
      <c r="C213" s="74"/>
      <c r="D213" s="74"/>
      <c r="E213" s="75"/>
      <c r="F213" s="74"/>
      <c r="G213" s="76"/>
      <c r="H213" s="76"/>
    </row>
    <row r="214" spans="3:8" s="73" customFormat="1" x14ac:dyDescent="0.3">
      <c r="C214" s="74"/>
      <c r="D214" s="74"/>
      <c r="E214" s="75"/>
      <c r="F214" s="74"/>
      <c r="G214" s="76"/>
      <c r="H214" s="76"/>
    </row>
    <row r="215" spans="3:8" s="73" customFormat="1" x14ac:dyDescent="0.3">
      <c r="C215" s="74"/>
      <c r="D215" s="74"/>
      <c r="E215" s="75"/>
      <c r="F215" s="74"/>
      <c r="G215" s="76"/>
      <c r="H215" s="76"/>
    </row>
    <row r="216" spans="3:8" s="73" customFormat="1" x14ac:dyDescent="0.3">
      <c r="C216" s="74"/>
      <c r="D216" s="74"/>
      <c r="E216" s="75"/>
      <c r="F216" s="74"/>
      <c r="G216" s="76"/>
      <c r="H216" s="76"/>
    </row>
    <row r="217" spans="3:8" s="73" customFormat="1" x14ac:dyDescent="0.3">
      <c r="C217" s="74"/>
      <c r="D217" s="74"/>
      <c r="E217" s="75"/>
      <c r="F217" s="74"/>
      <c r="G217" s="76"/>
      <c r="H217" s="76"/>
    </row>
    <row r="218" spans="3:8" s="73" customFormat="1" x14ac:dyDescent="0.3">
      <c r="C218" s="74"/>
      <c r="D218" s="74"/>
      <c r="E218" s="75"/>
      <c r="F218" s="74"/>
      <c r="G218" s="76"/>
      <c r="H218" s="76"/>
    </row>
    <row r="219" spans="3:8" s="73" customFormat="1" x14ac:dyDescent="0.3">
      <c r="C219" s="74"/>
      <c r="D219" s="74"/>
      <c r="E219" s="75"/>
      <c r="F219" s="74"/>
      <c r="G219" s="76"/>
      <c r="H219" s="76"/>
    </row>
    <row r="220" spans="3:8" s="73" customFormat="1" x14ac:dyDescent="0.3">
      <c r="C220" s="74"/>
      <c r="D220" s="74"/>
      <c r="E220" s="75"/>
      <c r="F220" s="74"/>
      <c r="G220" s="76"/>
      <c r="H220" s="76"/>
    </row>
    <row r="221" spans="3:8" s="73" customFormat="1" x14ac:dyDescent="0.3">
      <c r="C221" s="74"/>
      <c r="D221" s="74"/>
      <c r="E221" s="75"/>
      <c r="F221" s="74"/>
      <c r="G221" s="76"/>
      <c r="H221" s="76"/>
    </row>
    <row r="222" spans="3:8" s="73" customFormat="1" x14ac:dyDescent="0.3">
      <c r="C222" s="74"/>
      <c r="D222" s="74"/>
      <c r="E222" s="75"/>
      <c r="F222" s="74"/>
      <c r="G222" s="76"/>
      <c r="H222" s="76"/>
    </row>
    <row r="223" spans="3:8" s="73" customFormat="1" x14ac:dyDescent="0.3">
      <c r="C223" s="74"/>
      <c r="D223" s="74"/>
      <c r="E223" s="75"/>
      <c r="F223" s="74"/>
      <c r="G223" s="76"/>
      <c r="H223" s="76"/>
    </row>
    <row r="224" spans="3:8" s="73" customFormat="1" x14ac:dyDescent="0.3">
      <c r="C224" s="74"/>
      <c r="D224" s="74"/>
      <c r="E224" s="75"/>
      <c r="F224" s="74"/>
      <c r="G224" s="76"/>
      <c r="H224" s="76"/>
    </row>
    <row r="225" spans="3:8" s="73" customFormat="1" x14ac:dyDescent="0.3">
      <c r="C225" s="74"/>
      <c r="D225" s="74"/>
      <c r="E225" s="75"/>
      <c r="F225" s="74"/>
      <c r="G225" s="76"/>
      <c r="H225" s="76"/>
    </row>
    <row r="226" spans="3:8" s="73" customFormat="1" x14ac:dyDescent="0.3">
      <c r="C226" s="74"/>
      <c r="D226" s="74"/>
      <c r="E226" s="75"/>
      <c r="F226" s="74"/>
      <c r="G226" s="76"/>
      <c r="H226" s="76"/>
    </row>
    <row r="227" spans="3:8" s="73" customFormat="1" x14ac:dyDescent="0.3">
      <c r="C227" s="74"/>
      <c r="D227" s="74"/>
      <c r="E227" s="75"/>
      <c r="F227" s="74"/>
      <c r="G227" s="76"/>
      <c r="H227" s="76"/>
    </row>
    <row r="228" spans="3:8" s="73" customFormat="1" x14ac:dyDescent="0.3">
      <c r="C228" s="74"/>
      <c r="D228" s="74"/>
      <c r="E228" s="75"/>
      <c r="F228" s="74"/>
      <c r="G228" s="76"/>
      <c r="H228" s="76"/>
    </row>
    <row r="229" spans="3:8" s="73" customFormat="1" x14ac:dyDescent="0.3">
      <c r="C229" s="74"/>
      <c r="D229" s="74"/>
      <c r="E229" s="75"/>
      <c r="F229" s="74"/>
      <c r="G229" s="76"/>
      <c r="H229" s="76"/>
    </row>
    <row r="230" spans="3:8" s="73" customFormat="1" x14ac:dyDescent="0.3">
      <c r="C230" s="74"/>
      <c r="D230" s="74"/>
      <c r="E230" s="75"/>
      <c r="F230" s="74"/>
      <c r="G230" s="76"/>
      <c r="H230" s="76"/>
    </row>
    <row r="231" spans="3:8" s="73" customFormat="1" x14ac:dyDescent="0.3">
      <c r="C231" s="74"/>
      <c r="D231" s="74"/>
      <c r="E231" s="75"/>
      <c r="F231" s="74"/>
      <c r="G231" s="76"/>
      <c r="H231" s="76"/>
    </row>
    <row r="232" spans="3:8" s="73" customFormat="1" x14ac:dyDescent="0.3">
      <c r="C232" s="74"/>
      <c r="D232" s="74"/>
      <c r="E232" s="75"/>
      <c r="F232" s="74"/>
      <c r="G232" s="76"/>
      <c r="H232" s="76"/>
    </row>
    <row r="233" spans="3:8" s="73" customFormat="1" x14ac:dyDescent="0.3">
      <c r="C233" s="74"/>
      <c r="D233" s="74"/>
      <c r="E233" s="75"/>
      <c r="F233" s="74"/>
      <c r="G233" s="76"/>
      <c r="H233" s="76"/>
    </row>
    <row r="234" spans="3:8" s="73" customFormat="1" x14ac:dyDescent="0.3">
      <c r="C234" s="74"/>
      <c r="D234" s="74"/>
      <c r="E234" s="75"/>
      <c r="F234" s="74"/>
      <c r="G234" s="76"/>
      <c r="H234" s="76"/>
    </row>
    <row r="235" spans="3:8" s="73" customFormat="1" x14ac:dyDescent="0.3">
      <c r="C235" s="74"/>
      <c r="D235" s="74"/>
      <c r="E235" s="75"/>
      <c r="F235" s="74"/>
      <c r="G235" s="76"/>
      <c r="H235" s="76"/>
    </row>
    <row r="236" spans="3:8" s="73" customFormat="1" x14ac:dyDescent="0.3">
      <c r="C236" s="74"/>
      <c r="D236" s="74"/>
      <c r="E236" s="75"/>
      <c r="F236" s="74"/>
      <c r="G236" s="76"/>
      <c r="H236" s="76"/>
    </row>
    <row r="237" spans="3:8" s="73" customFormat="1" x14ac:dyDescent="0.3">
      <c r="C237" s="74"/>
      <c r="D237" s="74"/>
      <c r="E237" s="75"/>
      <c r="F237" s="74"/>
      <c r="G237" s="76"/>
      <c r="H237" s="76"/>
    </row>
    <row r="238" spans="3:8" s="73" customFormat="1" x14ac:dyDescent="0.3">
      <c r="C238" s="74"/>
      <c r="D238" s="74"/>
      <c r="E238" s="75"/>
      <c r="F238" s="74"/>
      <c r="G238" s="76"/>
      <c r="H238" s="76"/>
    </row>
    <row r="239" spans="3:8" s="73" customFormat="1" x14ac:dyDescent="0.3">
      <c r="C239" s="74"/>
      <c r="D239" s="74"/>
      <c r="E239" s="75"/>
      <c r="F239" s="74"/>
      <c r="G239" s="76"/>
      <c r="H239" s="76"/>
    </row>
    <row r="240" spans="3:8" s="73" customFormat="1" x14ac:dyDescent="0.3">
      <c r="C240" s="74"/>
      <c r="D240" s="74"/>
      <c r="E240" s="75"/>
      <c r="F240" s="74"/>
      <c r="G240" s="76"/>
      <c r="H240" s="76"/>
    </row>
    <row r="241" spans="3:8" s="73" customFormat="1" x14ac:dyDescent="0.3">
      <c r="C241" s="74"/>
      <c r="D241" s="74"/>
      <c r="E241" s="75"/>
      <c r="F241" s="74"/>
      <c r="G241" s="76"/>
      <c r="H241" s="76"/>
    </row>
    <row r="242" spans="3:8" s="73" customFormat="1" x14ac:dyDescent="0.3">
      <c r="C242" s="74"/>
      <c r="D242" s="74"/>
      <c r="E242" s="75"/>
      <c r="F242" s="74"/>
      <c r="G242" s="76"/>
      <c r="H242" s="76"/>
    </row>
    <row r="243" spans="3:8" s="73" customFormat="1" x14ac:dyDescent="0.3">
      <c r="C243" s="74"/>
      <c r="D243" s="74"/>
      <c r="E243" s="75"/>
      <c r="F243" s="74"/>
      <c r="G243" s="76"/>
      <c r="H243" s="76"/>
    </row>
    <row r="244" spans="3:8" s="73" customFormat="1" x14ac:dyDescent="0.3">
      <c r="C244" s="74"/>
      <c r="D244" s="74"/>
      <c r="E244" s="75"/>
      <c r="F244" s="74"/>
      <c r="G244" s="76"/>
      <c r="H244" s="76"/>
    </row>
    <row r="245" spans="3:8" s="73" customFormat="1" x14ac:dyDescent="0.3">
      <c r="C245" s="74"/>
      <c r="D245" s="74"/>
      <c r="E245" s="75"/>
      <c r="F245" s="74"/>
      <c r="G245" s="76"/>
      <c r="H245" s="76"/>
    </row>
    <row r="246" spans="3:8" s="73" customFormat="1" x14ac:dyDescent="0.3">
      <c r="C246" s="74"/>
      <c r="D246" s="74"/>
      <c r="E246" s="75"/>
      <c r="F246" s="74"/>
      <c r="G246" s="76"/>
      <c r="H246" s="76"/>
    </row>
    <row r="247" spans="3:8" s="73" customFormat="1" x14ac:dyDescent="0.3">
      <c r="C247" s="74"/>
      <c r="D247" s="74"/>
      <c r="E247" s="75"/>
      <c r="F247" s="74"/>
      <c r="G247" s="76"/>
      <c r="H247" s="76"/>
    </row>
    <row r="248" spans="3:8" s="73" customFormat="1" x14ac:dyDescent="0.3">
      <c r="C248" s="74"/>
      <c r="D248" s="74"/>
      <c r="E248" s="75"/>
      <c r="F248" s="74"/>
      <c r="G248" s="76"/>
      <c r="H248" s="76"/>
    </row>
    <row r="249" spans="3:8" s="73" customFormat="1" x14ac:dyDescent="0.3">
      <c r="C249" s="74"/>
      <c r="D249" s="74"/>
      <c r="E249" s="75"/>
      <c r="F249" s="74"/>
      <c r="G249" s="76"/>
      <c r="H249" s="76"/>
    </row>
    <row r="250" spans="3:8" s="73" customFormat="1" x14ac:dyDescent="0.3">
      <c r="C250" s="74"/>
      <c r="D250" s="74"/>
      <c r="E250" s="75"/>
      <c r="F250" s="74"/>
      <c r="G250" s="76"/>
      <c r="H250" s="76"/>
    </row>
    <row r="251" spans="3:8" s="73" customFormat="1" x14ac:dyDescent="0.3">
      <c r="C251" s="74"/>
      <c r="D251" s="74"/>
      <c r="E251" s="75"/>
      <c r="F251" s="74"/>
      <c r="G251" s="76"/>
      <c r="H251" s="76"/>
    </row>
    <row r="252" spans="3:8" s="73" customFormat="1" x14ac:dyDescent="0.3">
      <c r="C252" s="74"/>
      <c r="D252" s="74"/>
      <c r="E252" s="75"/>
      <c r="F252" s="74"/>
      <c r="G252" s="76"/>
      <c r="H252" s="76"/>
    </row>
    <row r="253" spans="3:8" s="73" customFormat="1" x14ac:dyDescent="0.3">
      <c r="C253" s="74"/>
      <c r="D253" s="74"/>
      <c r="E253" s="75"/>
      <c r="F253" s="74"/>
      <c r="G253" s="76"/>
      <c r="H253" s="76"/>
    </row>
    <row r="254" spans="3:8" s="73" customFormat="1" x14ac:dyDescent="0.3">
      <c r="C254" s="74"/>
      <c r="D254" s="74"/>
      <c r="E254" s="75"/>
      <c r="F254" s="74"/>
      <c r="G254" s="76"/>
      <c r="H254" s="76"/>
    </row>
    <row r="255" spans="3:8" s="73" customFormat="1" x14ac:dyDescent="0.3">
      <c r="C255" s="74"/>
      <c r="D255" s="74"/>
      <c r="E255" s="75"/>
      <c r="F255" s="74"/>
      <c r="G255" s="76"/>
      <c r="H255" s="76"/>
    </row>
    <row r="256" spans="3:8" s="73" customFormat="1" x14ac:dyDescent="0.3">
      <c r="C256" s="74"/>
      <c r="D256" s="74"/>
      <c r="E256" s="75"/>
      <c r="F256" s="74"/>
      <c r="G256" s="76"/>
      <c r="H256" s="76"/>
    </row>
    <row r="257" spans="3:8" s="73" customFormat="1" x14ac:dyDescent="0.3">
      <c r="C257" s="74"/>
      <c r="D257" s="74"/>
      <c r="E257" s="75"/>
      <c r="F257" s="74"/>
      <c r="G257" s="76"/>
      <c r="H257" s="76"/>
    </row>
    <row r="258" spans="3:8" s="73" customFormat="1" x14ac:dyDescent="0.3">
      <c r="C258" s="74"/>
      <c r="D258" s="74"/>
      <c r="E258" s="75"/>
      <c r="F258" s="74"/>
      <c r="G258" s="76"/>
      <c r="H258" s="76"/>
    </row>
    <row r="259" spans="3:8" s="73" customFormat="1" x14ac:dyDescent="0.3">
      <c r="C259" s="74"/>
      <c r="D259" s="74"/>
      <c r="E259" s="75"/>
      <c r="F259" s="74"/>
      <c r="G259" s="76"/>
      <c r="H259" s="76"/>
    </row>
    <row r="260" spans="3:8" s="73" customFormat="1" x14ac:dyDescent="0.3">
      <c r="C260" s="74"/>
      <c r="D260" s="74"/>
      <c r="E260" s="75"/>
      <c r="F260" s="74"/>
      <c r="G260" s="76"/>
      <c r="H260" s="76"/>
    </row>
    <row r="261" spans="3:8" s="73" customFormat="1" x14ac:dyDescent="0.3">
      <c r="C261" s="74"/>
      <c r="D261" s="74"/>
      <c r="E261" s="75"/>
      <c r="F261" s="74"/>
      <c r="G261" s="76"/>
      <c r="H261" s="76"/>
    </row>
    <row r="262" spans="3:8" s="73" customFormat="1" x14ac:dyDescent="0.3">
      <c r="C262" s="74"/>
      <c r="D262" s="74"/>
      <c r="E262" s="75"/>
      <c r="F262" s="74"/>
      <c r="G262" s="76"/>
      <c r="H262" s="76"/>
    </row>
    <row r="263" spans="3:8" s="73" customFormat="1" x14ac:dyDescent="0.3">
      <c r="C263" s="74"/>
      <c r="D263" s="74"/>
      <c r="E263" s="75"/>
      <c r="F263" s="74"/>
      <c r="G263" s="76"/>
      <c r="H263" s="76"/>
    </row>
    <row r="264" spans="3:8" s="73" customFormat="1" x14ac:dyDescent="0.3">
      <c r="C264" s="74"/>
      <c r="D264" s="74"/>
      <c r="E264" s="75"/>
      <c r="F264" s="74"/>
      <c r="G264" s="76"/>
      <c r="H264" s="76"/>
    </row>
    <row r="265" spans="3:8" s="73" customFormat="1" x14ac:dyDescent="0.3">
      <c r="C265" s="74"/>
      <c r="D265" s="74"/>
      <c r="E265" s="75"/>
      <c r="F265" s="74"/>
      <c r="G265" s="76"/>
      <c r="H265" s="76"/>
    </row>
    <row r="266" spans="3:8" s="73" customFormat="1" x14ac:dyDescent="0.3">
      <c r="C266" s="74"/>
      <c r="D266" s="74"/>
      <c r="E266" s="75"/>
      <c r="F266" s="74"/>
      <c r="G266" s="76"/>
      <c r="H266" s="76"/>
    </row>
    <row r="267" spans="3:8" s="73" customFormat="1" x14ac:dyDescent="0.3">
      <c r="C267" s="74"/>
      <c r="D267" s="74"/>
      <c r="E267" s="75"/>
      <c r="F267" s="74"/>
      <c r="G267" s="76"/>
      <c r="H267" s="76"/>
    </row>
    <row r="268" spans="3:8" s="73" customFormat="1" x14ac:dyDescent="0.3">
      <c r="C268" s="74"/>
      <c r="D268" s="74"/>
      <c r="E268" s="75"/>
      <c r="F268" s="74"/>
      <c r="G268" s="76"/>
      <c r="H268" s="76"/>
    </row>
    <row r="269" spans="3:8" s="73" customFormat="1" x14ac:dyDescent="0.3">
      <c r="C269" s="74"/>
      <c r="D269" s="74"/>
      <c r="E269" s="75"/>
      <c r="F269" s="74"/>
      <c r="G269" s="76"/>
      <c r="H269" s="76"/>
    </row>
    <row r="270" spans="3:8" s="73" customFormat="1" x14ac:dyDescent="0.3">
      <c r="C270" s="74"/>
      <c r="D270" s="74"/>
      <c r="E270" s="75"/>
      <c r="F270" s="74"/>
      <c r="G270" s="76"/>
      <c r="H270" s="76"/>
    </row>
    <row r="271" spans="3:8" s="73" customFormat="1" x14ac:dyDescent="0.3">
      <c r="C271" s="74"/>
      <c r="D271" s="74"/>
      <c r="E271" s="75"/>
      <c r="F271" s="74"/>
      <c r="G271" s="76"/>
      <c r="H271" s="76"/>
    </row>
    <row r="272" spans="3:8" s="73" customFormat="1" x14ac:dyDescent="0.3">
      <c r="C272" s="74"/>
      <c r="D272" s="74"/>
      <c r="E272" s="75"/>
      <c r="F272" s="74"/>
      <c r="G272" s="76"/>
      <c r="H272" s="76"/>
    </row>
    <row r="273" spans="3:8" s="73" customFormat="1" x14ac:dyDescent="0.3">
      <c r="C273" s="74"/>
      <c r="D273" s="74"/>
      <c r="E273" s="75"/>
      <c r="F273" s="74"/>
      <c r="G273" s="76"/>
      <c r="H273" s="76"/>
    </row>
    <row r="274" spans="3:8" s="73" customFormat="1" x14ac:dyDescent="0.3">
      <c r="C274" s="74"/>
      <c r="D274" s="74"/>
      <c r="E274" s="75"/>
      <c r="F274" s="74"/>
      <c r="G274" s="76"/>
      <c r="H274" s="76"/>
    </row>
    <row r="275" spans="3:8" s="73" customFormat="1" x14ac:dyDescent="0.3">
      <c r="C275" s="74"/>
      <c r="D275" s="74"/>
      <c r="E275" s="75"/>
      <c r="F275" s="74"/>
      <c r="G275" s="76"/>
      <c r="H275" s="76"/>
    </row>
    <row r="276" spans="3:8" s="73" customFormat="1" x14ac:dyDescent="0.3">
      <c r="C276" s="74"/>
      <c r="D276" s="74"/>
      <c r="E276" s="75"/>
      <c r="F276" s="74"/>
      <c r="G276" s="76"/>
      <c r="H276" s="76"/>
    </row>
    <row r="277" spans="3:8" s="73" customFormat="1" x14ac:dyDescent="0.3">
      <c r="C277" s="74"/>
      <c r="D277" s="74"/>
      <c r="E277" s="75"/>
      <c r="F277" s="74"/>
      <c r="G277" s="76"/>
      <c r="H277" s="76"/>
    </row>
    <row r="278" spans="3:8" s="73" customFormat="1" x14ac:dyDescent="0.3">
      <c r="C278" s="74"/>
      <c r="D278" s="74"/>
      <c r="E278" s="75"/>
      <c r="F278" s="74"/>
      <c r="G278" s="76"/>
      <c r="H278" s="76"/>
    </row>
    <row r="279" spans="3:8" s="73" customFormat="1" x14ac:dyDescent="0.3">
      <c r="C279" s="74"/>
      <c r="D279" s="74"/>
      <c r="E279" s="75"/>
      <c r="F279" s="74"/>
      <c r="G279" s="76"/>
      <c r="H279" s="76"/>
    </row>
    <row r="280" spans="3:8" s="73" customFormat="1" x14ac:dyDescent="0.3">
      <c r="C280" s="74"/>
      <c r="D280" s="74"/>
      <c r="E280" s="75"/>
      <c r="F280" s="74"/>
      <c r="G280" s="76"/>
      <c r="H280" s="76"/>
    </row>
    <row r="281" spans="3:8" s="73" customFormat="1" x14ac:dyDescent="0.3">
      <c r="C281" s="74"/>
      <c r="D281" s="74"/>
      <c r="E281" s="75"/>
      <c r="F281" s="74"/>
      <c r="G281" s="76"/>
      <c r="H281" s="76"/>
    </row>
    <row r="282" spans="3:8" s="73" customFormat="1" x14ac:dyDescent="0.3">
      <c r="C282" s="74"/>
      <c r="D282" s="74"/>
      <c r="E282" s="75"/>
      <c r="F282" s="74"/>
      <c r="G282" s="76"/>
      <c r="H282" s="76"/>
    </row>
    <row r="283" spans="3:8" s="73" customFormat="1" x14ac:dyDescent="0.3">
      <c r="C283" s="74"/>
      <c r="D283" s="74"/>
      <c r="E283" s="75"/>
      <c r="F283" s="74"/>
      <c r="G283" s="76"/>
      <c r="H283" s="76"/>
    </row>
    <row r="284" spans="3:8" s="73" customFormat="1" x14ac:dyDescent="0.3">
      <c r="C284" s="74"/>
      <c r="D284" s="74"/>
      <c r="E284" s="75"/>
      <c r="F284" s="74"/>
      <c r="G284" s="76"/>
      <c r="H284" s="76"/>
    </row>
    <row r="285" spans="3:8" s="73" customFormat="1" x14ac:dyDescent="0.3">
      <c r="C285" s="74"/>
      <c r="D285" s="74"/>
      <c r="E285" s="75"/>
      <c r="F285" s="74"/>
      <c r="G285" s="76"/>
      <c r="H285" s="76"/>
    </row>
    <row r="286" spans="3:8" s="73" customFormat="1" x14ac:dyDescent="0.3">
      <c r="C286" s="74"/>
      <c r="D286" s="74"/>
      <c r="E286" s="75"/>
      <c r="F286" s="74"/>
      <c r="G286" s="76"/>
      <c r="H286" s="76"/>
    </row>
    <row r="287" spans="3:8" s="73" customFormat="1" x14ac:dyDescent="0.3">
      <c r="C287" s="74"/>
      <c r="D287" s="74"/>
      <c r="E287" s="75"/>
      <c r="F287" s="74"/>
      <c r="G287" s="76"/>
      <c r="H287" s="76"/>
    </row>
    <row r="288" spans="3:8" s="73" customFormat="1" x14ac:dyDescent="0.3">
      <c r="C288" s="74"/>
      <c r="D288" s="74"/>
      <c r="E288" s="75"/>
      <c r="F288" s="74"/>
      <c r="G288" s="76"/>
      <c r="H288" s="76"/>
    </row>
    <row r="289" spans="3:8" s="73" customFormat="1" x14ac:dyDescent="0.3">
      <c r="C289" s="74"/>
      <c r="D289" s="74"/>
      <c r="E289" s="75"/>
      <c r="F289" s="74"/>
      <c r="G289" s="76"/>
      <c r="H289" s="76"/>
    </row>
  </sheetData>
  <sortState xmlns:xlrd2="http://schemas.microsoft.com/office/spreadsheetml/2017/richdata2" ref="A7:H63">
    <sortCondition ref="H7:H63"/>
  </sortState>
  <conditionalFormatting sqref="C7:C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6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theme="0"/>
  </sheetPr>
  <dimension ref="A1:BB97"/>
  <sheetViews>
    <sheetView zoomScale="85" zoomScaleNormal="85" workbookViewId="0">
      <pane xSplit="3" ySplit="6" topLeftCell="D7" activePane="bottomRight" state="frozen"/>
      <selection activeCell="A22" sqref="A22"/>
      <selection pane="topRight" activeCell="A22" sqref="A22"/>
      <selection pane="bottomLeft" activeCell="A22" sqref="A22"/>
      <selection pane="bottomRight" activeCell="A15" sqref="A15"/>
    </sheetView>
  </sheetViews>
  <sheetFormatPr defaultColWidth="9.140625" defaultRowHeight="18.75" x14ac:dyDescent="0.3"/>
  <cols>
    <col min="1" max="1" width="30.5703125" style="82" customWidth="1"/>
    <col min="2" max="2" width="9.42578125" style="39" customWidth="1"/>
    <col min="3" max="3" width="9.42578125" style="39" bestFit="1" customWidth="1"/>
    <col min="4" max="4" width="8.28515625" style="83" customWidth="1"/>
    <col min="5" max="5" width="13.85546875" style="5" bestFit="1" customWidth="1"/>
    <col min="6" max="6" width="12.28515625" style="1" customWidth="1"/>
    <col min="7" max="7" width="22" style="5" customWidth="1"/>
    <col min="8" max="8" width="3.28515625" style="1" customWidth="1"/>
    <col min="9" max="9" width="7.7109375" style="77" bestFit="1" customWidth="1"/>
    <col min="10" max="10" width="6.85546875" style="5" bestFit="1" customWidth="1"/>
    <col min="11" max="11" width="7.7109375" style="77" bestFit="1" customWidth="1"/>
    <col min="12" max="12" width="6.85546875" style="4" bestFit="1" customWidth="1"/>
    <col min="13" max="13" width="7.7109375" style="77" bestFit="1" customWidth="1"/>
    <col min="14" max="14" width="6.85546875" style="4" bestFit="1" customWidth="1"/>
    <col min="15" max="15" width="8" style="77" customWidth="1"/>
    <col min="16" max="16" width="7" style="4" customWidth="1"/>
    <col min="17" max="17" width="2.28515625" style="1" customWidth="1"/>
    <col min="18" max="18" width="7.7109375" style="1" bestFit="1" customWidth="1"/>
    <col min="19" max="19" width="6.85546875" style="1" bestFit="1" customWidth="1"/>
    <col min="20" max="20" width="7.7109375" style="77" customWidth="1"/>
    <col min="21" max="21" width="7.140625" style="4" customWidth="1"/>
    <col min="22" max="22" width="3.85546875" style="1" customWidth="1"/>
    <col min="23" max="26" width="6" style="1" customWidth="1"/>
    <col min="27" max="27" width="6.28515625" style="1" bestFit="1" customWidth="1"/>
    <col min="28" max="28" width="2.42578125" style="1" customWidth="1"/>
    <col min="29" max="31" width="6.140625" style="1" customWidth="1"/>
    <col min="32" max="32" width="5.140625" style="1" customWidth="1"/>
    <col min="33" max="33" width="6.28515625" style="1" bestFit="1" customWidth="1"/>
    <col min="34" max="34" width="5.28515625" style="1" customWidth="1"/>
    <col min="35" max="35" width="7.7109375" style="1" bestFit="1" customWidth="1"/>
    <col min="36" max="36" width="6.85546875" style="40" bestFit="1" customWidth="1"/>
    <col min="37" max="37" width="7.7109375" style="1" bestFit="1" customWidth="1"/>
    <col min="38" max="38" width="6.85546875" style="40" bestFit="1" customWidth="1"/>
    <col min="39" max="39" width="7.7109375" style="1" bestFit="1" customWidth="1"/>
    <col min="40" max="40" width="6.85546875" style="40" bestFit="1" customWidth="1"/>
    <col min="41" max="41" width="7.7109375" style="1" bestFit="1" customWidth="1"/>
    <col min="42" max="42" width="6.85546875" style="40" bestFit="1" customWidth="1"/>
    <col min="43" max="43" width="3.28515625" style="1" customWidth="1"/>
    <col min="44" max="46" width="6.5703125" style="1" customWidth="1"/>
    <col min="47" max="47" width="2.28515625" style="1" customWidth="1"/>
    <col min="48" max="50" width="6.5703125" style="178" customWidth="1"/>
    <col min="51" max="16384" width="9.140625" style="1"/>
  </cols>
  <sheetData>
    <row r="1" spans="1:54" s="36" customFormat="1" ht="21" x14ac:dyDescent="0.35">
      <c r="A1" s="939" t="s">
        <v>514</v>
      </c>
      <c r="B1" s="81"/>
      <c r="C1" s="81"/>
      <c r="D1" s="79"/>
      <c r="E1" s="39"/>
      <c r="G1" s="39"/>
      <c r="I1" s="498"/>
      <c r="J1" s="39"/>
      <c r="K1" s="498"/>
      <c r="L1" s="35"/>
      <c r="M1" s="498"/>
      <c r="N1" s="35"/>
      <c r="O1" s="498"/>
      <c r="P1" s="35"/>
      <c r="T1" s="498"/>
      <c r="U1" s="35"/>
      <c r="AI1" s="1213"/>
      <c r="AJ1" s="169"/>
      <c r="AK1" s="170"/>
      <c r="AL1" s="169"/>
      <c r="AM1" s="170"/>
      <c r="AN1" s="169"/>
      <c r="AO1" s="170"/>
      <c r="AP1" s="169"/>
      <c r="AV1" s="797"/>
      <c r="AW1" s="797"/>
      <c r="AX1" s="797"/>
    </row>
    <row r="2" spans="1:54" x14ac:dyDescent="0.3">
      <c r="A2" s="78"/>
      <c r="B2" s="279"/>
      <c r="C2" s="811"/>
      <c r="D2" s="197" t="s">
        <v>282</v>
      </c>
      <c r="E2" s="122"/>
      <c r="F2" s="36"/>
      <c r="G2" s="445"/>
      <c r="H2" s="36"/>
      <c r="I2" s="447" t="s">
        <v>330</v>
      </c>
      <c r="J2" s="450"/>
      <c r="K2" s="447"/>
      <c r="L2" s="450"/>
      <c r="M2" s="447"/>
      <c r="N2" s="450"/>
      <c r="O2" s="447"/>
      <c r="P2" s="450"/>
      <c r="Q2" s="450"/>
      <c r="R2" s="450"/>
      <c r="S2" s="450"/>
      <c r="T2" s="447"/>
      <c r="U2" s="450"/>
      <c r="V2" s="922"/>
      <c r="W2" s="922"/>
      <c r="X2" s="922"/>
      <c r="Y2" s="922"/>
      <c r="Z2" s="922"/>
      <c r="AA2" s="922"/>
      <c r="AB2" s="922"/>
      <c r="AC2" s="922"/>
      <c r="AD2" s="922"/>
      <c r="AE2" s="922"/>
      <c r="AF2" s="922"/>
      <c r="AG2" s="922"/>
      <c r="AH2" s="36"/>
      <c r="AI2" s="447" t="s">
        <v>331</v>
      </c>
      <c r="AJ2" s="448"/>
      <c r="AK2" s="449"/>
      <c r="AL2" s="448"/>
      <c r="AM2" s="449"/>
      <c r="AN2" s="448"/>
      <c r="AO2" s="449"/>
      <c r="AP2" s="448"/>
      <c r="AQ2" s="922"/>
      <c r="AR2" s="922"/>
      <c r="AS2" s="922"/>
      <c r="AT2" s="922"/>
      <c r="AU2" s="922"/>
      <c r="AV2" s="923"/>
      <c r="AW2" s="923"/>
      <c r="AX2" s="923"/>
      <c r="AY2" s="36"/>
      <c r="AZ2" s="36"/>
      <c r="BA2" s="36"/>
      <c r="BB2" s="36"/>
    </row>
    <row r="3" spans="1:54" s="36" customFormat="1" x14ac:dyDescent="0.3">
      <c r="A3" s="78"/>
      <c r="B3" s="79"/>
      <c r="C3" s="812"/>
      <c r="D3" s="446" t="s">
        <v>283</v>
      </c>
      <c r="E3" s="632"/>
      <c r="F3" s="151"/>
      <c r="G3" s="84" t="s">
        <v>127</v>
      </c>
      <c r="H3" s="142"/>
      <c r="I3" s="627"/>
      <c r="J3" s="83"/>
      <c r="K3" s="627"/>
      <c r="L3" s="150"/>
      <c r="M3" s="627"/>
      <c r="N3" s="150"/>
      <c r="O3" s="627"/>
      <c r="P3" s="150"/>
      <c r="Q3" s="82"/>
      <c r="R3" s="82"/>
      <c r="S3" s="82"/>
      <c r="T3" s="627"/>
      <c r="U3" s="150"/>
      <c r="V3" s="83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83"/>
      <c r="AJ3" s="150"/>
      <c r="AK3" s="83"/>
      <c r="AL3" s="150"/>
      <c r="AM3" s="83"/>
      <c r="AN3" s="150"/>
      <c r="AO3" s="83"/>
      <c r="AP3" s="150"/>
      <c r="AQ3" s="151"/>
      <c r="AR3" s="123" t="s">
        <v>321</v>
      </c>
      <c r="AS3" s="153"/>
      <c r="AT3" s="153"/>
      <c r="AU3" s="153"/>
      <c r="AV3" s="924"/>
      <c r="AW3" s="924"/>
      <c r="AX3" s="925"/>
    </row>
    <row r="4" spans="1:54" s="36" customFormat="1" x14ac:dyDescent="0.3">
      <c r="A4" s="82"/>
      <c r="B4" s="83"/>
      <c r="C4" s="275"/>
      <c r="D4" s="83"/>
      <c r="E4" s="1521" t="s">
        <v>247</v>
      </c>
      <c r="F4" s="151"/>
      <c r="G4" s="546" t="s">
        <v>357</v>
      </c>
      <c r="H4" s="926"/>
      <c r="I4" s="629"/>
      <c r="J4" s="142"/>
      <c r="K4" s="630" t="s">
        <v>322</v>
      </c>
      <c r="L4" s="165"/>
      <c r="M4" s="629"/>
      <c r="N4" s="165"/>
      <c r="O4" s="629"/>
      <c r="P4" s="153"/>
      <c r="Q4" s="631"/>
      <c r="R4" s="446" t="s">
        <v>332</v>
      </c>
      <c r="S4" s="165"/>
      <c r="T4" s="630"/>
      <c r="U4" s="632"/>
      <c r="V4" s="151"/>
      <c r="W4" s="123" t="s">
        <v>333</v>
      </c>
      <c r="X4" s="153"/>
      <c r="Y4" s="153"/>
      <c r="Z4" s="153"/>
      <c r="AA4" s="153"/>
      <c r="AB4" s="153"/>
      <c r="AC4" s="153"/>
      <c r="AD4" s="153"/>
      <c r="AE4" s="153"/>
      <c r="AF4" s="153"/>
      <c r="AG4" s="635"/>
      <c r="AH4" s="151"/>
      <c r="AI4" s="633"/>
      <c r="AJ4" s="634"/>
      <c r="AK4" s="630" t="s">
        <v>322</v>
      </c>
      <c r="AL4" s="153"/>
      <c r="AM4" s="446"/>
      <c r="AN4" s="153"/>
      <c r="AO4" s="446"/>
      <c r="AP4" s="635"/>
      <c r="AQ4" s="151"/>
      <c r="AR4" s="142" t="s">
        <v>326</v>
      </c>
      <c r="AS4" s="165"/>
      <c r="AT4" s="927"/>
      <c r="AU4" s="928"/>
      <c r="AV4" s="142" t="s">
        <v>327</v>
      </c>
      <c r="AW4" s="929"/>
      <c r="AX4" s="930"/>
    </row>
    <row r="5" spans="1:54" s="36" customFormat="1" ht="38.65" customHeight="1" x14ac:dyDescent="0.3">
      <c r="A5" s="37"/>
      <c r="B5" s="446" t="s">
        <v>102</v>
      </c>
      <c r="C5" s="635"/>
      <c r="D5" s="38" t="s">
        <v>128</v>
      </c>
      <c r="E5" s="280" t="s">
        <v>176</v>
      </c>
      <c r="F5" s="1527" t="s">
        <v>668</v>
      </c>
      <c r="G5" s="1525" t="s">
        <v>670</v>
      </c>
      <c r="H5" s="931"/>
      <c r="I5" s="446" t="s">
        <v>473</v>
      </c>
      <c r="J5" s="636"/>
      <c r="K5" s="446" t="s">
        <v>111</v>
      </c>
      <c r="L5" s="636"/>
      <c r="M5" s="446" t="s">
        <v>112</v>
      </c>
      <c r="N5" s="637"/>
      <c r="O5" s="446" t="s">
        <v>113</v>
      </c>
      <c r="P5" s="157"/>
      <c r="Q5" s="638"/>
      <c r="R5" s="639" t="s">
        <v>316</v>
      </c>
      <c r="S5" s="640"/>
      <c r="T5" s="641" t="s">
        <v>114</v>
      </c>
      <c r="U5" s="157"/>
      <c r="V5" s="151"/>
      <c r="W5" s="446" t="s">
        <v>319</v>
      </c>
      <c r="X5" s="446"/>
      <c r="Y5" s="446"/>
      <c r="Z5" s="153"/>
      <c r="AA5" s="446"/>
      <c r="AB5" s="253"/>
      <c r="AC5" s="446" t="s">
        <v>320</v>
      </c>
      <c r="AD5" s="153"/>
      <c r="AE5" s="153"/>
      <c r="AF5" s="153"/>
      <c r="AG5" s="635"/>
      <c r="AI5" s="642" t="s">
        <v>119</v>
      </c>
      <c r="AJ5" s="643"/>
      <c r="AK5" s="159" t="s">
        <v>111</v>
      </c>
      <c r="AL5" s="643"/>
      <c r="AM5" s="159" t="s">
        <v>112</v>
      </c>
      <c r="AN5" s="644"/>
      <c r="AO5" s="446" t="s">
        <v>113</v>
      </c>
      <c r="AP5" s="157"/>
      <c r="AQ5" s="151"/>
      <c r="AR5" s="121" t="s">
        <v>328</v>
      </c>
      <c r="AS5" s="446"/>
      <c r="AT5" s="159"/>
      <c r="AU5" s="620"/>
      <c r="AV5" s="446" t="s">
        <v>329</v>
      </c>
      <c r="AW5" s="153"/>
      <c r="AX5" s="635"/>
    </row>
    <row r="6" spans="1:54" s="36" customFormat="1" ht="57.75" thickBot="1" x14ac:dyDescent="0.4">
      <c r="A6" s="64" t="s">
        <v>4</v>
      </c>
      <c r="B6" s="43" t="s">
        <v>3</v>
      </c>
      <c r="C6" s="646" t="s">
        <v>2</v>
      </c>
      <c r="D6" s="85" t="s">
        <v>129</v>
      </c>
      <c r="E6" s="932" t="s">
        <v>619</v>
      </c>
      <c r="F6" s="1528" t="s">
        <v>601</v>
      </c>
      <c r="G6" s="1526" t="s">
        <v>669</v>
      </c>
      <c r="H6" s="933"/>
      <c r="I6" s="645" t="s">
        <v>2</v>
      </c>
      <c r="J6" s="646" t="s">
        <v>3</v>
      </c>
      <c r="K6" s="645" t="s">
        <v>2</v>
      </c>
      <c r="L6" s="646" t="s">
        <v>3</v>
      </c>
      <c r="M6" s="645" t="s">
        <v>2</v>
      </c>
      <c r="N6" s="646" t="s">
        <v>3</v>
      </c>
      <c r="O6" s="647" t="s">
        <v>2</v>
      </c>
      <c r="P6" s="277" t="s">
        <v>3</v>
      </c>
      <c r="Q6" s="914"/>
      <c r="R6" s="647" t="s">
        <v>2</v>
      </c>
      <c r="S6" s="277" t="s">
        <v>3</v>
      </c>
      <c r="T6" s="645" t="s">
        <v>2</v>
      </c>
      <c r="U6" s="277" t="s">
        <v>3</v>
      </c>
      <c r="V6" s="914"/>
      <c r="W6" s="390" t="s">
        <v>71</v>
      </c>
      <c r="X6" s="391" t="s">
        <v>72</v>
      </c>
      <c r="Y6" s="1102" t="s">
        <v>73</v>
      </c>
      <c r="Z6" s="390" t="s">
        <v>317</v>
      </c>
      <c r="AA6" s="391" t="s">
        <v>318</v>
      </c>
      <c r="AB6" s="934"/>
      <c r="AC6" s="391" t="s">
        <v>71</v>
      </c>
      <c r="AD6" s="391" t="s">
        <v>72</v>
      </c>
      <c r="AE6" s="392" t="s">
        <v>73</v>
      </c>
      <c r="AF6" s="390" t="s">
        <v>317</v>
      </c>
      <c r="AG6" s="392" t="s">
        <v>318</v>
      </c>
      <c r="AH6" s="918"/>
      <c r="AI6" s="648" t="s">
        <v>2</v>
      </c>
      <c r="AJ6" s="398" t="s">
        <v>3</v>
      </c>
      <c r="AK6" s="649" t="s">
        <v>2</v>
      </c>
      <c r="AL6" s="398" t="s">
        <v>3</v>
      </c>
      <c r="AM6" s="647" t="s">
        <v>2</v>
      </c>
      <c r="AN6" s="398" t="s">
        <v>3</v>
      </c>
      <c r="AO6" s="649" t="s">
        <v>2</v>
      </c>
      <c r="AP6" s="398" t="s">
        <v>3</v>
      </c>
      <c r="AQ6" s="914"/>
      <c r="AR6" s="390" t="s">
        <v>71</v>
      </c>
      <c r="AS6" s="391" t="s">
        <v>72</v>
      </c>
      <c r="AT6" s="392" t="s">
        <v>73</v>
      </c>
      <c r="AU6" s="918"/>
      <c r="AV6" s="391" t="s">
        <v>71</v>
      </c>
      <c r="AW6" s="391" t="s">
        <v>72</v>
      </c>
      <c r="AX6" s="392" t="s">
        <v>73</v>
      </c>
    </row>
    <row r="7" spans="1:54" ht="19.5" thickBot="1" x14ac:dyDescent="0.35">
      <c r="A7" s="1520" t="s">
        <v>301</v>
      </c>
      <c r="B7" s="223">
        <f t="shared" ref="B7:B38" si="0">RANK(C7,C$7:C$63,0)</f>
        <v>1</v>
      </c>
      <c r="C7" s="225">
        <f t="shared" ref="C7:C38" si="1">SUM(D7:E7)</f>
        <v>10</v>
      </c>
      <c r="D7" s="88">
        <v>10</v>
      </c>
      <c r="E7" s="442"/>
      <c r="F7" s="1522">
        <v>0.18072289156626506</v>
      </c>
      <c r="G7" s="1106"/>
      <c r="H7" s="935"/>
      <c r="I7" s="231">
        <v>1.2032371049850841</v>
      </c>
      <c r="J7" s="46">
        <v>56</v>
      </c>
      <c r="K7" s="542">
        <v>1.4646146933357007</v>
      </c>
      <c r="L7" s="87">
        <v>51</v>
      </c>
      <c r="M7" s="542">
        <v>0</v>
      </c>
      <c r="N7" s="87">
        <v>57</v>
      </c>
      <c r="O7" s="226">
        <v>0</v>
      </c>
      <c r="P7" s="223">
        <v>57</v>
      </c>
      <c r="Q7" s="931"/>
      <c r="R7" s="66">
        <v>0</v>
      </c>
      <c r="S7" s="87">
        <v>57</v>
      </c>
      <c r="T7" s="226">
        <v>1.2619769734687938</v>
      </c>
      <c r="U7" s="87">
        <v>51</v>
      </c>
      <c r="V7" s="151"/>
      <c r="W7" s="224">
        <f t="shared" ref="W7:W38" si="2">MIN(L7-$J7,0)</f>
        <v>-5</v>
      </c>
      <c r="X7" s="227">
        <f t="shared" ref="X7:X38" si="3">MIN(N7-$J7,0)</f>
        <v>0</v>
      </c>
      <c r="Y7" s="1103">
        <f t="shared" ref="Y7:Y38" si="4">MIN(P7-$J7,0)</f>
        <v>0</v>
      </c>
      <c r="Z7" s="224">
        <f t="shared" ref="Z7:Z38" si="5">MIN(S7-$J7,0)</f>
        <v>0</v>
      </c>
      <c r="AA7" s="223">
        <f t="shared" ref="AA7:AA38" si="6">MIN(U7-$J7,0)</f>
        <v>-5</v>
      </c>
      <c r="AB7" s="936"/>
      <c r="AC7" s="66">
        <f t="shared" ref="AC7:AC38" si="7">MAX(K7-$I7,0)</f>
        <v>0.26137758835061664</v>
      </c>
      <c r="AD7" s="241">
        <f t="shared" ref="AD7:AD38" si="8">MAX(M7-$I7,0)</f>
        <v>0</v>
      </c>
      <c r="AE7" s="225">
        <f t="shared" ref="AE7:AE38" si="9">MAX(O7-$I7,0)</f>
        <v>0</v>
      </c>
      <c r="AF7" s="226">
        <f t="shared" ref="AF7:AF38" si="10">MAX(R7-$I7,0)</f>
        <v>0</v>
      </c>
      <c r="AG7" s="225">
        <f t="shared" ref="AG7:AG38" si="11">MAX(T7-$I7,0)</f>
        <v>5.8739868483709712E-2</v>
      </c>
      <c r="AH7" s="937"/>
      <c r="AI7" s="48">
        <v>4.4144903392040495</v>
      </c>
      <c r="AJ7" s="389">
        <v>18</v>
      </c>
      <c r="AK7" s="388">
        <v>3.782844234754001</v>
      </c>
      <c r="AL7" s="389">
        <v>29</v>
      </c>
      <c r="AM7" s="388">
        <v>4.3907099126857805</v>
      </c>
      <c r="AN7" s="389">
        <v>7</v>
      </c>
      <c r="AO7" s="388">
        <v>4.503420811717378</v>
      </c>
      <c r="AP7" s="389">
        <v>4</v>
      </c>
      <c r="AQ7" s="151"/>
      <c r="AR7" s="224">
        <f t="shared" ref="AR7:AR38" si="12">MIN(AL7-$AJ7,0)</f>
        <v>0</v>
      </c>
      <c r="AS7" s="223">
        <f t="shared" ref="AS7:AS38" si="13">MIN(AN7-$AJ7,0)</f>
        <v>-11</v>
      </c>
      <c r="AT7" s="223">
        <f t="shared" ref="AT7:AT38" si="14">MIN(AP7-$AJ7,0)</f>
        <v>-14</v>
      </c>
      <c r="AU7" s="36"/>
      <c r="AV7" s="66">
        <f t="shared" ref="AV7:AV38" si="15">MAX(AK7-$AI7,0)</f>
        <v>0</v>
      </c>
      <c r="AW7" s="66">
        <f t="shared" ref="AW7:AW38" si="16">MAX(AM7-$AI7,0)</f>
        <v>0</v>
      </c>
      <c r="AX7" s="225">
        <f t="shared" ref="AX7:AX38" si="17">MAX(AO7-$AI7,0)</f>
        <v>8.8930472513328418E-2</v>
      </c>
      <c r="AY7" s="36"/>
      <c r="AZ7" s="36"/>
      <c r="BA7" s="36"/>
      <c r="BB7" s="36"/>
    </row>
    <row r="8" spans="1:54" ht="19.5" thickBot="1" x14ac:dyDescent="0.35">
      <c r="A8" s="469" t="s">
        <v>7</v>
      </c>
      <c r="B8" s="228">
        <f t="shared" si="0"/>
        <v>2</v>
      </c>
      <c r="C8" s="231">
        <f t="shared" si="1"/>
        <v>4</v>
      </c>
      <c r="D8" s="88">
        <v>2</v>
      </c>
      <c r="E8" s="86">
        <v>2</v>
      </c>
      <c r="F8" s="1523">
        <v>0.8598732161699566</v>
      </c>
      <c r="G8" s="1107" t="s">
        <v>131</v>
      </c>
      <c r="H8" s="935"/>
      <c r="I8" s="231">
        <v>5.4130598341627483</v>
      </c>
      <c r="J8" s="46">
        <v>8</v>
      </c>
      <c r="K8" s="545">
        <v>5.4002805730624193</v>
      </c>
      <c r="L8" s="46">
        <v>10</v>
      </c>
      <c r="M8" s="545">
        <v>5.7220834623772889</v>
      </c>
      <c r="N8" s="46">
        <v>8</v>
      </c>
      <c r="O8" s="232">
        <v>0</v>
      </c>
      <c r="P8" s="228">
        <v>57</v>
      </c>
      <c r="Q8" s="931"/>
      <c r="R8" s="230">
        <v>1.8737658275449582</v>
      </c>
      <c r="S8" s="46">
        <v>37</v>
      </c>
      <c r="T8" s="232">
        <v>5.6765939347880705</v>
      </c>
      <c r="U8" s="46">
        <v>4</v>
      </c>
      <c r="V8" s="151"/>
      <c r="W8" s="229">
        <f t="shared" si="2"/>
        <v>0</v>
      </c>
      <c r="X8" s="233">
        <f t="shared" si="3"/>
        <v>0</v>
      </c>
      <c r="Y8" s="1104">
        <f t="shared" si="4"/>
        <v>0</v>
      </c>
      <c r="Z8" s="229">
        <f t="shared" si="5"/>
        <v>0</v>
      </c>
      <c r="AA8" s="228">
        <f t="shared" si="6"/>
        <v>-4</v>
      </c>
      <c r="AB8" s="938"/>
      <c r="AC8" s="230">
        <f t="shared" si="7"/>
        <v>0</v>
      </c>
      <c r="AD8" s="242">
        <f t="shared" si="8"/>
        <v>0.30902362821454066</v>
      </c>
      <c r="AE8" s="231">
        <f t="shared" si="9"/>
        <v>0</v>
      </c>
      <c r="AF8" s="232">
        <f t="shared" si="10"/>
        <v>0</v>
      </c>
      <c r="AG8" s="231">
        <f t="shared" si="11"/>
        <v>0.26353410062532223</v>
      </c>
      <c r="AH8" s="931"/>
      <c r="AI8" s="48">
        <v>9.8324128655593963</v>
      </c>
      <c r="AJ8" s="389">
        <v>2</v>
      </c>
      <c r="AK8" s="388">
        <v>8.1296458516858507</v>
      </c>
      <c r="AL8" s="389">
        <v>3</v>
      </c>
      <c r="AM8" s="388">
        <v>10</v>
      </c>
      <c r="AN8" s="389">
        <v>1</v>
      </c>
      <c r="AO8" s="388">
        <v>10</v>
      </c>
      <c r="AP8" s="389">
        <v>1</v>
      </c>
      <c r="AQ8" s="151"/>
      <c r="AR8" s="229">
        <f t="shared" si="12"/>
        <v>0</v>
      </c>
      <c r="AS8" s="228">
        <f t="shared" si="13"/>
        <v>-1</v>
      </c>
      <c r="AT8" s="228">
        <f t="shared" si="14"/>
        <v>-1</v>
      </c>
      <c r="AU8" s="36"/>
      <c r="AV8" s="230">
        <f t="shared" si="15"/>
        <v>0</v>
      </c>
      <c r="AW8" s="230">
        <f t="shared" si="16"/>
        <v>0.16758713444060369</v>
      </c>
      <c r="AX8" s="231">
        <f t="shared" si="17"/>
        <v>0.16758713444060369</v>
      </c>
      <c r="AY8" s="36"/>
      <c r="AZ8" s="36"/>
      <c r="BA8" s="36"/>
      <c r="BB8" s="36"/>
    </row>
    <row r="9" spans="1:54" ht="19.5" thickBot="1" x14ac:dyDescent="0.35">
      <c r="A9" s="468" t="s">
        <v>179</v>
      </c>
      <c r="B9" s="228">
        <f t="shared" si="0"/>
        <v>3</v>
      </c>
      <c r="C9" s="231">
        <f t="shared" si="1"/>
        <v>3</v>
      </c>
      <c r="D9" s="88"/>
      <c r="E9" s="86">
        <v>3</v>
      </c>
      <c r="F9" s="1523">
        <v>0.14211136890951276</v>
      </c>
      <c r="G9" s="1108" t="s">
        <v>455</v>
      </c>
      <c r="H9" s="935"/>
      <c r="I9" s="231">
        <v>3.9803342771185206</v>
      </c>
      <c r="J9" s="46">
        <v>24</v>
      </c>
      <c r="K9" s="545">
        <v>4.833590266369983</v>
      </c>
      <c r="L9" s="46">
        <v>14</v>
      </c>
      <c r="M9" s="545">
        <v>1.9409730354872261</v>
      </c>
      <c r="N9" s="46">
        <v>39</v>
      </c>
      <c r="O9" s="232">
        <v>2.0105749796773695</v>
      </c>
      <c r="P9" s="46">
        <v>22</v>
      </c>
      <c r="Q9" s="931"/>
      <c r="R9" s="230">
        <v>4.8571086141066724</v>
      </c>
      <c r="S9" s="46">
        <v>19</v>
      </c>
      <c r="T9" s="232">
        <v>3.1941131397299647</v>
      </c>
      <c r="U9" s="46">
        <v>21</v>
      </c>
      <c r="V9" s="151"/>
      <c r="W9" s="229">
        <f t="shared" si="2"/>
        <v>-10</v>
      </c>
      <c r="X9" s="233">
        <f t="shared" si="3"/>
        <v>0</v>
      </c>
      <c r="Y9" s="1104">
        <f t="shared" si="4"/>
        <v>-2</v>
      </c>
      <c r="Z9" s="229">
        <f t="shared" si="5"/>
        <v>-5</v>
      </c>
      <c r="AA9" s="228">
        <f t="shared" si="6"/>
        <v>-3</v>
      </c>
      <c r="AB9" s="938"/>
      <c r="AC9" s="230">
        <f t="shared" si="7"/>
        <v>0.8532559892514624</v>
      </c>
      <c r="AD9" s="242">
        <f t="shared" si="8"/>
        <v>0</v>
      </c>
      <c r="AE9" s="231">
        <f t="shared" si="9"/>
        <v>0</v>
      </c>
      <c r="AF9" s="232">
        <f t="shared" si="10"/>
        <v>0.87677433698815177</v>
      </c>
      <c r="AG9" s="231">
        <f t="shared" si="11"/>
        <v>0</v>
      </c>
      <c r="AH9" s="931"/>
      <c r="AI9" s="48">
        <v>6.6334395826610129</v>
      </c>
      <c r="AJ9" s="389">
        <v>6</v>
      </c>
      <c r="AK9" s="388">
        <v>7.2214532527963584</v>
      </c>
      <c r="AL9" s="389">
        <v>6</v>
      </c>
      <c r="AM9" s="388">
        <v>2.5382551255993682</v>
      </c>
      <c r="AN9" s="389">
        <v>17</v>
      </c>
      <c r="AO9" s="388">
        <v>3.5912280538878321</v>
      </c>
      <c r="AP9" s="389">
        <v>8</v>
      </c>
      <c r="AQ9" s="151"/>
      <c r="AR9" s="229">
        <f t="shared" si="12"/>
        <v>0</v>
      </c>
      <c r="AS9" s="228">
        <f t="shared" si="13"/>
        <v>0</v>
      </c>
      <c r="AT9" s="228">
        <f t="shared" si="14"/>
        <v>0</v>
      </c>
      <c r="AU9" s="36"/>
      <c r="AV9" s="230">
        <f t="shared" si="15"/>
        <v>0.58801367013534556</v>
      </c>
      <c r="AW9" s="230">
        <f t="shared" si="16"/>
        <v>0</v>
      </c>
      <c r="AX9" s="231">
        <f t="shared" si="17"/>
        <v>0</v>
      </c>
      <c r="AY9" s="36"/>
      <c r="AZ9" s="36"/>
      <c r="BA9" s="36"/>
      <c r="BB9" s="36"/>
    </row>
    <row r="10" spans="1:54" ht="19.5" thickBot="1" x14ac:dyDescent="0.35">
      <c r="A10" s="469" t="s">
        <v>195</v>
      </c>
      <c r="B10" s="228">
        <f t="shared" si="0"/>
        <v>3</v>
      </c>
      <c r="C10" s="231">
        <f t="shared" si="1"/>
        <v>3</v>
      </c>
      <c r="D10" s="88">
        <v>1</v>
      </c>
      <c r="E10" s="86">
        <v>2</v>
      </c>
      <c r="F10" s="1523">
        <v>0.69044505275812496</v>
      </c>
      <c r="G10" s="1107" t="s">
        <v>133</v>
      </c>
      <c r="H10" s="935"/>
      <c r="I10" s="231">
        <v>4.5373169038383194</v>
      </c>
      <c r="J10" s="46">
        <v>14</v>
      </c>
      <c r="K10" s="545">
        <v>5.5223283599768997</v>
      </c>
      <c r="L10" s="46">
        <v>9</v>
      </c>
      <c r="M10" s="545">
        <v>1.3674197709560991</v>
      </c>
      <c r="N10" s="46">
        <v>45</v>
      </c>
      <c r="O10" s="232">
        <v>0</v>
      </c>
      <c r="P10" s="228">
        <v>57</v>
      </c>
      <c r="Q10" s="931"/>
      <c r="R10" s="230">
        <v>1.5375650141451283</v>
      </c>
      <c r="S10" s="46">
        <v>40</v>
      </c>
      <c r="T10" s="232">
        <v>4.7582830227876025</v>
      </c>
      <c r="U10" s="46">
        <v>7</v>
      </c>
      <c r="V10" s="151"/>
      <c r="W10" s="229">
        <f t="shared" si="2"/>
        <v>-5</v>
      </c>
      <c r="X10" s="233">
        <f t="shared" si="3"/>
        <v>0</v>
      </c>
      <c r="Y10" s="1104">
        <f t="shared" si="4"/>
        <v>0</v>
      </c>
      <c r="Z10" s="229">
        <f t="shared" si="5"/>
        <v>0</v>
      </c>
      <c r="AA10" s="228">
        <f t="shared" si="6"/>
        <v>-7</v>
      </c>
      <c r="AB10" s="938"/>
      <c r="AC10" s="230">
        <f t="shared" si="7"/>
        <v>0.98501145613858032</v>
      </c>
      <c r="AD10" s="242">
        <f t="shared" si="8"/>
        <v>0</v>
      </c>
      <c r="AE10" s="231">
        <f t="shared" si="9"/>
        <v>0</v>
      </c>
      <c r="AF10" s="232">
        <f t="shared" si="10"/>
        <v>0</v>
      </c>
      <c r="AG10" s="231">
        <f t="shared" si="11"/>
        <v>0.22096611894928309</v>
      </c>
      <c r="AH10" s="931"/>
      <c r="AI10" s="48">
        <v>6.2467854894633641</v>
      </c>
      <c r="AJ10" s="389">
        <v>9</v>
      </c>
      <c r="AK10" s="388">
        <v>6.8153278896156229</v>
      </c>
      <c r="AL10" s="389">
        <v>8</v>
      </c>
      <c r="AM10" s="388">
        <v>0</v>
      </c>
      <c r="AN10" s="389">
        <v>57</v>
      </c>
      <c r="AO10" s="388">
        <v>0</v>
      </c>
      <c r="AP10" s="389">
        <v>57</v>
      </c>
      <c r="AQ10" s="151"/>
      <c r="AR10" s="229">
        <f t="shared" si="12"/>
        <v>-1</v>
      </c>
      <c r="AS10" s="228">
        <f t="shared" si="13"/>
        <v>0</v>
      </c>
      <c r="AT10" s="228">
        <f t="shared" si="14"/>
        <v>0</v>
      </c>
      <c r="AU10" s="36"/>
      <c r="AV10" s="230">
        <f t="shared" si="15"/>
        <v>0.56854240015225876</v>
      </c>
      <c r="AW10" s="230">
        <f t="shared" si="16"/>
        <v>0</v>
      </c>
      <c r="AX10" s="231">
        <f t="shared" si="17"/>
        <v>0</v>
      </c>
      <c r="AY10" s="36"/>
      <c r="AZ10" s="36"/>
      <c r="BA10" s="36"/>
      <c r="BB10" s="36"/>
    </row>
    <row r="11" spans="1:54" ht="19.5" thickBot="1" x14ac:dyDescent="0.35">
      <c r="A11" s="468" t="s">
        <v>40</v>
      </c>
      <c r="B11" s="228">
        <f t="shared" si="0"/>
        <v>3</v>
      </c>
      <c r="C11" s="231">
        <f t="shared" si="1"/>
        <v>3</v>
      </c>
      <c r="D11" s="88"/>
      <c r="E11" s="86">
        <v>3</v>
      </c>
      <c r="F11" s="1523">
        <v>0.27314460596786533</v>
      </c>
      <c r="G11" s="1108" t="s">
        <v>455</v>
      </c>
      <c r="H11" s="935"/>
      <c r="I11" s="231">
        <v>3.9577121577092167</v>
      </c>
      <c r="J11" s="46">
        <v>25</v>
      </c>
      <c r="K11" s="545">
        <v>4.1154777379876704</v>
      </c>
      <c r="L11" s="46">
        <v>22</v>
      </c>
      <c r="M11" s="545">
        <v>3.9909976795817452</v>
      </c>
      <c r="N11" s="46">
        <v>20</v>
      </c>
      <c r="O11" s="232">
        <v>3.3598435086674936</v>
      </c>
      <c r="P11" s="46">
        <v>13</v>
      </c>
      <c r="Q11" s="931"/>
      <c r="R11" s="230">
        <v>4.928052679995532</v>
      </c>
      <c r="S11" s="46">
        <v>18</v>
      </c>
      <c r="T11" s="232">
        <v>2.8910222270574342</v>
      </c>
      <c r="U11" s="46">
        <v>25</v>
      </c>
      <c r="V11" s="151"/>
      <c r="W11" s="229">
        <f t="shared" si="2"/>
        <v>-3</v>
      </c>
      <c r="X11" s="233">
        <f t="shared" si="3"/>
        <v>-5</v>
      </c>
      <c r="Y11" s="1104">
        <f t="shared" si="4"/>
        <v>-12</v>
      </c>
      <c r="Z11" s="229">
        <f t="shared" si="5"/>
        <v>-7</v>
      </c>
      <c r="AA11" s="228">
        <f t="shared" si="6"/>
        <v>0</v>
      </c>
      <c r="AB11" s="938"/>
      <c r="AC11" s="230">
        <f t="shared" si="7"/>
        <v>0.15776558027845367</v>
      </c>
      <c r="AD11" s="242">
        <f t="shared" si="8"/>
        <v>3.3285521872528534E-2</v>
      </c>
      <c r="AE11" s="231">
        <f t="shared" si="9"/>
        <v>0</v>
      </c>
      <c r="AF11" s="232">
        <f t="shared" si="10"/>
        <v>0.97034052228631529</v>
      </c>
      <c r="AG11" s="231">
        <f t="shared" si="11"/>
        <v>0</v>
      </c>
      <c r="AH11" s="931"/>
      <c r="AI11" s="48">
        <v>6.1639035758756489</v>
      </c>
      <c r="AJ11" s="389">
        <v>10</v>
      </c>
      <c r="AK11" s="388">
        <v>6.210560209631713</v>
      </c>
      <c r="AL11" s="389">
        <v>9</v>
      </c>
      <c r="AM11" s="388">
        <v>5.856002762436189</v>
      </c>
      <c r="AN11" s="389">
        <v>3</v>
      </c>
      <c r="AO11" s="388">
        <v>4.4104977941152059</v>
      </c>
      <c r="AP11" s="389">
        <v>5</v>
      </c>
      <c r="AQ11" s="151"/>
      <c r="AR11" s="229">
        <f t="shared" si="12"/>
        <v>-1</v>
      </c>
      <c r="AS11" s="228">
        <f t="shared" si="13"/>
        <v>-7</v>
      </c>
      <c r="AT11" s="228">
        <f t="shared" si="14"/>
        <v>-5</v>
      </c>
      <c r="AU11" s="36"/>
      <c r="AV11" s="230">
        <f t="shared" si="15"/>
        <v>4.6656633756064103E-2</v>
      </c>
      <c r="AW11" s="230">
        <f t="shared" si="16"/>
        <v>0</v>
      </c>
      <c r="AX11" s="231">
        <f t="shared" si="17"/>
        <v>0</v>
      </c>
      <c r="AY11" s="36"/>
      <c r="AZ11" s="36"/>
      <c r="BA11" s="36"/>
      <c r="BB11" s="36"/>
    </row>
    <row r="12" spans="1:54" ht="19.5" thickBot="1" x14ac:dyDescent="0.35">
      <c r="A12" s="469" t="s">
        <v>196</v>
      </c>
      <c r="B12" s="228">
        <f t="shared" si="0"/>
        <v>3</v>
      </c>
      <c r="C12" s="231">
        <f t="shared" si="1"/>
        <v>3</v>
      </c>
      <c r="D12" s="88">
        <v>2</v>
      </c>
      <c r="E12" s="86">
        <v>1</v>
      </c>
      <c r="F12" s="1523">
        <v>0.98526810001756349</v>
      </c>
      <c r="G12" s="1109" t="s">
        <v>130</v>
      </c>
      <c r="H12" s="935"/>
      <c r="I12" s="231">
        <v>3.8456831278734565</v>
      </c>
      <c r="J12" s="46">
        <v>28</v>
      </c>
      <c r="K12" s="545">
        <v>4.6196506393566015</v>
      </c>
      <c r="L12" s="46">
        <v>17</v>
      </c>
      <c r="M12" s="545">
        <v>2.7131893731130661</v>
      </c>
      <c r="N12" s="46">
        <v>31</v>
      </c>
      <c r="O12" s="232">
        <v>0</v>
      </c>
      <c r="P12" s="228">
        <v>57</v>
      </c>
      <c r="Q12" s="931"/>
      <c r="R12" s="230">
        <v>1.5375650141451283</v>
      </c>
      <c r="S12" s="46">
        <v>40</v>
      </c>
      <c r="T12" s="232">
        <v>4.0322801810014886</v>
      </c>
      <c r="U12" s="46">
        <v>11</v>
      </c>
      <c r="V12" s="151"/>
      <c r="W12" s="229">
        <f t="shared" si="2"/>
        <v>-11</v>
      </c>
      <c r="X12" s="233">
        <f t="shared" si="3"/>
        <v>0</v>
      </c>
      <c r="Y12" s="1104">
        <f t="shared" si="4"/>
        <v>0</v>
      </c>
      <c r="Z12" s="229">
        <f t="shared" si="5"/>
        <v>0</v>
      </c>
      <c r="AA12" s="228">
        <f t="shared" si="6"/>
        <v>-17</v>
      </c>
      <c r="AB12" s="938"/>
      <c r="AC12" s="230">
        <f t="shared" si="7"/>
        <v>0.77396751148314502</v>
      </c>
      <c r="AD12" s="242">
        <f t="shared" si="8"/>
        <v>0</v>
      </c>
      <c r="AE12" s="231">
        <f t="shared" si="9"/>
        <v>0</v>
      </c>
      <c r="AF12" s="232">
        <f t="shared" si="10"/>
        <v>0</v>
      </c>
      <c r="AG12" s="231">
        <f t="shared" si="11"/>
        <v>0.1865970531280321</v>
      </c>
      <c r="AH12" s="931"/>
      <c r="AI12" s="48">
        <v>7.1140059484714691</v>
      </c>
      <c r="AJ12" s="389">
        <v>5</v>
      </c>
      <c r="AK12" s="388">
        <v>7.7298810232830268</v>
      </c>
      <c r="AL12" s="389">
        <v>5</v>
      </c>
      <c r="AM12" s="388">
        <v>3.9831100289614536</v>
      </c>
      <c r="AN12" s="389">
        <v>10</v>
      </c>
      <c r="AO12" s="388">
        <v>3.5089059837961178</v>
      </c>
      <c r="AP12" s="389">
        <v>10</v>
      </c>
      <c r="AQ12" s="151"/>
      <c r="AR12" s="229">
        <f t="shared" si="12"/>
        <v>0</v>
      </c>
      <c r="AS12" s="228">
        <f t="shared" si="13"/>
        <v>0</v>
      </c>
      <c r="AT12" s="228">
        <f t="shared" si="14"/>
        <v>0</v>
      </c>
      <c r="AU12" s="36"/>
      <c r="AV12" s="230">
        <f t="shared" si="15"/>
        <v>0.61587507481155779</v>
      </c>
      <c r="AW12" s="230">
        <f t="shared" si="16"/>
        <v>0</v>
      </c>
      <c r="AX12" s="231">
        <f t="shared" si="17"/>
        <v>0</v>
      </c>
      <c r="AY12" s="36"/>
      <c r="AZ12" s="36"/>
      <c r="BA12" s="36"/>
      <c r="BB12" s="36"/>
    </row>
    <row r="13" spans="1:54" ht="19.5" thickBot="1" x14ac:dyDescent="0.35">
      <c r="A13" s="468" t="s">
        <v>177</v>
      </c>
      <c r="B13" s="228">
        <f t="shared" si="0"/>
        <v>3</v>
      </c>
      <c r="C13" s="231">
        <f t="shared" si="1"/>
        <v>3</v>
      </c>
      <c r="D13" s="88"/>
      <c r="E13" s="86">
        <v>3</v>
      </c>
      <c r="F13" s="1523">
        <v>2.0833333333333332E-2</v>
      </c>
      <c r="G13" s="1109" t="s">
        <v>618</v>
      </c>
      <c r="H13" s="935"/>
      <c r="I13" s="231">
        <v>1.4663344632673654</v>
      </c>
      <c r="J13" s="46">
        <v>54</v>
      </c>
      <c r="K13" s="545">
        <v>1.7848643391632479</v>
      </c>
      <c r="L13" s="46">
        <v>49</v>
      </c>
      <c r="M13" s="545">
        <v>0</v>
      </c>
      <c r="N13" s="46">
        <v>57</v>
      </c>
      <c r="O13" s="232">
        <v>0</v>
      </c>
      <c r="P13" s="46">
        <v>57</v>
      </c>
      <c r="Q13" s="931"/>
      <c r="R13" s="230">
        <v>1.8737658275449582</v>
      </c>
      <c r="S13" s="46">
        <v>37</v>
      </c>
      <c r="T13" s="232">
        <v>0</v>
      </c>
      <c r="U13" s="46">
        <v>57</v>
      </c>
      <c r="V13" s="151"/>
      <c r="W13" s="229">
        <f t="shared" si="2"/>
        <v>-5</v>
      </c>
      <c r="X13" s="233">
        <f t="shared" si="3"/>
        <v>0</v>
      </c>
      <c r="Y13" s="1104">
        <f t="shared" si="4"/>
        <v>0</v>
      </c>
      <c r="Z13" s="229">
        <f t="shared" si="5"/>
        <v>-17</v>
      </c>
      <c r="AA13" s="228">
        <f t="shared" si="6"/>
        <v>0</v>
      </c>
      <c r="AB13" s="938"/>
      <c r="AC13" s="230">
        <f t="shared" si="7"/>
        <v>0.31852987589588255</v>
      </c>
      <c r="AD13" s="242">
        <f t="shared" si="8"/>
        <v>0</v>
      </c>
      <c r="AE13" s="231">
        <f t="shared" si="9"/>
        <v>0</v>
      </c>
      <c r="AF13" s="232">
        <f t="shared" si="10"/>
        <v>0.40743136427759286</v>
      </c>
      <c r="AG13" s="231">
        <f t="shared" si="11"/>
        <v>0</v>
      </c>
      <c r="AH13" s="931"/>
      <c r="AI13" s="48">
        <v>2.6629334880464617</v>
      </c>
      <c r="AJ13" s="389">
        <v>32</v>
      </c>
      <c r="AK13" s="388">
        <v>2.9052966361477459</v>
      </c>
      <c r="AL13" s="389">
        <v>30</v>
      </c>
      <c r="AM13" s="388">
        <v>0</v>
      </c>
      <c r="AN13" s="389">
        <v>57</v>
      </c>
      <c r="AO13" s="388">
        <v>0</v>
      </c>
      <c r="AP13" s="389">
        <v>57</v>
      </c>
      <c r="AQ13" s="151"/>
      <c r="AR13" s="229">
        <f t="shared" si="12"/>
        <v>-2</v>
      </c>
      <c r="AS13" s="228">
        <f t="shared" si="13"/>
        <v>0</v>
      </c>
      <c r="AT13" s="228">
        <f t="shared" si="14"/>
        <v>0</v>
      </c>
      <c r="AU13" s="36"/>
      <c r="AV13" s="230">
        <f t="shared" si="15"/>
        <v>0.24236314810128423</v>
      </c>
      <c r="AW13" s="230">
        <f t="shared" si="16"/>
        <v>0</v>
      </c>
      <c r="AX13" s="231">
        <f t="shared" si="17"/>
        <v>0</v>
      </c>
      <c r="AY13" s="36"/>
      <c r="AZ13" s="36"/>
      <c r="BA13" s="36"/>
      <c r="BB13" s="36"/>
    </row>
    <row r="14" spans="1:54" ht="19.5" thickBot="1" x14ac:dyDescent="0.35">
      <c r="A14" s="468" t="s">
        <v>36</v>
      </c>
      <c r="B14" s="228">
        <f t="shared" si="0"/>
        <v>3</v>
      </c>
      <c r="C14" s="231">
        <f t="shared" si="1"/>
        <v>3</v>
      </c>
      <c r="D14" s="88"/>
      <c r="E14" s="86">
        <v>3</v>
      </c>
      <c r="F14" s="1523">
        <v>0.29241877256317689</v>
      </c>
      <c r="G14" s="1110" t="s">
        <v>455</v>
      </c>
      <c r="H14" s="935"/>
      <c r="I14" s="231">
        <v>3.9481098037868732</v>
      </c>
      <c r="J14" s="46">
        <v>26</v>
      </c>
      <c r="K14" s="545">
        <v>3.1935214193439392</v>
      </c>
      <c r="L14" s="46">
        <v>34</v>
      </c>
      <c r="M14" s="545">
        <v>4.3402736366326726</v>
      </c>
      <c r="N14" s="46">
        <v>17</v>
      </c>
      <c r="O14" s="232">
        <v>3.3117829856104302</v>
      </c>
      <c r="P14" s="228">
        <v>14</v>
      </c>
      <c r="Q14" s="931"/>
      <c r="R14" s="230">
        <v>4.9881503699546652</v>
      </c>
      <c r="S14" s="46">
        <v>17</v>
      </c>
      <c r="T14" s="232">
        <v>2.5039732394207479</v>
      </c>
      <c r="U14" s="46">
        <v>29</v>
      </c>
      <c r="V14" s="151"/>
      <c r="W14" s="229">
        <f t="shared" si="2"/>
        <v>0</v>
      </c>
      <c r="X14" s="233">
        <f t="shared" si="3"/>
        <v>-9</v>
      </c>
      <c r="Y14" s="1104">
        <f t="shared" si="4"/>
        <v>-12</v>
      </c>
      <c r="Z14" s="229">
        <f t="shared" si="5"/>
        <v>-9</v>
      </c>
      <c r="AA14" s="228">
        <f t="shared" si="6"/>
        <v>0</v>
      </c>
      <c r="AB14" s="938"/>
      <c r="AC14" s="230">
        <f t="shared" si="7"/>
        <v>0</v>
      </c>
      <c r="AD14" s="242">
        <f t="shared" si="8"/>
        <v>0.39216383284579948</v>
      </c>
      <c r="AE14" s="231">
        <f t="shared" si="9"/>
        <v>0</v>
      </c>
      <c r="AF14" s="232">
        <f t="shared" si="10"/>
        <v>1.0400405661677921</v>
      </c>
      <c r="AG14" s="231">
        <f t="shared" si="11"/>
        <v>0</v>
      </c>
      <c r="AH14" s="931"/>
      <c r="AI14" s="48">
        <v>0</v>
      </c>
      <c r="AJ14" s="389">
        <v>57</v>
      </c>
      <c r="AK14" s="388">
        <v>0</v>
      </c>
      <c r="AL14" s="389">
        <v>57</v>
      </c>
      <c r="AM14" s="388">
        <v>0</v>
      </c>
      <c r="AN14" s="389">
        <v>57</v>
      </c>
      <c r="AO14" s="388">
        <v>0</v>
      </c>
      <c r="AP14" s="389">
        <v>57</v>
      </c>
      <c r="AQ14" s="151"/>
      <c r="AR14" s="229">
        <f t="shared" si="12"/>
        <v>0</v>
      </c>
      <c r="AS14" s="228">
        <f t="shared" si="13"/>
        <v>0</v>
      </c>
      <c r="AT14" s="228">
        <f t="shared" si="14"/>
        <v>0</v>
      </c>
      <c r="AU14" s="36"/>
      <c r="AV14" s="230">
        <f t="shared" si="15"/>
        <v>0</v>
      </c>
      <c r="AW14" s="230">
        <f t="shared" si="16"/>
        <v>0</v>
      </c>
      <c r="AX14" s="231">
        <f t="shared" si="17"/>
        <v>0</v>
      </c>
      <c r="AY14" s="36"/>
      <c r="AZ14" s="36"/>
      <c r="BA14" s="36"/>
      <c r="BB14" s="36"/>
    </row>
    <row r="15" spans="1:54" ht="19.5" thickBot="1" x14ac:dyDescent="0.35">
      <c r="A15" s="469" t="s">
        <v>534</v>
      </c>
      <c r="B15" s="228">
        <f t="shared" si="0"/>
        <v>3</v>
      </c>
      <c r="C15" s="231">
        <f t="shared" si="1"/>
        <v>3</v>
      </c>
      <c r="D15" s="88">
        <v>2</v>
      </c>
      <c r="E15" s="86">
        <v>1</v>
      </c>
      <c r="F15" s="1523">
        <v>0.86916163874941987</v>
      </c>
      <c r="G15" s="1107" t="s">
        <v>130</v>
      </c>
      <c r="H15" s="935"/>
      <c r="I15" s="231">
        <v>5.2367436086468766</v>
      </c>
      <c r="J15" s="46">
        <v>10</v>
      </c>
      <c r="K15" s="545">
        <v>6.3736651216666322</v>
      </c>
      <c r="L15" s="46">
        <v>5</v>
      </c>
      <c r="M15" s="545">
        <v>1.5491278229510366</v>
      </c>
      <c r="N15" s="46">
        <v>43</v>
      </c>
      <c r="O15" s="232">
        <v>0</v>
      </c>
      <c r="P15" s="46">
        <v>57</v>
      </c>
      <c r="Q15" s="931"/>
      <c r="R15" s="230">
        <v>0</v>
      </c>
      <c r="S15" s="46">
        <v>57</v>
      </c>
      <c r="T15" s="232">
        <v>5.4923920004562694</v>
      </c>
      <c r="U15" s="46">
        <v>5</v>
      </c>
      <c r="V15" s="151"/>
      <c r="W15" s="229">
        <f t="shared" si="2"/>
        <v>-5</v>
      </c>
      <c r="X15" s="233">
        <f t="shared" si="3"/>
        <v>0</v>
      </c>
      <c r="Y15" s="1104">
        <f t="shared" si="4"/>
        <v>0</v>
      </c>
      <c r="Z15" s="229">
        <f t="shared" si="5"/>
        <v>0</v>
      </c>
      <c r="AA15" s="228">
        <f t="shared" si="6"/>
        <v>-5</v>
      </c>
      <c r="AB15" s="938"/>
      <c r="AC15" s="230">
        <f t="shared" si="7"/>
        <v>1.1369215130197556</v>
      </c>
      <c r="AD15" s="242">
        <f t="shared" si="8"/>
        <v>0</v>
      </c>
      <c r="AE15" s="231">
        <f t="shared" si="9"/>
        <v>0</v>
      </c>
      <c r="AF15" s="232">
        <f t="shared" si="10"/>
        <v>0</v>
      </c>
      <c r="AG15" s="231">
        <f t="shared" si="11"/>
        <v>0.25564839180939281</v>
      </c>
      <c r="AH15" s="931"/>
      <c r="AI15" s="48">
        <v>5.4218961817007258</v>
      </c>
      <c r="AJ15" s="389">
        <v>12</v>
      </c>
      <c r="AK15" s="388">
        <v>5.9153624410624364</v>
      </c>
      <c r="AL15" s="389">
        <v>11</v>
      </c>
      <c r="AM15" s="388">
        <v>0</v>
      </c>
      <c r="AN15" s="389">
        <v>57</v>
      </c>
      <c r="AO15" s="388">
        <v>0</v>
      </c>
      <c r="AP15" s="389">
        <v>57</v>
      </c>
      <c r="AQ15" s="151"/>
      <c r="AR15" s="229">
        <f t="shared" si="12"/>
        <v>-1</v>
      </c>
      <c r="AS15" s="228">
        <f t="shared" si="13"/>
        <v>0</v>
      </c>
      <c r="AT15" s="228">
        <f t="shared" si="14"/>
        <v>0</v>
      </c>
      <c r="AU15" s="36"/>
      <c r="AV15" s="230">
        <f t="shared" si="15"/>
        <v>0.49346625936171051</v>
      </c>
      <c r="AW15" s="230">
        <f t="shared" si="16"/>
        <v>0</v>
      </c>
      <c r="AX15" s="231">
        <f t="shared" si="17"/>
        <v>0</v>
      </c>
      <c r="AY15" s="36"/>
      <c r="AZ15" s="36"/>
      <c r="BA15" s="36"/>
      <c r="BB15" s="36"/>
    </row>
    <row r="16" spans="1:54" ht="19.5" thickBot="1" x14ac:dyDescent="0.35">
      <c r="A16" s="469" t="s">
        <v>178</v>
      </c>
      <c r="B16" s="228">
        <f t="shared" si="0"/>
        <v>3</v>
      </c>
      <c r="C16" s="231">
        <f t="shared" si="1"/>
        <v>3</v>
      </c>
      <c r="D16" s="88"/>
      <c r="E16" s="86">
        <v>3</v>
      </c>
      <c r="F16" s="1523">
        <v>0.14174454828660435</v>
      </c>
      <c r="G16" s="1109" t="s">
        <v>334</v>
      </c>
      <c r="H16" s="935"/>
      <c r="I16" s="231">
        <v>4.3405470050717279</v>
      </c>
      <c r="J16" s="46">
        <v>17</v>
      </c>
      <c r="K16" s="545">
        <v>0</v>
      </c>
      <c r="L16" s="46">
        <v>57</v>
      </c>
      <c r="M16" s="545">
        <v>4.9141298093479513</v>
      </c>
      <c r="N16" s="46">
        <v>11</v>
      </c>
      <c r="O16" s="232">
        <v>2.9657439321685035</v>
      </c>
      <c r="P16" s="46">
        <v>19</v>
      </c>
      <c r="Q16" s="931"/>
      <c r="R16" s="230">
        <v>5.5312782962948228</v>
      </c>
      <c r="S16" s="46">
        <v>12</v>
      </c>
      <c r="T16" s="232">
        <v>2.1638982211319329</v>
      </c>
      <c r="U16" s="46">
        <v>37</v>
      </c>
      <c r="V16" s="151"/>
      <c r="W16" s="229">
        <f t="shared" si="2"/>
        <v>0</v>
      </c>
      <c r="X16" s="233">
        <f t="shared" si="3"/>
        <v>-6</v>
      </c>
      <c r="Y16" s="1104">
        <f t="shared" si="4"/>
        <v>0</v>
      </c>
      <c r="Z16" s="229">
        <f t="shared" si="5"/>
        <v>-5</v>
      </c>
      <c r="AA16" s="228">
        <f t="shared" si="6"/>
        <v>0</v>
      </c>
      <c r="AB16" s="938"/>
      <c r="AC16" s="230">
        <f t="shared" si="7"/>
        <v>0</v>
      </c>
      <c r="AD16" s="242">
        <f t="shared" si="8"/>
        <v>0.57358280427622343</v>
      </c>
      <c r="AE16" s="231">
        <f t="shared" si="9"/>
        <v>0</v>
      </c>
      <c r="AF16" s="232">
        <f t="shared" si="10"/>
        <v>1.190731291223095</v>
      </c>
      <c r="AG16" s="231">
        <f t="shared" si="11"/>
        <v>0</v>
      </c>
      <c r="AH16" s="931"/>
      <c r="AI16" s="48">
        <v>2.520505894788704</v>
      </c>
      <c r="AJ16" s="389">
        <v>35</v>
      </c>
      <c r="AK16" s="388">
        <v>0</v>
      </c>
      <c r="AL16" s="389">
        <v>57</v>
      </c>
      <c r="AM16" s="388">
        <v>0</v>
      </c>
      <c r="AN16" s="389">
        <v>57</v>
      </c>
      <c r="AO16" s="388">
        <v>3.1246430117261652</v>
      </c>
      <c r="AP16" s="389">
        <v>14</v>
      </c>
      <c r="AQ16" s="151"/>
      <c r="AR16" s="229">
        <f t="shared" si="12"/>
        <v>0</v>
      </c>
      <c r="AS16" s="228">
        <f t="shared" si="13"/>
        <v>0</v>
      </c>
      <c r="AT16" s="228">
        <f t="shared" si="14"/>
        <v>-21</v>
      </c>
      <c r="AU16" s="36"/>
      <c r="AV16" s="230">
        <f t="shared" si="15"/>
        <v>0</v>
      </c>
      <c r="AW16" s="230">
        <f t="shared" si="16"/>
        <v>0</v>
      </c>
      <c r="AX16" s="231">
        <f t="shared" si="17"/>
        <v>0.60413711693746119</v>
      </c>
      <c r="AY16" s="36"/>
      <c r="AZ16" s="36"/>
      <c r="BA16" s="36"/>
      <c r="BB16" s="36"/>
    </row>
    <row r="17" spans="1:54" ht="19.5" thickBot="1" x14ac:dyDescent="0.35">
      <c r="A17" s="468" t="s">
        <v>613</v>
      </c>
      <c r="B17" s="228">
        <f t="shared" si="0"/>
        <v>3</v>
      </c>
      <c r="C17" s="231">
        <f t="shared" si="1"/>
        <v>3</v>
      </c>
      <c r="D17" s="88"/>
      <c r="E17" s="86">
        <v>3</v>
      </c>
      <c r="F17" s="1523">
        <v>3.0988951765022903E-2</v>
      </c>
      <c r="G17" s="1108" t="s">
        <v>455</v>
      </c>
      <c r="H17" s="935"/>
      <c r="I17" s="231">
        <v>3.2916638578738686</v>
      </c>
      <c r="J17" s="46">
        <v>33</v>
      </c>
      <c r="K17" s="545">
        <v>1.4646146933357007</v>
      </c>
      <c r="L17" s="46">
        <v>51</v>
      </c>
      <c r="M17" s="545">
        <v>3.5392054625998282</v>
      </c>
      <c r="N17" s="46">
        <v>23</v>
      </c>
      <c r="O17" s="232">
        <v>3.5445090952001737</v>
      </c>
      <c r="P17" s="46">
        <v>11</v>
      </c>
      <c r="Q17" s="931"/>
      <c r="R17" s="230">
        <v>4.2006082700612417</v>
      </c>
      <c r="S17" s="46">
        <v>21</v>
      </c>
      <c r="T17" s="232">
        <v>1.4296733768571601</v>
      </c>
      <c r="U17" s="46">
        <v>49</v>
      </c>
      <c r="V17" s="151"/>
      <c r="W17" s="229">
        <f t="shared" si="2"/>
        <v>0</v>
      </c>
      <c r="X17" s="233">
        <f t="shared" si="3"/>
        <v>-10</v>
      </c>
      <c r="Y17" s="1104">
        <f t="shared" si="4"/>
        <v>-22</v>
      </c>
      <c r="Z17" s="229">
        <f t="shared" si="5"/>
        <v>-12</v>
      </c>
      <c r="AA17" s="228">
        <f t="shared" si="6"/>
        <v>0</v>
      </c>
      <c r="AB17" s="938"/>
      <c r="AC17" s="230">
        <f t="shared" si="7"/>
        <v>0</v>
      </c>
      <c r="AD17" s="242">
        <f t="shared" si="8"/>
        <v>0.24754160472595954</v>
      </c>
      <c r="AE17" s="231">
        <f t="shared" si="9"/>
        <v>0.25284523732630504</v>
      </c>
      <c r="AF17" s="232">
        <f t="shared" si="10"/>
        <v>0.9089444121873731</v>
      </c>
      <c r="AG17" s="231">
        <f t="shared" si="11"/>
        <v>0</v>
      </c>
      <c r="AH17" s="931"/>
      <c r="AI17" s="48">
        <v>0</v>
      </c>
      <c r="AJ17" s="389">
        <v>57</v>
      </c>
      <c r="AK17" s="388">
        <v>0</v>
      </c>
      <c r="AL17" s="389">
        <v>57</v>
      </c>
      <c r="AM17" s="388">
        <v>0</v>
      </c>
      <c r="AN17" s="389">
        <v>57</v>
      </c>
      <c r="AO17" s="388">
        <v>0</v>
      </c>
      <c r="AP17" s="389">
        <v>57</v>
      </c>
      <c r="AQ17" s="151"/>
      <c r="AR17" s="229">
        <f t="shared" si="12"/>
        <v>0</v>
      </c>
      <c r="AS17" s="228">
        <f t="shared" si="13"/>
        <v>0</v>
      </c>
      <c r="AT17" s="228">
        <f t="shared" si="14"/>
        <v>0</v>
      </c>
      <c r="AU17" s="36"/>
      <c r="AV17" s="230">
        <f t="shared" si="15"/>
        <v>0</v>
      </c>
      <c r="AW17" s="230">
        <f t="shared" si="16"/>
        <v>0</v>
      </c>
      <c r="AX17" s="231">
        <f t="shared" si="17"/>
        <v>0</v>
      </c>
      <c r="AY17" s="36"/>
      <c r="AZ17" s="36"/>
      <c r="BA17" s="36"/>
      <c r="BB17" s="36"/>
    </row>
    <row r="18" spans="1:54" ht="19.5" thickBot="1" x14ac:dyDescent="0.35">
      <c r="A18" s="469" t="s">
        <v>572</v>
      </c>
      <c r="B18" s="228">
        <f t="shared" si="0"/>
        <v>3</v>
      </c>
      <c r="C18" s="231">
        <f t="shared" si="1"/>
        <v>3</v>
      </c>
      <c r="D18" s="88">
        <v>2</v>
      </c>
      <c r="E18" s="86">
        <v>1</v>
      </c>
      <c r="F18" s="1523">
        <v>0.67760252365930596</v>
      </c>
      <c r="G18" s="1107" t="s">
        <v>130</v>
      </c>
      <c r="H18" s="935"/>
      <c r="I18" s="231">
        <v>3.1741771191736814</v>
      </c>
      <c r="J18" s="46">
        <v>37</v>
      </c>
      <c r="K18" s="545">
        <v>2.8450780510185685</v>
      </c>
      <c r="L18" s="46">
        <v>40</v>
      </c>
      <c r="M18" s="545">
        <v>1.5491278229510366</v>
      </c>
      <c r="N18" s="46">
        <v>43</v>
      </c>
      <c r="O18" s="232">
        <v>4.1886457874515255</v>
      </c>
      <c r="P18" s="228">
        <v>9</v>
      </c>
      <c r="Q18" s="931"/>
      <c r="R18" s="230">
        <v>3.9574869786699955</v>
      </c>
      <c r="S18" s="46">
        <v>24</v>
      </c>
      <c r="T18" s="232">
        <v>2.2990047909837181</v>
      </c>
      <c r="U18" s="46">
        <v>35</v>
      </c>
      <c r="V18" s="151"/>
      <c r="W18" s="229">
        <f t="shared" si="2"/>
        <v>0</v>
      </c>
      <c r="X18" s="233">
        <f t="shared" si="3"/>
        <v>0</v>
      </c>
      <c r="Y18" s="1104">
        <f t="shared" si="4"/>
        <v>-28</v>
      </c>
      <c r="Z18" s="229">
        <f t="shared" si="5"/>
        <v>-13</v>
      </c>
      <c r="AA18" s="228">
        <f t="shared" si="6"/>
        <v>-2</v>
      </c>
      <c r="AB18" s="938"/>
      <c r="AC18" s="230">
        <f t="shared" si="7"/>
        <v>0</v>
      </c>
      <c r="AD18" s="242">
        <f t="shared" si="8"/>
        <v>0</v>
      </c>
      <c r="AE18" s="231">
        <f t="shared" si="9"/>
        <v>1.0144686682778441</v>
      </c>
      <c r="AF18" s="232">
        <f t="shared" si="10"/>
        <v>0.78330985949631415</v>
      </c>
      <c r="AG18" s="231">
        <f t="shared" si="11"/>
        <v>0</v>
      </c>
      <c r="AH18" s="931"/>
      <c r="AI18" s="48">
        <v>0</v>
      </c>
      <c r="AJ18" s="389">
        <v>57</v>
      </c>
      <c r="AK18" s="388">
        <v>0</v>
      </c>
      <c r="AL18" s="389">
        <v>57</v>
      </c>
      <c r="AM18" s="388">
        <v>0</v>
      </c>
      <c r="AN18" s="389">
        <v>57</v>
      </c>
      <c r="AO18" s="388">
        <v>0</v>
      </c>
      <c r="AP18" s="389">
        <v>57</v>
      </c>
      <c r="AQ18" s="151"/>
      <c r="AR18" s="229">
        <f t="shared" si="12"/>
        <v>0</v>
      </c>
      <c r="AS18" s="228">
        <f t="shared" si="13"/>
        <v>0</v>
      </c>
      <c r="AT18" s="228">
        <f t="shared" si="14"/>
        <v>0</v>
      </c>
      <c r="AU18" s="36"/>
      <c r="AV18" s="230">
        <f t="shared" si="15"/>
        <v>0</v>
      </c>
      <c r="AW18" s="230">
        <f t="shared" si="16"/>
        <v>0</v>
      </c>
      <c r="AX18" s="231">
        <f t="shared" si="17"/>
        <v>0</v>
      </c>
      <c r="AY18" s="36"/>
      <c r="AZ18" s="36"/>
      <c r="BA18" s="36"/>
      <c r="BB18" s="36"/>
    </row>
    <row r="19" spans="1:54" ht="19.5" thickBot="1" x14ac:dyDescent="0.35">
      <c r="A19" s="469" t="s">
        <v>202</v>
      </c>
      <c r="B19" s="228">
        <f t="shared" si="0"/>
        <v>3</v>
      </c>
      <c r="C19" s="231">
        <f t="shared" si="1"/>
        <v>3</v>
      </c>
      <c r="D19" s="88">
        <v>1</v>
      </c>
      <c r="E19" s="86">
        <v>2</v>
      </c>
      <c r="F19" s="1523">
        <v>2.1154853527823669</v>
      </c>
      <c r="G19" s="1107" t="s">
        <v>133</v>
      </c>
      <c r="H19" s="935"/>
      <c r="I19" s="231">
        <v>2.9094526550429656</v>
      </c>
      <c r="J19" s="46">
        <v>39</v>
      </c>
      <c r="K19" s="545">
        <v>3.2084879697841626</v>
      </c>
      <c r="L19" s="46">
        <v>33</v>
      </c>
      <c r="M19" s="545">
        <v>2.8221214504582073</v>
      </c>
      <c r="N19" s="46">
        <v>27</v>
      </c>
      <c r="O19" s="232">
        <v>0</v>
      </c>
      <c r="P19" s="46">
        <v>57</v>
      </c>
      <c r="Q19" s="931"/>
      <c r="R19" s="230">
        <v>0</v>
      </c>
      <c r="S19" s="46">
        <v>57</v>
      </c>
      <c r="T19" s="232">
        <v>3.0474058322045536</v>
      </c>
      <c r="U19" s="46">
        <v>23</v>
      </c>
      <c r="V19" s="151"/>
      <c r="W19" s="229">
        <f t="shared" si="2"/>
        <v>-6</v>
      </c>
      <c r="X19" s="233">
        <f t="shared" si="3"/>
        <v>-12</v>
      </c>
      <c r="Y19" s="1104">
        <f t="shared" si="4"/>
        <v>0</v>
      </c>
      <c r="Z19" s="229">
        <f t="shared" si="5"/>
        <v>0</v>
      </c>
      <c r="AA19" s="228">
        <f t="shared" si="6"/>
        <v>-16</v>
      </c>
      <c r="AB19" s="938"/>
      <c r="AC19" s="230">
        <f t="shared" si="7"/>
        <v>0.29903531474119704</v>
      </c>
      <c r="AD19" s="242">
        <f t="shared" si="8"/>
        <v>0</v>
      </c>
      <c r="AE19" s="231">
        <f t="shared" si="9"/>
        <v>0</v>
      </c>
      <c r="AF19" s="232">
        <f t="shared" si="10"/>
        <v>0</v>
      </c>
      <c r="AG19" s="231">
        <f t="shared" si="11"/>
        <v>0.13795317716158806</v>
      </c>
      <c r="AH19" s="931"/>
      <c r="AI19" s="48">
        <v>4.0938773397642505</v>
      </c>
      <c r="AJ19" s="389">
        <v>25</v>
      </c>
      <c r="AK19" s="388">
        <v>3.9443963482567299</v>
      </c>
      <c r="AL19" s="389">
        <v>28</v>
      </c>
      <c r="AM19" s="388">
        <v>4.0151079982357212</v>
      </c>
      <c r="AN19" s="389">
        <v>9</v>
      </c>
      <c r="AO19" s="388">
        <v>3.5089059837961178</v>
      </c>
      <c r="AP19" s="389">
        <v>10</v>
      </c>
      <c r="AQ19" s="151"/>
      <c r="AR19" s="229">
        <f t="shared" si="12"/>
        <v>0</v>
      </c>
      <c r="AS19" s="228">
        <f t="shared" si="13"/>
        <v>-16</v>
      </c>
      <c r="AT19" s="228">
        <f t="shared" si="14"/>
        <v>-15</v>
      </c>
      <c r="AU19" s="36"/>
      <c r="AV19" s="230">
        <f t="shared" si="15"/>
        <v>0</v>
      </c>
      <c r="AW19" s="230">
        <f t="shared" si="16"/>
        <v>0</v>
      </c>
      <c r="AX19" s="231">
        <f t="shared" si="17"/>
        <v>0</v>
      </c>
      <c r="AY19" s="36"/>
      <c r="AZ19" s="36"/>
      <c r="BA19" s="36"/>
      <c r="BB19" s="36"/>
    </row>
    <row r="20" spans="1:54" ht="19.5" thickBot="1" x14ac:dyDescent="0.35">
      <c r="A20" s="469" t="s">
        <v>611</v>
      </c>
      <c r="B20" s="228">
        <f t="shared" si="0"/>
        <v>3</v>
      </c>
      <c r="C20" s="231">
        <f t="shared" si="1"/>
        <v>3</v>
      </c>
      <c r="D20" s="88">
        <v>2</v>
      </c>
      <c r="E20" s="86">
        <v>1</v>
      </c>
      <c r="F20" s="1523">
        <v>0.93998479587433992</v>
      </c>
      <c r="G20" s="1107" t="s">
        <v>130</v>
      </c>
      <c r="H20" s="935"/>
      <c r="I20" s="231">
        <v>3.5855610766471577</v>
      </c>
      <c r="J20" s="46">
        <v>29</v>
      </c>
      <c r="K20" s="545">
        <v>2.3551926275118298</v>
      </c>
      <c r="L20" s="46">
        <v>46</v>
      </c>
      <c r="M20" s="545">
        <v>3.7408140257228464</v>
      </c>
      <c r="N20" s="46">
        <v>22</v>
      </c>
      <c r="O20" s="232">
        <v>4.06080351371725</v>
      </c>
      <c r="P20" s="46">
        <v>10</v>
      </c>
      <c r="Q20" s="931"/>
      <c r="R20" s="230">
        <v>3.915457726057721</v>
      </c>
      <c r="S20" s="46">
        <v>25</v>
      </c>
      <c r="T20" s="232">
        <v>3.4118717702511661</v>
      </c>
      <c r="U20" s="46">
        <v>16</v>
      </c>
      <c r="V20" s="151"/>
      <c r="W20" s="229">
        <f t="shared" si="2"/>
        <v>0</v>
      </c>
      <c r="X20" s="233">
        <f t="shared" si="3"/>
        <v>-7</v>
      </c>
      <c r="Y20" s="1104">
        <f t="shared" si="4"/>
        <v>-19</v>
      </c>
      <c r="Z20" s="229">
        <f t="shared" si="5"/>
        <v>-4</v>
      </c>
      <c r="AA20" s="228">
        <f t="shared" si="6"/>
        <v>-13</v>
      </c>
      <c r="AB20" s="938"/>
      <c r="AC20" s="230">
        <f t="shared" si="7"/>
        <v>0</v>
      </c>
      <c r="AD20" s="242">
        <f t="shared" si="8"/>
        <v>0.15525294907568865</v>
      </c>
      <c r="AE20" s="231">
        <f t="shared" si="9"/>
        <v>0.47524243707009228</v>
      </c>
      <c r="AF20" s="232">
        <f t="shared" si="10"/>
        <v>0.32989664941056329</v>
      </c>
      <c r="AG20" s="231">
        <f t="shared" si="11"/>
        <v>0</v>
      </c>
      <c r="AH20" s="931"/>
      <c r="AI20" s="48">
        <v>0</v>
      </c>
      <c r="AJ20" s="389">
        <v>57</v>
      </c>
      <c r="AK20" s="388">
        <v>0</v>
      </c>
      <c r="AL20" s="389">
        <v>57</v>
      </c>
      <c r="AM20" s="388">
        <v>0</v>
      </c>
      <c r="AN20" s="389">
        <v>57</v>
      </c>
      <c r="AO20" s="388">
        <v>0</v>
      </c>
      <c r="AP20" s="389">
        <v>57</v>
      </c>
      <c r="AQ20" s="151"/>
      <c r="AR20" s="229">
        <f t="shared" si="12"/>
        <v>0</v>
      </c>
      <c r="AS20" s="228">
        <f t="shared" si="13"/>
        <v>0</v>
      </c>
      <c r="AT20" s="228">
        <f t="shared" si="14"/>
        <v>0</v>
      </c>
      <c r="AU20" s="36"/>
      <c r="AV20" s="230">
        <f t="shared" si="15"/>
        <v>0</v>
      </c>
      <c r="AW20" s="230">
        <f t="shared" si="16"/>
        <v>0</v>
      </c>
      <c r="AX20" s="231">
        <f t="shared" si="17"/>
        <v>0</v>
      </c>
      <c r="AY20" s="36"/>
      <c r="AZ20" s="36"/>
      <c r="BA20" s="36"/>
      <c r="BB20" s="36"/>
    </row>
    <row r="21" spans="1:54" ht="19.5" thickBot="1" x14ac:dyDescent="0.35">
      <c r="A21" s="469" t="s">
        <v>673</v>
      </c>
      <c r="B21" s="228">
        <f t="shared" si="0"/>
        <v>3</v>
      </c>
      <c r="C21" s="231">
        <f t="shared" si="1"/>
        <v>3</v>
      </c>
      <c r="D21" s="88">
        <v>2</v>
      </c>
      <c r="E21" s="86">
        <v>1</v>
      </c>
      <c r="F21" s="1523">
        <v>1.5894464441779497</v>
      </c>
      <c r="G21" s="1107" t="s">
        <v>130</v>
      </c>
      <c r="H21" s="935"/>
      <c r="I21" s="231">
        <v>4.4314158520610336</v>
      </c>
      <c r="J21" s="46">
        <v>16</v>
      </c>
      <c r="K21" s="545">
        <v>5.3544989730674635</v>
      </c>
      <c r="L21" s="46">
        <v>12</v>
      </c>
      <c r="M21" s="545">
        <v>2.8129832036890865</v>
      </c>
      <c r="N21" s="46">
        <v>28</v>
      </c>
      <c r="O21" s="232">
        <v>0</v>
      </c>
      <c r="P21" s="46">
        <v>57</v>
      </c>
      <c r="Q21" s="931"/>
      <c r="R21" s="230">
        <v>1.973350758340531</v>
      </c>
      <c r="S21" s="46">
        <v>35</v>
      </c>
      <c r="T21" s="232">
        <v>4.6453530894458632</v>
      </c>
      <c r="U21" s="46">
        <v>8</v>
      </c>
      <c r="V21" s="151"/>
      <c r="W21" s="229">
        <f t="shared" si="2"/>
        <v>-4</v>
      </c>
      <c r="X21" s="233">
        <f t="shared" si="3"/>
        <v>0</v>
      </c>
      <c r="Y21" s="1104">
        <f t="shared" si="4"/>
        <v>0</v>
      </c>
      <c r="Z21" s="229">
        <f t="shared" si="5"/>
        <v>0</v>
      </c>
      <c r="AA21" s="228">
        <f t="shared" si="6"/>
        <v>-8</v>
      </c>
      <c r="AB21" s="938"/>
      <c r="AC21" s="230">
        <f t="shared" si="7"/>
        <v>0.92308312100642986</v>
      </c>
      <c r="AD21" s="242">
        <f t="shared" si="8"/>
        <v>0</v>
      </c>
      <c r="AE21" s="231">
        <f t="shared" si="9"/>
        <v>0</v>
      </c>
      <c r="AF21" s="232">
        <f t="shared" si="10"/>
        <v>0</v>
      </c>
      <c r="AG21" s="231">
        <f t="shared" si="11"/>
        <v>0.21393723738482961</v>
      </c>
      <c r="AH21" s="931"/>
      <c r="AI21" s="48">
        <v>7.9778055316908576</v>
      </c>
      <c r="AJ21" s="389">
        <v>3</v>
      </c>
      <c r="AK21" s="388">
        <v>8.6780899189224581</v>
      </c>
      <c r="AL21" s="389">
        <v>2</v>
      </c>
      <c r="AM21" s="388">
        <v>4.319103964793074</v>
      </c>
      <c r="AN21" s="389">
        <v>8</v>
      </c>
      <c r="AO21" s="388">
        <v>3.4167119823383798</v>
      </c>
      <c r="AP21" s="389">
        <v>12</v>
      </c>
      <c r="AQ21" s="151"/>
      <c r="AR21" s="229">
        <f t="shared" si="12"/>
        <v>-1</v>
      </c>
      <c r="AS21" s="228">
        <f t="shared" si="13"/>
        <v>0</v>
      </c>
      <c r="AT21" s="228">
        <f t="shared" si="14"/>
        <v>0</v>
      </c>
      <c r="AU21" s="36"/>
      <c r="AV21" s="230">
        <f t="shared" si="15"/>
        <v>0.70028438723160047</v>
      </c>
      <c r="AW21" s="230">
        <f t="shared" si="16"/>
        <v>0</v>
      </c>
      <c r="AX21" s="231">
        <f t="shared" si="17"/>
        <v>0</v>
      </c>
      <c r="AY21" s="36"/>
      <c r="AZ21" s="36"/>
      <c r="BA21" s="36"/>
      <c r="BB21" s="36"/>
    </row>
    <row r="22" spans="1:54" ht="19.5" thickBot="1" x14ac:dyDescent="0.35">
      <c r="A22" s="469" t="s">
        <v>189</v>
      </c>
      <c r="B22" s="228">
        <f t="shared" si="0"/>
        <v>3</v>
      </c>
      <c r="C22" s="231">
        <f t="shared" si="1"/>
        <v>3</v>
      </c>
      <c r="D22" s="88"/>
      <c r="E22" s="86">
        <v>3</v>
      </c>
      <c r="F22" s="1523">
        <v>0.43414563388453725</v>
      </c>
      <c r="G22" s="1108" t="s">
        <v>455</v>
      </c>
      <c r="H22" s="935"/>
      <c r="I22" s="231">
        <v>6.4889694143691656</v>
      </c>
      <c r="J22" s="46">
        <v>5</v>
      </c>
      <c r="K22" s="545">
        <v>4.076536635404052</v>
      </c>
      <c r="L22" s="46">
        <v>25</v>
      </c>
      <c r="M22" s="545">
        <v>7.2122076057774587</v>
      </c>
      <c r="N22" s="46">
        <v>4</v>
      </c>
      <c r="O22" s="232">
        <v>5.7769412800585549</v>
      </c>
      <c r="P22" s="46">
        <v>4</v>
      </c>
      <c r="Q22" s="931"/>
      <c r="R22" s="230">
        <v>8.2878649428345934</v>
      </c>
      <c r="S22" s="46">
        <v>4</v>
      </c>
      <c r="T22" s="232">
        <v>2.3549323016123096</v>
      </c>
      <c r="U22" s="46">
        <v>33</v>
      </c>
      <c r="V22" s="151"/>
      <c r="W22" s="229">
        <f t="shared" si="2"/>
        <v>0</v>
      </c>
      <c r="X22" s="233">
        <f t="shared" si="3"/>
        <v>-1</v>
      </c>
      <c r="Y22" s="1104">
        <f t="shared" si="4"/>
        <v>-1</v>
      </c>
      <c r="Z22" s="229">
        <f t="shared" si="5"/>
        <v>-1</v>
      </c>
      <c r="AA22" s="228">
        <f t="shared" si="6"/>
        <v>0</v>
      </c>
      <c r="AB22" s="938"/>
      <c r="AC22" s="230">
        <f t="shared" si="7"/>
        <v>0</v>
      </c>
      <c r="AD22" s="242">
        <f t="shared" si="8"/>
        <v>0.72323819140829304</v>
      </c>
      <c r="AE22" s="231">
        <f t="shared" si="9"/>
        <v>0</v>
      </c>
      <c r="AF22" s="232">
        <f t="shared" si="10"/>
        <v>1.7988955284654278</v>
      </c>
      <c r="AG22" s="231">
        <f t="shared" si="11"/>
        <v>0</v>
      </c>
      <c r="AH22" s="931"/>
      <c r="AI22" s="48">
        <v>4.1415182394813046</v>
      </c>
      <c r="AJ22" s="389">
        <v>24</v>
      </c>
      <c r="AK22" s="388">
        <v>4.3901898570616567</v>
      </c>
      <c r="AL22" s="389">
        <v>23</v>
      </c>
      <c r="AM22" s="388">
        <v>3.4435541332018249</v>
      </c>
      <c r="AN22" s="389">
        <v>12</v>
      </c>
      <c r="AO22" s="388">
        <v>0</v>
      </c>
      <c r="AP22" s="389">
        <v>57</v>
      </c>
      <c r="AQ22" s="151"/>
      <c r="AR22" s="229">
        <f t="shared" si="12"/>
        <v>-1</v>
      </c>
      <c r="AS22" s="228">
        <f t="shared" si="13"/>
        <v>-12</v>
      </c>
      <c r="AT22" s="228">
        <f t="shared" si="14"/>
        <v>0</v>
      </c>
      <c r="AU22" s="36"/>
      <c r="AV22" s="230">
        <f t="shared" si="15"/>
        <v>0.24867161758035206</v>
      </c>
      <c r="AW22" s="230">
        <f t="shared" si="16"/>
        <v>0</v>
      </c>
      <c r="AX22" s="231">
        <f t="shared" si="17"/>
        <v>0</v>
      </c>
      <c r="AY22" s="36"/>
      <c r="AZ22" s="36"/>
      <c r="BA22" s="36"/>
      <c r="BB22" s="36"/>
    </row>
    <row r="23" spans="1:54" ht="19.5" thickBot="1" x14ac:dyDescent="0.35">
      <c r="A23" s="469" t="s">
        <v>42</v>
      </c>
      <c r="B23" s="228">
        <f t="shared" si="0"/>
        <v>17</v>
      </c>
      <c r="C23" s="231">
        <f t="shared" si="1"/>
        <v>2</v>
      </c>
      <c r="D23" s="88"/>
      <c r="E23" s="86">
        <v>2</v>
      </c>
      <c r="F23" s="1523">
        <v>4.1204263267772774E-2</v>
      </c>
      <c r="G23" s="1107" t="s">
        <v>131</v>
      </c>
      <c r="H23" s="935"/>
      <c r="I23" s="231">
        <v>4.0149973318635066</v>
      </c>
      <c r="J23" s="46">
        <v>23</v>
      </c>
      <c r="K23" s="545">
        <v>4.166422892426076</v>
      </c>
      <c r="L23" s="46">
        <v>20</v>
      </c>
      <c r="M23" s="545">
        <v>4.1340801603134114</v>
      </c>
      <c r="N23" s="46">
        <v>18</v>
      </c>
      <c r="O23" s="232">
        <v>2.3988033437727156</v>
      </c>
      <c r="P23" s="228">
        <v>20</v>
      </c>
      <c r="Q23" s="931"/>
      <c r="R23" s="230">
        <v>5.1305926353026594</v>
      </c>
      <c r="S23" s="46">
        <v>15</v>
      </c>
      <c r="T23" s="232">
        <v>0</v>
      </c>
      <c r="U23" s="46">
        <v>57</v>
      </c>
      <c r="V23" s="151"/>
      <c r="W23" s="229">
        <f t="shared" si="2"/>
        <v>-3</v>
      </c>
      <c r="X23" s="233">
        <f t="shared" si="3"/>
        <v>-5</v>
      </c>
      <c r="Y23" s="1104">
        <f t="shared" si="4"/>
        <v>-3</v>
      </c>
      <c r="Z23" s="229">
        <f t="shared" si="5"/>
        <v>-8</v>
      </c>
      <c r="AA23" s="228">
        <f t="shared" si="6"/>
        <v>0</v>
      </c>
      <c r="AB23" s="938"/>
      <c r="AC23" s="230">
        <f t="shared" si="7"/>
        <v>0.15142556056256939</v>
      </c>
      <c r="AD23" s="242">
        <f t="shared" si="8"/>
        <v>0.11908282844990481</v>
      </c>
      <c r="AE23" s="231">
        <f t="shared" si="9"/>
        <v>0</v>
      </c>
      <c r="AF23" s="232">
        <f t="shared" si="10"/>
        <v>1.1155953034391528</v>
      </c>
      <c r="AG23" s="231">
        <f t="shared" si="11"/>
        <v>0</v>
      </c>
      <c r="AH23" s="931"/>
      <c r="AI23" s="48">
        <v>0</v>
      </c>
      <c r="AJ23" s="389">
        <v>57</v>
      </c>
      <c r="AK23" s="388">
        <v>0</v>
      </c>
      <c r="AL23" s="389">
        <v>57</v>
      </c>
      <c r="AM23" s="388">
        <v>0</v>
      </c>
      <c r="AN23" s="389">
        <v>57</v>
      </c>
      <c r="AO23" s="388">
        <v>0</v>
      </c>
      <c r="AP23" s="389">
        <v>57</v>
      </c>
      <c r="AQ23" s="151"/>
      <c r="AR23" s="229">
        <f t="shared" si="12"/>
        <v>0</v>
      </c>
      <c r="AS23" s="228">
        <f t="shared" si="13"/>
        <v>0</v>
      </c>
      <c r="AT23" s="228">
        <f t="shared" si="14"/>
        <v>0</v>
      </c>
      <c r="AU23" s="36"/>
      <c r="AV23" s="230">
        <f t="shared" si="15"/>
        <v>0</v>
      </c>
      <c r="AW23" s="230">
        <f t="shared" si="16"/>
        <v>0</v>
      </c>
      <c r="AX23" s="231">
        <f t="shared" si="17"/>
        <v>0</v>
      </c>
      <c r="AY23" s="36"/>
      <c r="AZ23" s="36"/>
      <c r="BA23" s="36"/>
      <c r="BB23" s="36"/>
    </row>
    <row r="24" spans="1:54" ht="19.5" thickBot="1" x14ac:dyDescent="0.35">
      <c r="A24" s="120" t="s">
        <v>62</v>
      </c>
      <c r="B24" s="228">
        <f t="shared" si="0"/>
        <v>17</v>
      </c>
      <c r="C24" s="231">
        <f t="shared" si="1"/>
        <v>2</v>
      </c>
      <c r="D24" s="88">
        <v>1</v>
      </c>
      <c r="E24" s="86">
        <v>1</v>
      </c>
      <c r="F24" s="1523">
        <v>1.8035121025154248</v>
      </c>
      <c r="G24" s="1107" t="s">
        <v>130</v>
      </c>
      <c r="H24" s="935"/>
      <c r="I24" s="231">
        <v>2.3211015820009462</v>
      </c>
      <c r="J24" s="46">
        <v>46</v>
      </c>
      <c r="K24" s="545">
        <v>0</v>
      </c>
      <c r="L24" s="46">
        <v>57</v>
      </c>
      <c r="M24" s="545">
        <v>2.6623976078744036</v>
      </c>
      <c r="N24" s="46">
        <v>31</v>
      </c>
      <c r="O24" s="232">
        <v>0</v>
      </c>
      <c r="P24" s="228">
        <v>57</v>
      </c>
      <c r="Q24" s="931"/>
      <c r="R24" s="230">
        <v>2.9041566922825246</v>
      </c>
      <c r="S24" s="46">
        <v>33</v>
      </c>
      <c r="T24" s="232">
        <v>0</v>
      </c>
      <c r="U24" s="46">
        <v>57</v>
      </c>
      <c r="V24" s="151"/>
      <c r="W24" s="229">
        <f t="shared" si="2"/>
        <v>0</v>
      </c>
      <c r="X24" s="233">
        <f t="shared" si="3"/>
        <v>-15</v>
      </c>
      <c r="Y24" s="1104">
        <f t="shared" si="4"/>
        <v>0</v>
      </c>
      <c r="Z24" s="229">
        <f t="shared" si="5"/>
        <v>-13</v>
      </c>
      <c r="AA24" s="228">
        <f t="shared" si="6"/>
        <v>0</v>
      </c>
      <c r="AB24" s="938"/>
      <c r="AC24" s="230">
        <f t="shared" si="7"/>
        <v>0</v>
      </c>
      <c r="AD24" s="242">
        <f t="shared" si="8"/>
        <v>0.34129602587345742</v>
      </c>
      <c r="AE24" s="231">
        <f t="shared" si="9"/>
        <v>0</v>
      </c>
      <c r="AF24" s="232">
        <f t="shared" si="10"/>
        <v>0.58305511028157841</v>
      </c>
      <c r="AG24" s="231">
        <f t="shared" si="11"/>
        <v>0</v>
      </c>
      <c r="AH24" s="931"/>
      <c r="AI24" s="48">
        <v>0</v>
      </c>
      <c r="AJ24" s="389">
        <v>57</v>
      </c>
      <c r="AK24" s="388">
        <v>0</v>
      </c>
      <c r="AL24" s="389">
        <v>57</v>
      </c>
      <c r="AM24" s="388">
        <v>0</v>
      </c>
      <c r="AN24" s="389">
        <v>57</v>
      </c>
      <c r="AO24" s="388">
        <v>0</v>
      </c>
      <c r="AP24" s="389">
        <v>57</v>
      </c>
      <c r="AQ24" s="151"/>
      <c r="AR24" s="229">
        <f t="shared" si="12"/>
        <v>0</v>
      </c>
      <c r="AS24" s="228">
        <f t="shared" si="13"/>
        <v>0</v>
      </c>
      <c r="AT24" s="228">
        <f t="shared" si="14"/>
        <v>0</v>
      </c>
      <c r="AU24" s="36"/>
      <c r="AV24" s="230">
        <f t="shared" si="15"/>
        <v>0</v>
      </c>
      <c r="AW24" s="230">
        <f t="shared" si="16"/>
        <v>0</v>
      </c>
      <c r="AX24" s="231">
        <f t="shared" si="17"/>
        <v>0</v>
      </c>
      <c r="AY24" s="36"/>
      <c r="AZ24" s="36"/>
      <c r="BA24" s="36"/>
      <c r="BB24" s="36"/>
    </row>
    <row r="25" spans="1:54" ht="19.5" thickBot="1" x14ac:dyDescent="0.35">
      <c r="A25" s="469" t="s">
        <v>612</v>
      </c>
      <c r="B25" s="228">
        <f t="shared" si="0"/>
        <v>17</v>
      </c>
      <c r="C25" s="231">
        <f t="shared" si="1"/>
        <v>2</v>
      </c>
      <c r="D25" s="88"/>
      <c r="E25" s="86">
        <v>2</v>
      </c>
      <c r="F25" s="1523">
        <v>0.18200580556192814</v>
      </c>
      <c r="G25" s="1109" t="s">
        <v>133</v>
      </c>
      <c r="H25" s="935"/>
      <c r="I25" s="231">
        <v>4.1507936508436698</v>
      </c>
      <c r="J25" s="46">
        <v>20</v>
      </c>
      <c r="K25" s="545">
        <v>4.1107012309423716</v>
      </c>
      <c r="L25" s="46">
        <v>23</v>
      </c>
      <c r="M25" s="545">
        <v>4.4044543102704816</v>
      </c>
      <c r="N25" s="46">
        <v>16</v>
      </c>
      <c r="O25" s="232">
        <v>0</v>
      </c>
      <c r="P25" s="228">
        <v>57</v>
      </c>
      <c r="Q25" s="931"/>
      <c r="R25" s="230">
        <v>0</v>
      </c>
      <c r="S25" s="46">
        <v>57</v>
      </c>
      <c r="T25" s="232">
        <v>4.3534279214653342</v>
      </c>
      <c r="U25" s="46">
        <v>10</v>
      </c>
      <c r="V25" s="151"/>
      <c r="W25" s="229">
        <f t="shared" si="2"/>
        <v>0</v>
      </c>
      <c r="X25" s="233">
        <f t="shared" si="3"/>
        <v>-4</v>
      </c>
      <c r="Y25" s="1104">
        <f t="shared" si="4"/>
        <v>0</v>
      </c>
      <c r="Z25" s="229">
        <f t="shared" si="5"/>
        <v>0</v>
      </c>
      <c r="AA25" s="228">
        <f t="shared" si="6"/>
        <v>-10</v>
      </c>
      <c r="AB25" s="938"/>
      <c r="AC25" s="230">
        <f t="shared" si="7"/>
        <v>0</v>
      </c>
      <c r="AD25" s="242">
        <f t="shared" si="8"/>
        <v>0.25366065942681182</v>
      </c>
      <c r="AE25" s="231">
        <f t="shared" si="9"/>
        <v>0</v>
      </c>
      <c r="AF25" s="232">
        <f t="shared" si="10"/>
        <v>0</v>
      </c>
      <c r="AG25" s="231">
        <f t="shared" si="11"/>
        <v>0.20263427062166439</v>
      </c>
      <c r="AH25" s="931"/>
      <c r="AI25" s="48">
        <v>4.3681219288781552</v>
      </c>
      <c r="AJ25" s="389">
        <v>19</v>
      </c>
      <c r="AK25" s="388">
        <v>4.5525739074296068</v>
      </c>
      <c r="AL25" s="389">
        <v>20</v>
      </c>
      <c r="AM25" s="388">
        <v>3.6527775454261024</v>
      </c>
      <c r="AN25" s="389">
        <v>11</v>
      </c>
      <c r="AO25" s="388">
        <v>3.3707607614634099</v>
      </c>
      <c r="AP25" s="389">
        <v>13</v>
      </c>
      <c r="AQ25" s="151"/>
      <c r="AR25" s="229">
        <f t="shared" si="12"/>
        <v>0</v>
      </c>
      <c r="AS25" s="228">
        <f t="shared" si="13"/>
        <v>-8</v>
      </c>
      <c r="AT25" s="228">
        <f t="shared" si="14"/>
        <v>-6</v>
      </c>
      <c r="AU25" s="36"/>
      <c r="AV25" s="230">
        <f t="shared" si="15"/>
        <v>0.18445197855145157</v>
      </c>
      <c r="AW25" s="230">
        <f t="shared" si="16"/>
        <v>0</v>
      </c>
      <c r="AX25" s="231">
        <f t="shared" si="17"/>
        <v>0</v>
      </c>
      <c r="AY25" s="36"/>
      <c r="AZ25" s="36"/>
      <c r="BA25" s="36"/>
      <c r="BB25" s="36"/>
    </row>
    <row r="26" spans="1:54" ht="19.5" thickBot="1" x14ac:dyDescent="0.35">
      <c r="A26" s="469" t="s">
        <v>188</v>
      </c>
      <c r="B26" s="228">
        <f t="shared" si="0"/>
        <v>17</v>
      </c>
      <c r="C26" s="231">
        <f t="shared" si="1"/>
        <v>2</v>
      </c>
      <c r="D26" s="88"/>
      <c r="E26" s="86">
        <v>2</v>
      </c>
      <c r="F26" s="1523">
        <v>0.49744463373083475</v>
      </c>
      <c r="G26" s="1109" t="s">
        <v>133</v>
      </c>
      <c r="H26" s="935"/>
      <c r="I26" s="231">
        <v>5.1480622767089823</v>
      </c>
      <c r="J26" s="46">
        <v>11</v>
      </c>
      <c r="K26" s="545">
        <v>4.6238628820738876</v>
      </c>
      <c r="L26" s="46">
        <v>16</v>
      </c>
      <c r="M26" s="545">
        <v>5.5329881365383233</v>
      </c>
      <c r="N26" s="46">
        <v>9</v>
      </c>
      <c r="O26" s="232">
        <v>4.498114255146163</v>
      </c>
      <c r="P26" s="46">
        <v>7</v>
      </c>
      <c r="Q26" s="931"/>
      <c r="R26" s="230">
        <v>6.5175491244996246</v>
      </c>
      <c r="S26" s="46">
        <v>9</v>
      </c>
      <c r="T26" s="232">
        <v>3.1532915955722518</v>
      </c>
      <c r="U26" s="46">
        <v>22</v>
      </c>
      <c r="V26" s="151"/>
      <c r="W26" s="229">
        <f t="shared" si="2"/>
        <v>0</v>
      </c>
      <c r="X26" s="233">
        <f t="shared" si="3"/>
        <v>-2</v>
      </c>
      <c r="Y26" s="1104">
        <f t="shared" si="4"/>
        <v>-4</v>
      </c>
      <c r="Z26" s="229">
        <f t="shared" si="5"/>
        <v>-2</v>
      </c>
      <c r="AA26" s="228">
        <f t="shared" si="6"/>
        <v>0</v>
      </c>
      <c r="AB26" s="938"/>
      <c r="AC26" s="230">
        <f t="shared" si="7"/>
        <v>0</v>
      </c>
      <c r="AD26" s="242">
        <f t="shared" si="8"/>
        <v>0.38492585982934102</v>
      </c>
      <c r="AE26" s="231">
        <f t="shared" si="9"/>
        <v>0</v>
      </c>
      <c r="AF26" s="232">
        <f t="shared" si="10"/>
        <v>1.3694868477906423</v>
      </c>
      <c r="AG26" s="231">
        <f t="shared" si="11"/>
        <v>0</v>
      </c>
      <c r="AH26" s="931"/>
      <c r="AI26" s="48">
        <v>1.7183730228617682</v>
      </c>
      <c r="AJ26" s="389">
        <v>39</v>
      </c>
      <c r="AK26" s="388">
        <v>0</v>
      </c>
      <c r="AL26" s="389">
        <v>57</v>
      </c>
      <c r="AM26" s="388">
        <v>2.0155836264073592</v>
      </c>
      <c r="AN26" s="389">
        <v>19</v>
      </c>
      <c r="AO26" s="388">
        <v>0</v>
      </c>
      <c r="AP26" s="389">
        <v>57</v>
      </c>
      <c r="AQ26" s="151"/>
      <c r="AR26" s="229">
        <f t="shared" si="12"/>
        <v>0</v>
      </c>
      <c r="AS26" s="228">
        <f t="shared" si="13"/>
        <v>-20</v>
      </c>
      <c r="AT26" s="228">
        <f t="shared" si="14"/>
        <v>0</v>
      </c>
      <c r="AU26" s="36"/>
      <c r="AV26" s="230">
        <f t="shared" si="15"/>
        <v>0</v>
      </c>
      <c r="AW26" s="230">
        <f t="shared" si="16"/>
        <v>0.29721060354559103</v>
      </c>
      <c r="AX26" s="231">
        <f t="shared" si="17"/>
        <v>0</v>
      </c>
      <c r="AY26" s="36"/>
      <c r="AZ26" s="36"/>
      <c r="BA26" s="36"/>
      <c r="BB26" s="36"/>
    </row>
    <row r="27" spans="1:54" ht="19.5" thickBot="1" x14ac:dyDescent="0.35">
      <c r="A27" s="469" t="s">
        <v>9</v>
      </c>
      <c r="B27" s="228">
        <f t="shared" si="0"/>
        <v>17</v>
      </c>
      <c r="C27" s="231">
        <f t="shared" si="1"/>
        <v>2</v>
      </c>
      <c r="D27" s="88">
        <v>1</v>
      </c>
      <c r="E27" s="86">
        <v>1</v>
      </c>
      <c r="F27" s="1523">
        <v>0.78224043715846991</v>
      </c>
      <c r="G27" s="1107" t="s">
        <v>132</v>
      </c>
      <c r="H27" s="935"/>
      <c r="I27" s="231">
        <v>7.8272261929492153</v>
      </c>
      <c r="J27" s="46">
        <v>2</v>
      </c>
      <c r="K27" s="545">
        <v>7.3948872555083645</v>
      </c>
      <c r="L27" s="46">
        <v>4</v>
      </c>
      <c r="M27" s="545">
        <v>8.3522632125902216</v>
      </c>
      <c r="N27" s="46">
        <v>2</v>
      </c>
      <c r="O27" s="232">
        <v>6.2710454352804392</v>
      </c>
      <c r="P27" s="46">
        <v>2</v>
      </c>
      <c r="Q27" s="931"/>
      <c r="R27" s="230">
        <v>10</v>
      </c>
      <c r="S27" s="46">
        <v>1</v>
      </c>
      <c r="T27" s="232">
        <v>2.4289159012671222</v>
      </c>
      <c r="U27" s="46">
        <v>32</v>
      </c>
      <c r="V27" s="151"/>
      <c r="W27" s="229">
        <f t="shared" si="2"/>
        <v>0</v>
      </c>
      <c r="X27" s="233">
        <f t="shared" si="3"/>
        <v>0</v>
      </c>
      <c r="Y27" s="1104">
        <f t="shared" si="4"/>
        <v>0</v>
      </c>
      <c r="Z27" s="229">
        <f t="shared" si="5"/>
        <v>-1</v>
      </c>
      <c r="AA27" s="228">
        <f t="shared" si="6"/>
        <v>0</v>
      </c>
      <c r="AB27" s="938"/>
      <c r="AC27" s="230">
        <f t="shared" si="7"/>
        <v>0</v>
      </c>
      <c r="AD27" s="242">
        <f t="shared" si="8"/>
        <v>0.52503701964100635</v>
      </c>
      <c r="AE27" s="231">
        <f t="shared" si="9"/>
        <v>0</v>
      </c>
      <c r="AF27" s="232">
        <f t="shared" si="10"/>
        <v>2.1727738070507847</v>
      </c>
      <c r="AG27" s="231">
        <f t="shared" si="11"/>
        <v>0</v>
      </c>
      <c r="AH27" s="931"/>
      <c r="AI27" s="48">
        <v>3.0154169226176779</v>
      </c>
      <c r="AJ27" s="389">
        <v>30</v>
      </c>
      <c r="AK27" s="388">
        <v>2.769743421531516</v>
      </c>
      <c r="AL27" s="389">
        <v>33</v>
      </c>
      <c r="AM27" s="388">
        <v>3.2411853565640159</v>
      </c>
      <c r="AN27" s="389">
        <v>14</v>
      </c>
      <c r="AO27" s="388">
        <v>0</v>
      </c>
      <c r="AP27" s="389">
        <v>57</v>
      </c>
      <c r="AQ27" s="151"/>
      <c r="AR27" s="229">
        <f t="shared" si="12"/>
        <v>0</v>
      </c>
      <c r="AS27" s="228">
        <f t="shared" si="13"/>
        <v>-16</v>
      </c>
      <c r="AT27" s="228">
        <f t="shared" si="14"/>
        <v>0</v>
      </c>
      <c r="AU27" s="36"/>
      <c r="AV27" s="230">
        <f t="shared" si="15"/>
        <v>0</v>
      </c>
      <c r="AW27" s="230">
        <f t="shared" si="16"/>
        <v>0.22576843394633794</v>
      </c>
      <c r="AX27" s="231">
        <f t="shared" si="17"/>
        <v>0</v>
      </c>
      <c r="AY27" s="36"/>
      <c r="AZ27" s="36"/>
      <c r="BA27" s="36"/>
      <c r="BB27" s="36"/>
    </row>
    <row r="28" spans="1:54" ht="19.5" thickBot="1" x14ac:dyDescent="0.35">
      <c r="A28" s="469" t="s">
        <v>203</v>
      </c>
      <c r="B28" s="228">
        <f t="shared" si="0"/>
        <v>17</v>
      </c>
      <c r="C28" s="231">
        <f t="shared" si="1"/>
        <v>2</v>
      </c>
      <c r="D28" s="88">
        <v>1</v>
      </c>
      <c r="E28" s="86">
        <v>1</v>
      </c>
      <c r="F28" s="1523">
        <v>1.0621275338091356</v>
      </c>
      <c r="G28" s="1107" t="s">
        <v>130</v>
      </c>
      <c r="H28" s="935"/>
      <c r="I28" s="231">
        <v>3.2122554187669228</v>
      </c>
      <c r="J28" s="46">
        <v>34</v>
      </c>
      <c r="K28" s="545">
        <v>3.1384572914772919</v>
      </c>
      <c r="L28" s="46">
        <v>35</v>
      </c>
      <c r="M28" s="545">
        <v>3.1867833410671156</v>
      </c>
      <c r="N28" s="46">
        <v>26</v>
      </c>
      <c r="O28" s="232">
        <v>3.3939366525121075</v>
      </c>
      <c r="P28" s="46">
        <v>12</v>
      </c>
      <c r="Q28" s="931"/>
      <c r="R28" s="230">
        <v>2.7244040171443178</v>
      </c>
      <c r="S28" s="46">
        <v>32</v>
      </c>
      <c r="T28" s="232">
        <v>3.3069092172037569</v>
      </c>
      <c r="U28" s="46">
        <v>19</v>
      </c>
      <c r="V28" s="151"/>
      <c r="W28" s="229">
        <f t="shared" si="2"/>
        <v>0</v>
      </c>
      <c r="X28" s="233">
        <f t="shared" si="3"/>
        <v>-8</v>
      </c>
      <c r="Y28" s="1104">
        <f t="shared" si="4"/>
        <v>-22</v>
      </c>
      <c r="Z28" s="229">
        <f t="shared" si="5"/>
        <v>-2</v>
      </c>
      <c r="AA28" s="228">
        <f t="shared" si="6"/>
        <v>-15</v>
      </c>
      <c r="AB28" s="938"/>
      <c r="AC28" s="230">
        <f t="shared" si="7"/>
        <v>0</v>
      </c>
      <c r="AD28" s="242">
        <f t="shared" si="8"/>
        <v>0</v>
      </c>
      <c r="AE28" s="231">
        <f t="shared" si="9"/>
        <v>0.18168123374518474</v>
      </c>
      <c r="AF28" s="232">
        <f t="shared" si="10"/>
        <v>0</v>
      </c>
      <c r="AG28" s="231">
        <f t="shared" si="11"/>
        <v>9.465379843683408E-2</v>
      </c>
      <c r="AH28" s="931"/>
      <c r="AI28" s="48">
        <v>0</v>
      </c>
      <c r="AJ28" s="389">
        <v>57</v>
      </c>
      <c r="AK28" s="388">
        <v>0</v>
      </c>
      <c r="AL28" s="389">
        <v>57</v>
      </c>
      <c r="AM28" s="388">
        <v>0</v>
      </c>
      <c r="AN28" s="389">
        <v>57</v>
      </c>
      <c r="AO28" s="388">
        <v>0</v>
      </c>
      <c r="AP28" s="389">
        <v>57</v>
      </c>
      <c r="AQ28" s="151"/>
      <c r="AR28" s="229">
        <f t="shared" si="12"/>
        <v>0</v>
      </c>
      <c r="AS28" s="228">
        <f t="shared" si="13"/>
        <v>0</v>
      </c>
      <c r="AT28" s="228">
        <f t="shared" si="14"/>
        <v>0</v>
      </c>
      <c r="AU28" s="36"/>
      <c r="AV28" s="230">
        <f t="shared" si="15"/>
        <v>0</v>
      </c>
      <c r="AW28" s="230">
        <f t="shared" si="16"/>
        <v>0</v>
      </c>
      <c r="AX28" s="231">
        <f t="shared" si="17"/>
        <v>0</v>
      </c>
      <c r="AY28" s="36"/>
      <c r="AZ28" s="36"/>
      <c r="BA28" s="36"/>
      <c r="BB28" s="36"/>
    </row>
    <row r="29" spans="1:54" ht="19.5" thickBot="1" x14ac:dyDescent="0.35">
      <c r="A29" s="469" t="s">
        <v>23</v>
      </c>
      <c r="B29" s="228">
        <f t="shared" si="0"/>
        <v>17</v>
      </c>
      <c r="C29" s="231">
        <f t="shared" si="1"/>
        <v>2</v>
      </c>
      <c r="D29" s="88"/>
      <c r="E29" s="86">
        <v>2</v>
      </c>
      <c r="F29" s="1523">
        <v>0.45904439829323196</v>
      </c>
      <c r="G29" s="1107" t="s">
        <v>131</v>
      </c>
      <c r="H29" s="935"/>
      <c r="I29" s="231">
        <v>4.6146920244638734</v>
      </c>
      <c r="J29" s="46">
        <v>13</v>
      </c>
      <c r="K29" s="545">
        <v>4.1178565524400197</v>
      </c>
      <c r="L29" s="46">
        <v>21</v>
      </c>
      <c r="M29" s="545">
        <v>5.041906555981214</v>
      </c>
      <c r="N29" s="46">
        <v>10</v>
      </c>
      <c r="O29" s="232">
        <v>3.0786863345583937</v>
      </c>
      <c r="P29" s="46">
        <v>17</v>
      </c>
      <c r="Q29" s="931"/>
      <c r="R29" s="230">
        <v>5.8963103888538555</v>
      </c>
      <c r="S29" s="46">
        <v>10</v>
      </c>
      <c r="T29" s="232">
        <v>0</v>
      </c>
      <c r="U29" s="46">
        <v>57</v>
      </c>
      <c r="V29" s="151"/>
      <c r="W29" s="229">
        <f t="shared" si="2"/>
        <v>0</v>
      </c>
      <c r="X29" s="233">
        <f t="shared" si="3"/>
        <v>-3</v>
      </c>
      <c r="Y29" s="1104">
        <f t="shared" si="4"/>
        <v>0</v>
      </c>
      <c r="Z29" s="229">
        <f t="shared" si="5"/>
        <v>-3</v>
      </c>
      <c r="AA29" s="228">
        <f t="shared" si="6"/>
        <v>0</v>
      </c>
      <c r="AB29" s="938"/>
      <c r="AC29" s="230">
        <f t="shared" si="7"/>
        <v>0</v>
      </c>
      <c r="AD29" s="242">
        <f t="shared" si="8"/>
        <v>0.42721453151734057</v>
      </c>
      <c r="AE29" s="231">
        <f t="shared" si="9"/>
        <v>0</v>
      </c>
      <c r="AF29" s="232">
        <f t="shared" si="10"/>
        <v>1.2816183643899821</v>
      </c>
      <c r="AG29" s="231">
        <f t="shared" si="11"/>
        <v>0</v>
      </c>
      <c r="AH29" s="931"/>
      <c r="AI29" s="48">
        <v>0</v>
      </c>
      <c r="AJ29" s="389">
        <v>57</v>
      </c>
      <c r="AK29" s="388">
        <v>0</v>
      </c>
      <c r="AL29" s="389">
        <v>57</v>
      </c>
      <c r="AM29" s="388">
        <v>0</v>
      </c>
      <c r="AN29" s="389">
        <v>57</v>
      </c>
      <c r="AO29" s="388">
        <v>0</v>
      </c>
      <c r="AP29" s="389">
        <v>57</v>
      </c>
      <c r="AQ29" s="151"/>
      <c r="AR29" s="229">
        <f t="shared" si="12"/>
        <v>0</v>
      </c>
      <c r="AS29" s="228">
        <f t="shared" si="13"/>
        <v>0</v>
      </c>
      <c r="AT29" s="228">
        <f t="shared" si="14"/>
        <v>0</v>
      </c>
      <c r="AU29" s="36"/>
      <c r="AV29" s="230">
        <f t="shared" si="15"/>
        <v>0</v>
      </c>
      <c r="AW29" s="230">
        <f t="shared" si="16"/>
        <v>0</v>
      </c>
      <c r="AX29" s="231">
        <f t="shared" si="17"/>
        <v>0</v>
      </c>
      <c r="AY29" s="36"/>
      <c r="AZ29" s="36"/>
      <c r="BA29" s="36"/>
      <c r="BB29" s="36"/>
    </row>
    <row r="30" spans="1:54" ht="19.5" thickBot="1" x14ac:dyDescent="0.35">
      <c r="A30" s="469" t="s">
        <v>52</v>
      </c>
      <c r="B30" s="228">
        <f t="shared" si="0"/>
        <v>17</v>
      </c>
      <c r="C30" s="231">
        <f t="shared" si="1"/>
        <v>2</v>
      </c>
      <c r="D30" s="88">
        <v>1</v>
      </c>
      <c r="E30" s="86">
        <v>1</v>
      </c>
      <c r="F30" s="1523">
        <v>0.22414042148361038</v>
      </c>
      <c r="G30" s="1109" t="s">
        <v>130</v>
      </c>
      <c r="H30" s="935"/>
      <c r="I30" s="231">
        <v>1.909242175679156</v>
      </c>
      <c r="J30" s="46">
        <v>52</v>
      </c>
      <c r="K30" s="545">
        <v>2.2167840437231976</v>
      </c>
      <c r="L30" s="46">
        <v>47</v>
      </c>
      <c r="M30" s="545">
        <v>1.6664169743426849</v>
      </c>
      <c r="N30" s="46">
        <v>42</v>
      </c>
      <c r="O30" s="232">
        <v>0</v>
      </c>
      <c r="P30" s="46">
        <v>57</v>
      </c>
      <c r="Q30" s="931"/>
      <c r="R30" s="230">
        <v>2.3271988223613365</v>
      </c>
      <c r="S30" s="46">
        <v>34</v>
      </c>
      <c r="T30" s="232">
        <v>1.5379182709546491</v>
      </c>
      <c r="U30" s="46">
        <v>47</v>
      </c>
      <c r="V30" s="151"/>
      <c r="W30" s="229">
        <f t="shared" si="2"/>
        <v>-5</v>
      </c>
      <c r="X30" s="233">
        <f t="shared" si="3"/>
        <v>-10</v>
      </c>
      <c r="Y30" s="1104">
        <f t="shared" si="4"/>
        <v>0</v>
      </c>
      <c r="Z30" s="229">
        <f t="shared" si="5"/>
        <v>-18</v>
      </c>
      <c r="AA30" s="228">
        <f t="shared" si="6"/>
        <v>-5</v>
      </c>
      <c r="AB30" s="938"/>
      <c r="AC30" s="230">
        <f t="shared" si="7"/>
        <v>0.3075418680440416</v>
      </c>
      <c r="AD30" s="242">
        <f t="shared" si="8"/>
        <v>0</v>
      </c>
      <c r="AE30" s="231">
        <f t="shared" si="9"/>
        <v>0</v>
      </c>
      <c r="AF30" s="232">
        <f t="shared" si="10"/>
        <v>0.41795664668218047</v>
      </c>
      <c r="AG30" s="231">
        <f t="shared" si="11"/>
        <v>0</v>
      </c>
      <c r="AH30" s="931"/>
      <c r="AI30" s="48">
        <v>2.4857278108856029</v>
      </c>
      <c r="AJ30" s="389">
        <v>37</v>
      </c>
      <c r="AK30" s="388">
        <v>2.7119628333799524</v>
      </c>
      <c r="AL30" s="389">
        <v>35</v>
      </c>
      <c r="AM30" s="388">
        <v>0</v>
      </c>
      <c r="AN30" s="389">
        <v>57</v>
      </c>
      <c r="AO30" s="388">
        <v>0</v>
      </c>
      <c r="AP30" s="389">
        <v>57</v>
      </c>
      <c r="AQ30" s="151"/>
      <c r="AR30" s="229">
        <f t="shared" si="12"/>
        <v>-2</v>
      </c>
      <c r="AS30" s="228">
        <f t="shared" si="13"/>
        <v>0</v>
      </c>
      <c r="AT30" s="228">
        <f t="shared" si="14"/>
        <v>0</v>
      </c>
      <c r="AU30" s="36"/>
      <c r="AV30" s="230">
        <f t="shared" si="15"/>
        <v>0.22623502249434946</v>
      </c>
      <c r="AW30" s="230">
        <f t="shared" si="16"/>
        <v>0</v>
      </c>
      <c r="AX30" s="231">
        <f t="shared" si="17"/>
        <v>0</v>
      </c>
      <c r="AY30" s="36"/>
      <c r="AZ30" s="36"/>
      <c r="BA30" s="36"/>
      <c r="BB30" s="36"/>
    </row>
    <row r="31" spans="1:54" ht="19.5" thickBot="1" x14ac:dyDescent="0.35">
      <c r="A31" s="469" t="s">
        <v>175</v>
      </c>
      <c r="B31" s="228">
        <f t="shared" si="0"/>
        <v>17</v>
      </c>
      <c r="C31" s="231">
        <f t="shared" si="1"/>
        <v>2</v>
      </c>
      <c r="D31" s="88">
        <v>1</v>
      </c>
      <c r="E31" s="86">
        <v>1</v>
      </c>
      <c r="F31" s="1523">
        <v>0.71937011906286008</v>
      </c>
      <c r="G31" s="1107" t="s">
        <v>130</v>
      </c>
      <c r="H31" s="935"/>
      <c r="I31" s="231">
        <v>10</v>
      </c>
      <c r="J31" s="46">
        <v>1</v>
      </c>
      <c r="K31" s="545">
        <v>10</v>
      </c>
      <c r="L31" s="46">
        <v>1</v>
      </c>
      <c r="M31" s="545">
        <v>10</v>
      </c>
      <c r="N31" s="46">
        <v>1</v>
      </c>
      <c r="O31" s="232">
        <v>10</v>
      </c>
      <c r="P31" s="46">
        <v>1</v>
      </c>
      <c r="Q31" s="931"/>
      <c r="R31" s="230">
        <v>9.8284644209917644</v>
      </c>
      <c r="S31" s="46">
        <v>3</v>
      </c>
      <c r="T31" s="232">
        <v>10</v>
      </c>
      <c r="U31" s="46">
        <v>1</v>
      </c>
      <c r="V31" s="151"/>
      <c r="W31" s="229">
        <f t="shared" si="2"/>
        <v>0</v>
      </c>
      <c r="X31" s="233">
        <f t="shared" si="3"/>
        <v>0</v>
      </c>
      <c r="Y31" s="1104">
        <f t="shared" si="4"/>
        <v>0</v>
      </c>
      <c r="Z31" s="229">
        <f t="shared" si="5"/>
        <v>0</v>
      </c>
      <c r="AA31" s="228">
        <f t="shared" si="6"/>
        <v>0</v>
      </c>
      <c r="AB31" s="938"/>
      <c r="AC31" s="230">
        <f t="shared" si="7"/>
        <v>0</v>
      </c>
      <c r="AD31" s="242">
        <f t="shared" si="8"/>
        <v>0</v>
      </c>
      <c r="AE31" s="231">
        <f t="shared" si="9"/>
        <v>0</v>
      </c>
      <c r="AF31" s="232">
        <f t="shared" si="10"/>
        <v>0</v>
      </c>
      <c r="AG31" s="231">
        <f t="shared" si="11"/>
        <v>0</v>
      </c>
      <c r="AH31" s="931"/>
      <c r="AI31" s="48">
        <v>2.7113410170410779</v>
      </c>
      <c r="AJ31" s="389">
        <v>31</v>
      </c>
      <c r="AK31" s="388">
        <v>0</v>
      </c>
      <c r="AL31" s="389">
        <v>57</v>
      </c>
      <c r="AM31" s="388">
        <v>3.1802958303275757</v>
      </c>
      <c r="AN31" s="389">
        <v>15</v>
      </c>
      <c r="AO31" s="388">
        <v>0</v>
      </c>
      <c r="AP31" s="389">
        <v>57</v>
      </c>
      <c r="AQ31" s="151"/>
      <c r="AR31" s="229">
        <f t="shared" si="12"/>
        <v>0</v>
      </c>
      <c r="AS31" s="228">
        <f t="shared" si="13"/>
        <v>-16</v>
      </c>
      <c r="AT31" s="228">
        <f t="shared" si="14"/>
        <v>0</v>
      </c>
      <c r="AU31" s="36"/>
      <c r="AV31" s="230">
        <f t="shared" si="15"/>
        <v>0</v>
      </c>
      <c r="AW31" s="230">
        <f t="shared" si="16"/>
        <v>0.4689548132864978</v>
      </c>
      <c r="AX31" s="231">
        <f t="shared" si="17"/>
        <v>0</v>
      </c>
      <c r="AY31" s="36"/>
      <c r="AZ31" s="36"/>
      <c r="BA31" s="36"/>
      <c r="BB31" s="36"/>
    </row>
    <row r="32" spans="1:54" ht="19.5" thickBot="1" x14ac:dyDescent="0.35">
      <c r="A32" s="469" t="s">
        <v>298</v>
      </c>
      <c r="B32" s="228">
        <f t="shared" si="0"/>
        <v>17</v>
      </c>
      <c r="C32" s="231">
        <f t="shared" si="1"/>
        <v>2</v>
      </c>
      <c r="D32" s="88">
        <v>1</v>
      </c>
      <c r="E32" s="86">
        <v>1</v>
      </c>
      <c r="F32" s="1523">
        <v>4.7400280812806471E-2</v>
      </c>
      <c r="G32" s="1109" t="s">
        <v>130</v>
      </c>
      <c r="H32" s="935"/>
      <c r="I32" s="231">
        <v>2.0631776061019735</v>
      </c>
      <c r="J32" s="46">
        <v>49</v>
      </c>
      <c r="K32" s="545">
        <v>0</v>
      </c>
      <c r="L32" s="46">
        <v>57</v>
      </c>
      <c r="M32" s="545">
        <v>2.3446998416930365</v>
      </c>
      <c r="N32" s="46">
        <v>37</v>
      </c>
      <c r="O32" s="232">
        <v>1.6498271564264091</v>
      </c>
      <c r="P32" s="46">
        <v>25</v>
      </c>
      <c r="Q32" s="931"/>
      <c r="R32" s="230">
        <v>2.6364460437325179</v>
      </c>
      <c r="S32" s="46">
        <v>33</v>
      </c>
      <c r="T32" s="232">
        <v>0</v>
      </c>
      <c r="U32" s="46">
        <v>57</v>
      </c>
      <c r="V32" s="151"/>
      <c r="W32" s="229">
        <f t="shared" si="2"/>
        <v>0</v>
      </c>
      <c r="X32" s="233">
        <f t="shared" si="3"/>
        <v>-12</v>
      </c>
      <c r="Y32" s="1104">
        <f t="shared" si="4"/>
        <v>-24</v>
      </c>
      <c r="Z32" s="229">
        <f t="shared" si="5"/>
        <v>-16</v>
      </c>
      <c r="AA32" s="228">
        <f t="shared" si="6"/>
        <v>0</v>
      </c>
      <c r="AB32" s="938"/>
      <c r="AC32" s="230">
        <f t="shared" si="7"/>
        <v>0</v>
      </c>
      <c r="AD32" s="242">
        <f t="shared" si="8"/>
        <v>0.28152223559106293</v>
      </c>
      <c r="AE32" s="231">
        <f t="shared" si="9"/>
        <v>0</v>
      </c>
      <c r="AF32" s="232">
        <f t="shared" si="10"/>
        <v>0.57326843763054436</v>
      </c>
      <c r="AG32" s="231">
        <f t="shared" si="11"/>
        <v>0</v>
      </c>
      <c r="AH32" s="931"/>
      <c r="AI32" s="48">
        <v>0</v>
      </c>
      <c r="AJ32" s="389">
        <v>57</v>
      </c>
      <c r="AK32" s="388">
        <v>0</v>
      </c>
      <c r="AL32" s="389">
        <v>57</v>
      </c>
      <c r="AM32" s="388">
        <v>0</v>
      </c>
      <c r="AN32" s="389">
        <v>57</v>
      </c>
      <c r="AO32" s="388">
        <v>0</v>
      </c>
      <c r="AP32" s="389">
        <v>57</v>
      </c>
      <c r="AQ32" s="151"/>
      <c r="AR32" s="229">
        <f t="shared" si="12"/>
        <v>0</v>
      </c>
      <c r="AS32" s="228">
        <f t="shared" si="13"/>
        <v>0</v>
      </c>
      <c r="AT32" s="228">
        <f t="shared" si="14"/>
        <v>0</v>
      </c>
      <c r="AU32" s="36"/>
      <c r="AV32" s="230">
        <f t="shared" si="15"/>
        <v>0</v>
      </c>
      <c r="AW32" s="230">
        <f t="shared" si="16"/>
        <v>0</v>
      </c>
      <c r="AX32" s="231">
        <f t="shared" si="17"/>
        <v>0</v>
      </c>
      <c r="AY32" s="36"/>
      <c r="AZ32" s="36"/>
      <c r="BA32" s="36"/>
      <c r="BB32" s="36"/>
    </row>
    <row r="33" spans="1:54" ht="19.5" thickBot="1" x14ac:dyDescent="0.35">
      <c r="A33" s="469" t="s">
        <v>206</v>
      </c>
      <c r="B33" s="228">
        <f t="shared" si="0"/>
        <v>17</v>
      </c>
      <c r="C33" s="231">
        <f t="shared" si="1"/>
        <v>2</v>
      </c>
      <c r="D33" s="88"/>
      <c r="E33" s="86">
        <v>2</v>
      </c>
      <c r="F33" s="1523">
        <v>0.32497286476579207</v>
      </c>
      <c r="G33" s="1107" t="s">
        <v>131</v>
      </c>
      <c r="H33" s="935"/>
      <c r="I33" s="231">
        <v>1.9819505426175099</v>
      </c>
      <c r="J33" s="46">
        <v>51</v>
      </c>
      <c r="K33" s="545">
        <v>2.4124870103787686</v>
      </c>
      <c r="L33" s="46">
        <v>45</v>
      </c>
      <c r="M33" s="545">
        <v>0</v>
      </c>
      <c r="N33" s="46">
        <v>57</v>
      </c>
      <c r="O33" s="232">
        <v>0</v>
      </c>
      <c r="P33" s="46">
        <v>57</v>
      </c>
      <c r="Q33" s="931"/>
      <c r="R33" s="230">
        <v>0</v>
      </c>
      <c r="S33" s="46">
        <v>57</v>
      </c>
      <c r="T33" s="232">
        <v>2.0787057986948336</v>
      </c>
      <c r="U33" s="46">
        <v>40</v>
      </c>
      <c r="V33" s="151"/>
      <c r="W33" s="229">
        <f t="shared" si="2"/>
        <v>-6</v>
      </c>
      <c r="X33" s="233">
        <f t="shared" si="3"/>
        <v>0</v>
      </c>
      <c r="Y33" s="1104">
        <f t="shared" si="4"/>
        <v>0</v>
      </c>
      <c r="Z33" s="229">
        <f t="shared" si="5"/>
        <v>0</v>
      </c>
      <c r="AA33" s="228">
        <f t="shared" si="6"/>
        <v>-11</v>
      </c>
      <c r="AB33" s="938"/>
      <c r="AC33" s="230">
        <f t="shared" si="7"/>
        <v>0.43053646776125865</v>
      </c>
      <c r="AD33" s="242">
        <f t="shared" si="8"/>
        <v>0</v>
      </c>
      <c r="AE33" s="231">
        <f t="shared" si="9"/>
        <v>0</v>
      </c>
      <c r="AF33" s="232">
        <f t="shared" si="10"/>
        <v>0</v>
      </c>
      <c r="AG33" s="231">
        <f t="shared" si="11"/>
        <v>9.6755256077323715E-2</v>
      </c>
      <c r="AH33" s="931"/>
      <c r="AI33" s="48">
        <v>4.4270218669450294</v>
      </c>
      <c r="AJ33" s="389">
        <v>17</v>
      </c>
      <c r="AK33" s="388">
        <v>4.8299410390544084</v>
      </c>
      <c r="AL33" s="389">
        <v>17</v>
      </c>
      <c r="AM33" s="388">
        <v>0</v>
      </c>
      <c r="AN33" s="389">
        <v>57</v>
      </c>
      <c r="AO33" s="388">
        <v>0</v>
      </c>
      <c r="AP33" s="389">
        <v>57</v>
      </c>
      <c r="AQ33" s="151"/>
      <c r="AR33" s="229">
        <f t="shared" si="12"/>
        <v>0</v>
      </c>
      <c r="AS33" s="228">
        <f t="shared" si="13"/>
        <v>0</v>
      </c>
      <c r="AT33" s="228">
        <f t="shared" si="14"/>
        <v>0</v>
      </c>
      <c r="AU33" s="36"/>
      <c r="AV33" s="230">
        <f t="shared" si="15"/>
        <v>0.402919172109379</v>
      </c>
      <c r="AW33" s="230">
        <f t="shared" si="16"/>
        <v>0</v>
      </c>
      <c r="AX33" s="231">
        <f t="shared" si="17"/>
        <v>0</v>
      </c>
      <c r="AY33" s="36"/>
      <c r="AZ33" s="36"/>
      <c r="BA33" s="36"/>
      <c r="BB33" s="36"/>
    </row>
    <row r="34" spans="1:54" ht="19.5" thickBot="1" x14ac:dyDescent="0.35">
      <c r="A34" s="469" t="s">
        <v>536</v>
      </c>
      <c r="B34" s="228">
        <f t="shared" si="0"/>
        <v>17</v>
      </c>
      <c r="C34" s="231">
        <f t="shared" si="1"/>
        <v>2</v>
      </c>
      <c r="D34" s="88">
        <v>1</v>
      </c>
      <c r="E34" s="86">
        <v>1</v>
      </c>
      <c r="F34" s="1523">
        <v>1.4338973329509608</v>
      </c>
      <c r="G34" s="1107" t="s">
        <v>130</v>
      </c>
      <c r="H34" s="935"/>
      <c r="I34" s="231">
        <v>3.2072960791330725</v>
      </c>
      <c r="J34" s="46">
        <v>35</v>
      </c>
      <c r="K34" s="545">
        <v>3.9040127202813557</v>
      </c>
      <c r="L34" s="46">
        <v>26</v>
      </c>
      <c r="M34" s="545">
        <v>0</v>
      </c>
      <c r="N34" s="46">
        <v>57</v>
      </c>
      <c r="O34" s="232">
        <v>0</v>
      </c>
      <c r="P34" s="46">
        <v>57</v>
      </c>
      <c r="Q34" s="931"/>
      <c r="R34" s="230">
        <v>0</v>
      </c>
      <c r="S34" s="46">
        <v>57</v>
      </c>
      <c r="T34" s="232">
        <v>3.3638704975050278</v>
      </c>
      <c r="U34" s="46">
        <v>18</v>
      </c>
      <c r="V34" s="151"/>
      <c r="W34" s="229">
        <f t="shared" si="2"/>
        <v>-9</v>
      </c>
      <c r="X34" s="233">
        <f t="shared" si="3"/>
        <v>0</v>
      </c>
      <c r="Y34" s="1104">
        <f t="shared" si="4"/>
        <v>0</v>
      </c>
      <c r="Z34" s="229">
        <f t="shared" si="5"/>
        <v>0</v>
      </c>
      <c r="AA34" s="228">
        <f t="shared" si="6"/>
        <v>-17</v>
      </c>
      <c r="AB34" s="938"/>
      <c r="AC34" s="230">
        <f t="shared" si="7"/>
        <v>0.69671664114828324</v>
      </c>
      <c r="AD34" s="242">
        <f t="shared" si="8"/>
        <v>0</v>
      </c>
      <c r="AE34" s="231">
        <f t="shared" si="9"/>
        <v>0</v>
      </c>
      <c r="AF34" s="232">
        <f t="shared" si="10"/>
        <v>0</v>
      </c>
      <c r="AG34" s="231">
        <f t="shared" si="11"/>
        <v>0.15657441837195529</v>
      </c>
      <c r="AH34" s="931"/>
      <c r="AI34" s="48">
        <v>3.7306984690899787</v>
      </c>
      <c r="AJ34" s="389">
        <v>28</v>
      </c>
      <c r="AK34" s="388">
        <v>4.0702427459726138</v>
      </c>
      <c r="AL34" s="389">
        <v>26</v>
      </c>
      <c r="AM34" s="388">
        <v>0</v>
      </c>
      <c r="AN34" s="389">
        <v>57</v>
      </c>
      <c r="AO34" s="388">
        <v>0</v>
      </c>
      <c r="AP34" s="389">
        <v>57</v>
      </c>
      <c r="AQ34" s="151"/>
      <c r="AR34" s="229">
        <f t="shared" si="12"/>
        <v>-2</v>
      </c>
      <c r="AS34" s="228">
        <f t="shared" si="13"/>
        <v>0</v>
      </c>
      <c r="AT34" s="228">
        <f t="shared" si="14"/>
        <v>0</v>
      </c>
      <c r="AU34" s="36"/>
      <c r="AV34" s="230">
        <f t="shared" si="15"/>
        <v>0.33954427688263511</v>
      </c>
      <c r="AW34" s="230">
        <f t="shared" si="16"/>
        <v>0</v>
      </c>
      <c r="AX34" s="231">
        <f t="shared" si="17"/>
        <v>0</v>
      </c>
      <c r="AY34" s="36"/>
      <c r="AZ34" s="36"/>
      <c r="BA34" s="36"/>
      <c r="BB34" s="36"/>
    </row>
    <row r="35" spans="1:54" ht="19.5" thickBot="1" x14ac:dyDescent="0.35">
      <c r="A35" s="469" t="s">
        <v>302</v>
      </c>
      <c r="B35" s="228">
        <f t="shared" si="0"/>
        <v>17</v>
      </c>
      <c r="C35" s="231">
        <f t="shared" si="1"/>
        <v>2</v>
      </c>
      <c r="D35" s="88"/>
      <c r="E35" s="86">
        <v>2</v>
      </c>
      <c r="F35" s="1523">
        <v>0.47230320699708456</v>
      </c>
      <c r="G35" s="1109" t="s">
        <v>131</v>
      </c>
      <c r="H35" s="935"/>
      <c r="I35" s="231">
        <v>6.0046146189244647</v>
      </c>
      <c r="J35" s="46">
        <v>7</v>
      </c>
      <c r="K35" s="545">
        <v>3.6514468512650247</v>
      </c>
      <c r="L35" s="46">
        <v>27</v>
      </c>
      <c r="M35" s="545">
        <v>6.6322204684772412</v>
      </c>
      <c r="N35" s="46">
        <v>5</v>
      </c>
      <c r="O35" s="232">
        <v>5.6636818891409488</v>
      </c>
      <c r="P35" s="228">
        <v>5</v>
      </c>
      <c r="Q35" s="931"/>
      <c r="R35" s="230">
        <v>7.6388969772111546</v>
      </c>
      <c r="S35" s="46">
        <v>5</v>
      </c>
      <c r="T35" s="232">
        <v>3.226403193112855</v>
      </c>
      <c r="U35" s="46">
        <v>20</v>
      </c>
      <c r="V35" s="151"/>
      <c r="W35" s="229">
        <f t="shared" si="2"/>
        <v>0</v>
      </c>
      <c r="X35" s="233">
        <f t="shared" si="3"/>
        <v>-2</v>
      </c>
      <c r="Y35" s="1104">
        <f t="shared" si="4"/>
        <v>-2</v>
      </c>
      <c r="Z35" s="229">
        <f t="shared" si="5"/>
        <v>-2</v>
      </c>
      <c r="AA35" s="228">
        <f t="shared" si="6"/>
        <v>0</v>
      </c>
      <c r="AB35" s="938"/>
      <c r="AC35" s="230">
        <f t="shared" si="7"/>
        <v>0</v>
      </c>
      <c r="AD35" s="242">
        <f t="shared" si="8"/>
        <v>0.62760584955277654</v>
      </c>
      <c r="AE35" s="231">
        <f t="shared" si="9"/>
        <v>0</v>
      </c>
      <c r="AF35" s="232">
        <f t="shared" si="10"/>
        <v>1.6342823582866899</v>
      </c>
      <c r="AG35" s="231">
        <f t="shared" si="11"/>
        <v>0</v>
      </c>
      <c r="AH35" s="931"/>
      <c r="AI35" s="48">
        <v>6.382794984507238</v>
      </c>
      <c r="AJ35" s="389">
        <v>8</v>
      </c>
      <c r="AK35" s="388">
        <v>6.0021094836958788</v>
      </c>
      <c r="AL35" s="389">
        <v>10</v>
      </c>
      <c r="AM35" s="388">
        <v>5.412812147343554</v>
      </c>
      <c r="AN35" s="389">
        <v>5</v>
      </c>
      <c r="AO35" s="388">
        <v>6.7006397971787601</v>
      </c>
      <c r="AP35" s="389">
        <v>3</v>
      </c>
      <c r="AQ35" s="151"/>
      <c r="AR35" s="229">
        <f t="shared" si="12"/>
        <v>0</v>
      </c>
      <c r="AS35" s="228">
        <f t="shared" si="13"/>
        <v>-3</v>
      </c>
      <c r="AT35" s="228">
        <f t="shared" si="14"/>
        <v>-5</v>
      </c>
      <c r="AU35" s="36"/>
      <c r="AV35" s="230">
        <f t="shared" si="15"/>
        <v>0</v>
      </c>
      <c r="AW35" s="230">
        <f t="shared" si="16"/>
        <v>0</v>
      </c>
      <c r="AX35" s="231">
        <f t="shared" si="17"/>
        <v>0.31784481267152209</v>
      </c>
      <c r="AY35" s="36"/>
      <c r="AZ35" s="36"/>
      <c r="BA35" s="36"/>
      <c r="BB35" s="36"/>
    </row>
    <row r="36" spans="1:54" ht="19.5" thickBot="1" x14ac:dyDescent="0.35">
      <c r="A36" s="469" t="s">
        <v>18</v>
      </c>
      <c r="B36" s="228">
        <f t="shared" si="0"/>
        <v>30</v>
      </c>
      <c r="C36" s="231">
        <f t="shared" si="1"/>
        <v>1</v>
      </c>
      <c r="D36" s="88"/>
      <c r="E36" s="86">
        <v>1</v>
      </c>
      <c r="F36" s="1523">
        <v>0.15973043272641285</v>
      </c>
      <c r="G36" s="1107" t="s">
        <v>130</v>
      </c>
      <c r="H36" s="935"/>
      <c r="I36" s="231">
        <v>4.2587311699042569</v>
      </c>
      <c r="J36" s="46">
        <v>19</v>
      </c>
      <c r="K36" s="545">
        <v>3.1049012411776751</v>
      </c>
      <c r="L36" s="46">
        <v>36</v>
      </c>
      <c r="M36" s="545">
        <v>4.7506940568857905</v>
      </c>
      <c r="N36" s="46">
        <v>13</v>
      </c>
      <c r="O36" s="232">
        <v>3.2603177594412882</v>
      </c>
      <c r="P36" s="228">
        <v>15</v>
      </c>
      <c r="Q36" s="931"/>
      <c r="R36" s="230">
        <v>5.438549173551591</v>
      </c>
      <c r="S36" s="46">
        <v>13</v>
      </c>
      <c r="T36" s="232">
        <v>1.6196539298779042</v>
      </c>
      <c r="U36" s="46">
        <v>44</v>
      </c>
      <c r="V36" s="151"/>
      <c r="W36" s="229">
        <f t="shared" si="2"/>
        <v>0</v>
      </c>
      <c r="X36" s="233">
        <f t="shared" si="3"/>
        <v>-6</v>
      </c>
      <c r="Y36" s="1104">
        <f t="shared" si="4"/>
        <v>-4</v>
      </c>
      <c r="Z36" s="229">
        <f t="shared" si="5"/>
        <v>-6</v>
      </c>
      <c r="AA36" s="228">
        <f t="shared" si="6"/>
        <v>0</v>
      </c>
      <c r="AB36" s="938"/>
      <c r="AC36" s="230">
        <f t="shared" si="7"/>
        <v>0</v>
      </c>
      <c r="AD36" s="242">
        <f t="shared" si="8"/>
        <v>0.49196288698153356</v>
      </c>
      <c r="AE36" s="231">
        <f t="shared" si="9"/>
        <v>0</v>
      </c>
      <c r="AF36" s="232">
        <f t="shared" si="10"/>
        <v>1.179818003647334</v>
      </c>
      <c r="AG36" s="231">
        <f t="shared" si="11"/>
        <v>0</v>
      </c>
      <c r="AH36" s="931"/>
      <c r="AI36" s="48">
        <v>0</v>
      </c>
      <c r="AJ36" s="389">
        <v>57</v>
      </c>
      <c r="AK36" s="388">
        <v>0</v>
      </c>
      <c r="AL36" s="389">
        <v>57</v>
      </c>
      <c r="AM36" s="388">
        <v>0</v>
      </c>
      <c r="AN36" s="389">
        <v>57</v>
      </c>
      <c r="AO36" s="388">
        <v>0</v>
      </c>
      <c r="AP36" s="389">
        <v>57</v>
      </c>
      <c r="AQ36" s="151"/>
      <c r="AR36" s="229">
        <f t="shared" si="12"/>
        <v>0</v>
      </c>
      <c r="AS36" s="228">
        <f t="shared" si="13"/>
        <v>0</v>
      </c>
      <c r="AT36" s="228">
        <f t="shared" si="14"/>
        <v>0</v>
      </c>
      <c r="AU36" s="36"/>
      <c r="AV36" s="230">
        <f t="shared" si="15"/>
        <v>0</v>
      </c>
      <c r="AW36" s="230">
        <f t="shared" si="16"/>
        <v>0</v>
      </c>
      <c r="AX36" s="231">
        <f t="shared" si="17"/>
        <v>0</v>
      </c>
      <c r="AY36" s="36"/>
      <c r="AZ36" s="36"/>
      <c r="BA36" s="36"/>
      <c r="BB36" s="36"/>
    </row>
    <row r="37" spans="1:54" ht="19.5" thickBot="1" x14ac:dyDescent="0.35">
      <c r="A37" s="469" t="s">
        <v>295</v>
      </c>
      <c r="B37" s="228">
        <f t="shared" si="0"/>
        <v>30</v>
      </c>
      <c r="C37" s="231">
        <f t="shared" si="1"/>
        <v>1</v>
      </c>
      <c r="D37" s="88"/>
      <c r="E37" s="86">
        <v>1</v>
      </c>
      <c r="F37" s="1523">
        <v>0.37355158385871556</v>
      </c>
      <c r="G37" s="1107" t="s">
        <v>130</v>
      </c>
      <c r="H37" s="935"/>
      <c r="I37" s="231">
        <v>2.7949078408605765</v>
      </c>
      <c r="J37" s="46">
        <v>41</v>
      </c>
      <c r="K37" s="545">
        <v>3.0418684301872667</v>
      </c>
      <c r="L37" s="46">
        <v>37</v>
      </c>
      <c r="M37" s="545">
        <v>2.7345097066473079</v>
      </c>
      <c r="N37" s="46">
        <v>30</v>
      </c>
      <c r="O37" s="232">
        <v>2.0105749796773695</v>
      </c>
      <c r="P37" s="228">
        <v>22</v>
      </c>
      <c r="Q37" s="931"/>
      <c r="R37" s="230">
        <v>3.4061796119380956</v>
      </c>
      <c r="S37" s="46">
        <v>28</v>
      </c>
      <c r="T37" s="232">
        <v>2.2360908998528304</v>
      </c>
      <c r="U37" s="46">
        <v>36</v>
      </c>
      <c r="V37" s="151"/>
      <c r="W37" s="229">
        <f t="shared" si="2"/>
        <v>-4</v>
      </c>
      <c r="X37" s="233">
        <f t="shared" si="3"/>
        <v>-11</v>
      </c>
      <c r="Y37" s="1104">
        <f t="shared" si="4"/>
        <v>-19</v>
      </c>
      <c r="Z37" s="229">
        <f t="shared" si="5"/>
        <v>-13</v>
      </c>
      <c r="AA37" s="228">
        <f t="shared" si="6"/>
        <v>-5</v>
      </c>
      <c r="AB37" s="938"/>
      <c r="AC37" s="230">
        <f t="shared" si="7"/>
        <v>0.24696058932669018</v>
      </c>
      <c r="AD37" s="242">
        <f t="shared" si="8"/>
        <v>0</v>
      </c>
      <c r="AE37" s="231">
        <f t="shared" si="9"/>
        <v>0</v>
      </c>
      <c r="AF37" s="232">
        <f t="shared" si="10"/>
        <v>0.61127177107751907</v>
      </c>
      <c r="AG37" s="231">
        <f t="shared" si="11"/>
        <v>0</v>
      </c>
      <c r="AH37" s="931"/>
      <c r="AI37" s="48">
        <v>0</v>
      </c>
      <c r="AJ37" s="389">
        <v>57</v>
      </c>
      <c r="AK37" s="388">
        <v>0</v>
      </c>
      <c r="AL37" s="389">
        <v>57</v>
      </c>
      <c r="AM37" s="388">
        <v>0</v>
      </c>
      <c r="AN37" s="389">
        <v>57</v>
      </c>
      <c r="AO37" s="388">
        <v>0</v>
      </c>
      <c r="AP37" s="389">
        <v>57</v>
      </c>
      <c r="AQ37" s="151"/>
      <c r="AR37" s="229">
        <f t="shared" si="12"/>
        <v>0</v>
      </c>
      <c r="AS37" s="228">
        <f t="shared" si="13"/>
        <v>0</v>
      </c>
      <c r="AT37" s="228">
        <f t="shared" si="14"/>
        <v>0</v>
      </c>
      <c r="AU37" s="36"/>
      <c r="AV37" s="230">
        <f t="shared" si="15"/>
        <v>0</v>
      </c>
      <c r="AW37" s="230">
        <f t="shared" si="16"/>
        <v>0</v>
      </c>
      <c r="AX37" s="231">
        <f t="shared" si="17"/>
        <v>0</v>
      </c>
      <c r="AY37" s="36"/>
      <c r="AZ37" s="36"/>
      <c r="BA37" s="36"/>
      <c r="BB37" s="36"/>
    </row>
    <row r="38" spans="1:54" ht="19.5" thickBot="1" x14ac:dyDescent="0.35">
      <c r="A38" s="469" t="s">
        <v>193</v>
      </c>
      <c r="B38" s="228">
        <f t="shared" si="0"/>
        <v>30</v>
      </c>
      <c r="C38" s="231">
        <f t="shared" si="1"/>
        <v>1</v>
      </c>
      <c r="D38" s="88"/>
      <c r="E38" s="86">
        <v>1</v>
      </c>
      <c r="F38" s="1523">
        <v>9.1377857070707447E-2</v>
      </c>
      <c r="G38" s="1108" t="s">
        <v>130</v>
      </c>
      <c r="H38" s="935"/>
      <c r="I38" s="231">
        <v>3.5534671934701318</v>
      </c>
      <c r="J38" s="46">
        <v>31</v>
      </c>
      <c r="K38" s="545">
        <v>4.3139194582874554</v>
      </c>
      <c r="L38" s="46">
        <v>19</v>
      </c>
      <c r="M38" s="545">
        <v>1.8878569364162099</v>
      </c>
      <c r="N38" s="46">
        <v>40</v>
      </c>
      <c r="O38" s="232">
        <v>0</v>
      </c>
      <c r="P38" s="46">
        <v>57</v>
      </c>
      <c r="Q38" s="931"/>
      <c r="R38" s="230">
        <v>4.4379743192184513</v>
      </c>
      <c r="S38" s="46">
        <v>20</v>
      </c>
      <c r="T38" s="232">
        <v>2.5426508322075545</v>
      </c>
      <c r="U38" s="46">
        <v>26</v>
      </c>
      <c r="V38" s="151"/>
      <c r="W38" s="229">
        <f t="shared" si="2"/>
        <v>-12</v>
      </c>
      <c r="X38" s="233">
        <f t="shared" si="3"/>
        <v>0</v>
      </c>
      <c r="Y38" s="1104">
        <f t="shared" si="4"/>
        <v>0</v>
      </c>
      <c r="Z38" s="229">
        <f t="shared" si="5"/>
        <v>-11</v>
      </c>
      <c r="AA38" s="228">
        <f t="shared" si="6"/>
        <v>-5</v>
      </c>
      <c r="AB38" s="938"/>
      <c r="AC38" s="230">
        <f t="shared" si="7"/>
        <v>0.76045226481732353</v>
      </c>
      <c r="AD38" s="242">
        <f t="shared" si="8"/>
        <v>0</v>
      </c>
      <c r="AE38" s="231">
        <f t="shared" si="9"/>
        <v>0</v>
      </c>
      <c r="AF38" s="232">
        <f t="shared" si="10"/>
        <v>0.88450712574831947</v>
      </c>
      <c r="AG38" s="231">
        <f t="shared" si="11"/>
        <v>0</v>
      </c>
      <c r="AH38" s="931"/>
      <c r="AI38" s="48">
        <v>2.6371432536289174</v>
      </c>
      <c r="AJ38" s="389">
        <v>33</v>
      </c>
      <c r="AK38" s="388">
        <v>2.8771591397982892</v>
      </c>
      <c r="AL38" s="389">
        <v>31</v>
      </c>
      <c r="AM38" s="388">
        <v>0</v>
      </c>
      <c r="AN38" s="389">
        <v>57</v>
      </c>
      <c r="AO38" s="388">
        <v>0</v>
      </c>
      <c r="AP38" s="389">
        <v>57</v>
      </c>
      <c r="AQ38" s="151"/>
      <c r="AR38" s="229">
        <f t="shared" si="12"/>
        <v>-2</v>
      </c>
      <c r="AS38" s="228">
        <f t="shared" si="13"/>
        <v>0</v>
      </c>
      <c r="AT38" s="228">
        <f t="shared" si="14"/>
        <v>0</v>
      </c>
      <c r="AU38" s="36"/>
      <c r="AV38" s="230">
        <f t="shared" si="15"/>
        <v>0.24001588616937175</v>
      </c>
      <c r="AW38" s="230">
        <f t="shared" si="16"/>
        <v>0</v>
      </c>
      <c r="AX38" s="231">
        <f t="shared" si="17"/>
        <v>0</v>
      </c>
      <c r="AY38" s="36"/>
      <c r="AZ38" s="36"/>
      <c r="BA38" s="36"/>
      <c r="BB38" s="36"/>
    </row>
    <row r="39" spans="1:54" ht="19.5" thickBot="1" x14ac:dyDescent="0.35">
      <c r="A39" s="267" t="s">
        <v>194</v>
      </c>
      <c r="B39" s="228">
        <f t="shared" ref="B39:B63" si="18">RANK(C39,C$7:C$63,0)</f>
        <v>30</v>
      </c>
      <c r="C39" s="231">
        <f t="shared" ref="C39:C63" si="19">SUM(D39:E39)</f>
        <v>1</v>
      </c>
      <c r="D39" s="88"/>
      <c r="E39" s="86">
        <v>1</v>
      </c>
      <c r="F39" s="1523">
        <v>0.20086393088552915</v>
      </c>
      <c r="G39" s="1109" t="s">
        <v>130</v>
      </c>
      <c r="H39" s="935"/>
      <c r="I39" s="231">
        <v>4.0936892054784</v>
      </c>
      <c r="J39" s="46">
        <v>22</v>
      </c>
      <c r="K39" s="545">
        <v>3.4243853533976116</v>
      </c>
      <c r="L39" s="46">
        <v>29</v>
      </c>
      <c r="M39" s="545">
        <v>4.5381489509191342</v>
      </c>
      <c r="N39" s="46">
        <v>15</v>
      </c>
      <c r="O39" s="232">
        <v>2.0105749796773695</v>
      </c>
      <c r="P39" s="228">
        <v>22</v>
      </c>
      <c r="Q39" s="931"/>
      <c r="R39" s="230">
        <v>5.2174673504161113</v>
      </c>
      <c r="S39" s="46">
        <v>14</v>
      </c>
      <c r="T39" s="232">
        <v>2.002447940227396</v>
      </c>
      <c r="U39" s="46">
        <v>41</v>
      </c>
      <c r="V39" s="151"/>
      <c r="W39" s="229">
        <f t="shared" ref="W39:W63" si="20">MIN(L39-$J39,0)</f>
        <v>0</v>
      </c>
      <c r="X39" s="233">
        <f t="shared" ref="X39:X63" si="21">MIN(N39-$J39,0)</f>
        <v>-7</v>
      </c>
      <c r="Y39" s="1104">
        <f t="shared" ref="Y39:Y63" si="22">MIN(P39-$J39,0)</f>
        <v>0</v>
      </c>
      <c r="Z39" s="229">
        <f t="shared" ref="Z39:Z63" si="23">MIN(S39-$J39,0)</f>
        <v>-8</v>
      </c>
      <c r="AA39" s="228">
        <f t="shared" ref="AA39:AA63" si="24">MIN(U39-$J39,0)</f>
        <v>0</v>
      </c>
      <c r="AB39" s="938"/>
      <c r="AC39" s="230">
        <f t="shared" ref="AC39:AC63" si="25">MAX(K39-$I39,0)</f>
        <v>0</v>
      </c>
      <c r="AD39" s="242">
        <f t="shared" ref="AD39:AD63" si="26">MAX(M39-$I39,0)</f>
        <v>0.44445974544073419</v>
      </c>
      <c r="AE39" s="231">
        <f t="shared" ref="AE39:AE63" si="27">MAX(O39-$I39,0)</f>
        <v>0</v>
      </c>
      <c r="AF39" s="232">
        <f t="shared" ref="AF39:AF63" si="28">MAX(R39-$I39,0)</f>
        <v>1.1237781449377113</v>
      </c>
      <c r="AG39" s="231">
        <f t="shared" ref="AG39:AG63" si="29">MAX(T39-$I39,0)</f>
        <v>0</v>
      </c>
      <c r="AH39" s="931"/>
      <c r="AI39" s="48">
        <v>0</v>
      </c>
      <c r="AJ39" s="389">
        <v>57</v>
      </c>
      <c r="AK39" s="388">
        <v>0</v>
      </c>
      <c r="AL39" s="389">
        <v>57</v>
      </c>
      <c r="AM39" s="388">
        <v>0</v>
      </c>
      <c r="AN39" s="389">
        <v>57</v>
      </c>
      <c r="AO39" s="388">
        <v>0</v>
      </c>
      <c r="AP39" s="389">
        <v>57</v>
      </c>
      <c r="AQ39" s="151"/>
      <c r="AR39" s="229">
        <f t="shared" ref="AR39:AR63" si="30">MIN(AL39-$AJ39,0)</f>
        <v>0</v>
      </c>
      <c r="AS39" s="228">
        <f t="shared" ref="AS39:AS63" si="31">MIN(AN39-$AJ39,0)</f>
        <v>0</v>
      </c>
      <c r="AT39" s="228">
        <f t="shared" ref="AT39:AT63" si="32">MIN(AP39-$AJ39,0)</f>
        <v>0</v>
      </c>
      <c r="AU39" s="36"/>
      <c r="AV39" s="230">
        <f t="shared" ref="AV39:AV63" si="33">MAX(AK39-$AI39,0)</f>
        <v>0</v>
      </c>
      <c r="AW39" s="230">
        <f t="shared" ref="AW39:AW63" si="34">MAX(AM39-$AI39,0)</f>
        <v>0</v>
      </c>
      <c r="AX39" s="231">
        <f t="shared" ref="AX39:AX63" si="35">MAX(AO39-$AI39,0)</f>
        <v>0</v>
      </c>
      <c r="AY39" s="36"/>
      <c r="AZ39" s="36"/>
      <c r="BA39" s="36"/>
      <c r="BB39" s="36" t="s">
        <v>78</v>
      </c>
    </row>
    <row r="40" spans="1:54" ht="19.5" thickBot="1" x14ac:dyDescent="0.35">
      <c r="A40" s="469" t="s">
        <v>296</v>
      </c>
      <c r="B40" s="228">
        <f t="shared" si="18"/>
        <v>30</v>
      </c>
      <c r="C40" s="231">
        <f t="shared" si="19"/>
        <v>1</v>
      </c>
      <c r="D40" s="88"/>
      <c r="E40" s="86">
        <v>1</v>
      </c>
      <c r="F40" s="1523">
        <v>0.2926253899796063</v>
      </c>
      <c r="G40" s="1110" t="s">
        <v>130</v>
      </c>
      <c r="H40" s="935"/>
      <c r="I40" s="231">
        <v>3.9045439267045476</v>
      </c>
      <c r="J40" s="46">
        <v>27</v>
      </c>
      <c r="K40" s="545">
        <v>4.7238933918716857</v>
      </c>
      <c r="L40" s="46">
        <v>15</v>
      </c>
      <c r="M40" s="545">
        <v>2.3653822196938252</v>
      </c>
      <c r="N40" s="46">
        <v>36</v>
      </c>
      <c r="O40" s="232">
        <v>1.6498271564264091</v>
      </c>
      <c r="P40" s="228">
        <v>25</v>
      </c>
      <c r="Q40" s="931"/>
      <c r="R40" s="230">
        <v>4.0186935400528103</v>
      </c>
      <c r="S40" s="46">
        <v>23</v>
      </c>
      <c r="T40" s="232">
        <v>3.8399325490691645</v>
      </c>
      <c r="U40" s="46">
        <v>12</v>
      </c>
      <c r="V40" s="151"/>
      <c r="W40" s="229">
        <f t="shared" si="20"/>
        <v>-12</v>
      </c>
      <c r="X40" s="233">
        <f t="shared" si="21"/>
        <v>0</v>
      </c>
      <c r="Y40" s="1104">
        <f t="shared" si="22"/>
        <v>-2</v>
      </c>
      <c r="Z40" s="229">
        <f t="shared" si="23"/>
        <v>-4</v>
      </c>
      <c r="AA40" s="228">
        <f t="shared" si="24"/>
        <v>-15</v>
      </c>
      <c r="AB40" s="938"/>
      <c r="AC40" s="230">
        <f t="shared" si="25"/>
        <v>0.81934946516713802</v>
      </c>
      <c r="AD40" s="242">
        <f t="shared" si="26"/>
        <v>0</v>
      </c>
      <c r="AE40" s="231">
        <f t="shared" si="27"/>
        <v>0</v>
      </c>
      <c r="AF40" s="232">
        <f t="shared" si="28"/>
        <v>0.11414961334826268</v>
      </c>
      <c r="AG40" s="231">
        <f t="shared" si="29"/>
        <v>0</v>
      </c>
      <c r="AH40" s="931"/>
      <c r="AI40" s="48">
        <v>0</v>
      </c>
      <c r="AJ40" s="389">
        <v>57</v>
      </c>
      <c r="AK40" s="388">
        <v>0</v>
      </c>
      <c r="AL40" s="389">
        <v>57</v>
      </c>
      <c r="AM40" s="388">
        <v>0</v>
      </c>
      <c r="AN40" s="389">
        <v>57</v>
      </c>
      <c r="AO40" s="388">
        <v>0</v>
      </c>
      <c r="AP40" s="389">
        <v>57</v>
      </c>
      <c r="AQ40" s="151"/>
      <c r="AR40" s="229">
        <f t="shared" si="30"/>
        <v>0</v>
      </c>
      <c r="AS40" s="228">
        <f t="shared" si="31"/>
        <v>0</v>
      </c>
      <c r="AT40" s="228">
        <f t="shared" si="32"/>
        <v>0</v>
      </c>
      <c r="AU40" s="36"/>
      <c r="AV40" s="230">
        <f t="shared" si="33"/>
        <v>0</v>
      </c>
      <c r="AW40" s="230">
        <f t="shared" si="34"/>
        <v>0</v>
      </c>
      <c r="AX40" s="231">
        <f t="shared" si="35"/>
        <v>0</v>
      </c>
      <c r="AY40" s="36"/>
      <c r="AZ40" s="36"/>
      <c r="BA40" s="36"/>
      <c r="BB40" s="36"/>
    </row>
    <row r="41" spans="1:54" ht="19.5" thickBot="1" x14ac:dyDescent="0.35">
      <c r="A41" s="469" t="s">
        <v>174</v>
      </c>
      <c r="B41" s="228">
        <f t="shared" si="18"/>
        <v>30</v>
      </c>
      <c r="C41" s="231">
        <f t="shared" si="19"/>
        <v>1</v>
      </c>
      <c r="D41" s="88"/>
      <c r="E41" s="86">
        <v>1</v>
      </c>
      <c r="F41" s="1523">
        <v>0.32363636363636361</v>
      </c>
      <c r="G41" s="1107" t="s">
        <v>132</v>
      </c>
      <c r="H41" s="935"/>
      <c r="I41" s="231">
        <v>2.7807714114708224</v>
      </c>
      <c r="J41" s="46">
        <v>42</v>
      </c>
      <c r="K41" s="545">
        <v>3.3848346690559468</v>
      </c>
      <c r="L41" s="46">
        <v>30</v>
      </c>
      <c r="M41" s="545">
        <v>0</v>
      </c>
      <c r="N41" s="46">
        <v>57</v>
      </c>
      <c r="O41" s="232">
        <v>0</v>
      </c>
      <c r="P41" s="46">
        <v>57</v>
      </c>
      <c r="Q41" s="931"/>
      <c r="R41" s="230">
        <v>1.973350758340531</v>
      </c>
      <c r="S41" s="46">
        <v>35</v>
      </c>
      <c r="T41" s="232">
        <v>2.8962048598533352</v>
      </c>
      <c r="U41" s="46">
        <v>24</v>
      </c>
      <c r="V41" s="151"/>
      <c r="W41" s="229">
        <f t="shared" si="20"/>
        <v>-12</v>
      </c>
      <c r="X41" s="233">
        <f t="shared" si="21"/>
        <v>0</v>
      </c>
      <c r="Y41" s="1104">
        <f t="shared" si="22"/>
        <v>0</v>
      </c>
      <c r="Z41" s="229">
        <f t="shared" si="23"/>
        <v>-7</v>
      </c>
      <c r="AA41" s="228">
        <f t="shared" si="24"/>
        <v>-18</v>
      </c>
      <c r="AB41" s="938"/>
      <c r="AC41" s="230">
        <f t="shared" si="25"/>
        <v>0.60406325758512436</v>
      </c>
      <c r="AD41" s="242">
        <f t="shared" si="26"/>
        <v>0</v>
      </c>
      <c r="AE41" s="231">
        <f t="shared" si="27"/>
        <v>0</v>
      </c>
      <c r="AF41" s="232">
        <f t="shared" si="28"/>
        <v>0</v>
      </c>
      <c r="AG41" s="231">
        <f t="shared" si="29"/>
        <v>0.11543344838251279</v>
      </c>
      <c r="AH41" s="931"/>
      <c r="AI41" s="48">
        <v>6.5498221948395772</v>
      </c>
      <c r="AJ41" s="389">
        <v>7</v>
      </c>
      <c r="AK41" s="388">
        <v>7.1459450547498076</v>
      </c>
      <c r="AL41" s="389">
        <v>7</v>
      </c>
      <c r="AM41" s="388">
        <v>0</v>
      </c>
      <c r="AN41" s="389">
        <v>57</v>
      </c>
      <c r="AO41" s="388">
        <v>0</v>
      </c>
      <c r="AP41" s="389">
        <v>57</v>
      </c>
      <c r="AQ41" s="151"/>
      <c r="AR41" s="229">
        <f t="shared" si="30"/>
        <v>0</v>
      </c>
      <c r="AS41" s="228">
        <f t="shared" si="31"/>
        <v>0</v>
      </c>
      <c r="AT41" s="228">
        <f t="shared" si="32"/>
        <v>0</v>
      </c>
      <c r="AU41" s="36"/>
      <c r="AV41" s="230">
        <f t="shared" si="33"/>
        <v>0.5961228599102304</v>
      </c>
      <c r="AW41" s="230">
        <f t="shared" si="34"/>
        <v>0</v>
      </c>
      <c r="AX41" s="231">
        <f t="shared" si="35"/>
        <v>0</v>
      </c>
      <c r="AY41" s="36"/>
      <c r="AZ41" s="36"/>
      <c r="BA41" s="36"/>
      <c r="BB41" s="36"/>
    </row>
    <row r="42" spans="1:54" ht="19.5" thickBot="1" x14ac:dyDescent="0.35">
      <c r="A42" s="469" t="s">
        <v>186</v>
      </c>
      <c r="B42" s="228">
        <f t="shared" si="18"/>
        <v>30</v>
      </c>
      <c r="C42" s="231">
        <f t="shared" si="19"/>
        <v>1</v>
      </c>
      <c r="D42" s="88"/>
      <c r="E42" s="86">
        <v>1</v>
      </c>
      <c r="F42" s="1523">
        <v>0.11155378486055777</v>
      </c>
      <c r="G42" s="1107" t="s">
        <v>130</v>
      </c>
      <c r="H42" s="935"/>
      <c r="I42" s="231">
        <v>4.4595347990801582</v>
      </c>
      <c r="J42" s="46">
        <v>15</v>
      </c>
      <c r="K42" s="545">
        <v>5.4002805730624193</v>
      </c>
      <c r="L42" s="46">
        <v>10</v>
      </c>
      <c r="M42" s="545">
        <v>2.6797033992563408</v>
      </c>
      <c r="N42" s="46">
        <v>33</v>
      </c>
      <c r="O42" s="232">
        <v>0</v>
      </c>
      <c r="P42" s="228">
        <v>57</v>
      </c>
      <c r="Q42" s="931"/>
      <c r="R42" s="230">
        <v>5.668535178698658</v>
      </c>
      <c r="S42" s="46">
        <v>11</v>
      </c>
      <c r="T42" s="232">
        <v>2.4835662684855841</v>
      </c>
      <c r="U42" s="46">
        <v>30</v>
      </c>
      <c r="V42" s="151"/>
      <c r="W42" s="229">
        <f t="shared" si="20"/>
        <v>-5</v>
      </c>
      <c r="X42" s="233">
        <f t="shared" si="21"/>
        <v>0</v>
      </c>
      <c r="Y42" s="1104">
        <f t="shared" si="22"/>
        <v>0</v>
      </c>
      <c r="Z42" s="229">
        <f t="shared" si="23"/>
        <v>-4</v>
      </c>
      <c r="AA42" s="228">
        <f t="shared" si="24"/>
        <v>0</v>
      </c>
      <c r="AB42" s="938"/>
      <c r="AC42" s="230">
        <f t="shared" si="25"/>
        <v>0.94074577398226111</v>
      </c>
      <c r="AD42" s="242">
        <f t="shared" si="26"/>
        <v>0</v>
      </c>
      <c r="AE42" s="231">
        <f t="shared" si="27"/>
        <v>0</v>
      </c>
      <c r="AF42" s="232">
        <f t="shared" si="28"/>
        <v>1.2090003796184998</v>
      </c>
      <c r="AG42" s="231">
        <f t="shared" si="29"/>
        <v>0</v>
      </c>
      <c r="AH42" s="931"/>
      <c r="AI42" s="48">
        <v>3.7538979800023573</v>
      </c>
      <c r="AJ42" s="389">
        <v>26</v>
      </c>
      <c r="AK42" s="388">
        <v>4.0955537277588885</v>
      </c>
      <c r="AL42" s="389">
        <v>24</v>
      </c>
      <c r="AM42" s="388">
        <v>0</v>
      </c>
      <c r="AN42" s="389">
        <v>57</v>
      </c>
      <c r="AO42" s="388">
        <v>0</v>
      </c>
      <c r="AP42" s="389">
        <v>57</v>
      </c>
      <c r="AQ42" s="151"/>
      <c r="AR42" s="229">
        <f t="shared" si="30"/>
        <v>-2</v>
      </c>
      <c r="AS42" s="228">
        <f t="shared" si="31"/>
        <v>0</v>
      </c>
      <c r="AT42" s="228">
        <f t="shared" si="32"/>
        <v>0</v>
      </c>
      <c r="AU42" s="36"/>
      <c r="AV42" s="230">
        <f t="shared" si="33"/>
        <v>0.34165574775653118</v>
      </c>
      <c r="AW42" s="230">
        <f t="shared" si="34"/>
        <v>0</v>
      </c>
      <c r="AX42" s="231">
        <f t="shared" si="35"/>
        <v>0</v>
      </c>
      <c r="AY42" s="36"/>
      <c r="AZ42" s="36"/>
      <c r="BA42" s="36"/>
      <c r="BB42" s="36"/>
    </row>
    <row r="43" spans="1:54" ht="19.5" thickBot="1" x14ac:dyDescent="0.35">
      <c r="A43" s="469" t="s">
        <v>190</v>
      </c>
      <c r="B43" s="228">
        <f t="shared" si="18"/>
        <v>30</v>
      </c>
      <c r="C43" s="231">
        <f t="shared" si="19"/>
        <v>1</v>
      </c>
      <c r="D43" s="88">
        <v>1</v>
      </c>
      <c r="E43" s="86"/>
      <c r="F43" s="1523">
        <v>0.60719833627655861</v>
      </c>
      <c r="G43" s="1109" t="s">
        <v>133</v>
      </c>
      <c r="H43" s="935"/>
      <c r="I43" s="231">
        <v>3.5627718774843316</v>
      </c>
      <c r="J43" s="46">
        <v>30</v>
      </c>
      <c r="K43" s="545">
        <v>3.5126067747370597</v>
      </c>
      <c r="L43" s="46">
        <v>28</v>
      </c>
      <c r="M43" s="545">
        <v>3.7895924169609914</v>
      </c>
      <c r="N43" s="46">
        <v>21</v>
      </c>
      <c r="O43" s="232">
        <v>0</v>
      </c>
      <c r="P43" s="228">
        <v>57</v>
      </c>
      <c r="Q43" s="931"/>
      <c r="R43" s="230">
        <v>0</v>
      </c>
      <c r="S43" s="46">
        <v>57</v>
      </c>
      <c r="T43" s="232">
        <v>3.7366999841341708</v>
      </c>
      <c r="U43" s="46">
        <v>14</v>
      </c>
      <c r="V43" s="151"/>
      <c r="W43" s="229">
        <f t="shared" si="20"/>
        <v>-2</v>
      </c>
      <c r="X43" s="233">
        <f t="shared" si="21"/>
        <v>-9</v>
      </c>
      <c r="Y43" s="1104">
        <f t="shared" si="22"/>
        <v>0</v>
      </c>
      <c r="Z43" s="229">
        <f t="shared" si="23"/>
        <v>0</v>
      </c>
      <c r="AA43" s="228">
        <f t="shared" si="24"/>
        <v>-16</v>
      </c>
      <c r="AB43" s="938"/>
      <c r="AC43" s="230">
        <f t="shared" si="25"/>
        <v>0</v>
      </c>
      <c r="AD43" s="242">
        <f t="shared" si="26"/>
        <v>0.22682053947665981</v>
      </c>
      <c r="AE43" s="231">
        <f t="shared" si="27"/>
        <v>0</v>
      </c>
      <c r="AF43" s="232">
        <f t="shared" si="28"/>
        <v>0</v>
      </c>
      <c r="AG43" s="231">
        <f t="shared" si="29"/>
        <v>0.17392810664983926</v>
      </c>
      <c r="AH43" s="931"/>
      <c r="AI43" s="48">
        <v>4.3198444536876694</v>
      </c>
      <c r="AJ43" s="389">
        <v>20</v>
      </c>
      <c r="AK43" s="388">
        <v>4.524487178917135</v>
      </c>
      <c r="AL43" s="389">
        <v>22</v>
      </c>
      <c r="AM43" s="388">
        <v>3.3200331385214015</v>
      </c>
      <c r="AN43" s="389">
        <v>13</v>
      </c>
      <c r="AO43" s="388">
        <v>3.5840923059296501</v>
      </c>
      <c r="AP43" s="389">
        <v>9</v>
      </c>
      <c r="AQ43" s="151"/>
      <c r="AR43" s="229">
        <f t="shared" si="30"/>
        <v>0</v>
      </c>
      <c r="AS43" s="228">
        <f t="shared" si="31"/>
        <v>-7</v>
      </c>
      <c r="AT43" s="228">
        <f t="shared" si="32"/>
        <v>-11</v>
      </c>
      <c r="AU43" s="36"/>
      <c r="AV43" s="230">
        <f t="shared" si="33"/>
        <v>0.20464272522946558</v>
      </c>
      <c r="AW43" s="230">
        <f t="shared" si="34"/>
        <v>0</v>
      </c>
      <c r="AX43" s="231">
        <f t="shared" si="35"/>
        <v>0</v>
      </c>
      <c r="AY43" s="36"/>
      <c r="AZ43" s="36"/>
      <c r="BA43" s="36"/>
      <c r="BB43" s="36"/>
    </row>
    <row r="44" spans="1:54" ht="19.5" thickBot="1" x14ac:dyDescent="0.35">
      <c r="A44" s="469" t="s">
        <v>8</v>
      </c>
      <c r="B44" s="228">
        <f t="shared" si="18"/>
        <v>30</v>
      </c>
      <c r="C44" s="231">
        <f t="shared" si="19"/>
        <v>1</v>
      </c>
      <c r="D44" s="88"/>
      <c r="E44" s="86">
        <v>1</v>
      </c>
      <c r="F44" s="1523">
        <v>9.0927635269519094E-2</v>
      </c>
      <c r="G44" s="1107" t="s">
        <v>130</v>
      </c>
      <c r="H44" s="935"/>
      <c r="I44" s="231">
        <v>7.8192160236829222</v>
      </c>
      <c r="J44" s="46">
        <v>3</v>
      </c>
      <c r="K44" s="545">
        <v>7.6036015007512008</v>
      </c>
      <c r="L44" s="46">
        <v>3</v>
      </c>
      <c r="M44" s="545">
        <v>8.2742004304488894</v>
      </c>
      <c r="N44" s="46">
        <v>3</v>
      </c>
      <c r="O44" s="232">
        <v>6.0071231891379107</v>
      </c>
      <c r="P44" s="46">
        <v>3</v>
      </c>
      <c r="Q44" s="931"/>
      <c r="R44" s="230">
        <v>9.9902486361031695</v>
      </c>
      <c r="S44" s="46">
        <v>2</v>
      </c>
      <c r="T44" s="232">
        <v>2.327733498178973</v>
      </c>
      <c r="U44" s="46">
        <v>34</v>
      </c>
      <c r="V44" s="151"/>
      <c r="W44" s="229">
        <f t="shared" si="20"/>
        <v>0</v>
      </c>
      <c r="X44" s="233">
        <f t="shared" si="21"/>
        <v>0</v>
      </c>
      <c r="Y44" s="1104">
        <f t="shared" si="22"/>
        <v>0</v>
      </c>
      <c r="Z44" s="229">
        <f t="shared" si="23"/>
        <v>-1</v>
      </c>
      <c r="AA44" s="228">
        <f t="shared" si="24"/>
        <v>0</v>
      </c>
      <c r="AB44" s="938"/>
      <c r="AC44" s="230">
        <f t="shared" si="25"/>
        <v>0</v>
      </c>
      <c r="AD44" s="242">
        <f t="shared" si="26"/>
        <v>0.45498440676596719</v>
      </c>
      <c r="AE44" s="231">
        <f t="shared" si="27"/>
        <v>0</v>
      </c>
      <c r="AF44" s="232">
        <f t="shared" si="28"/>
        <v>2.1710326124202473</v>
      </c>
      <c r="AG44" s="231">
        <f t="shared" si="29"/>
        <v>0</v>
      </c>
      <c r="AH44" s="931"/>
      <c r="AI44" s="48">
        <v>0</v>
      </c>
      <c r="AJ44" s="389">
        <v>57</v>
      </c>
      <c r="AK44" s="388">
        <v>0</v>
      </c>
      <c r="AL44" s="389">
        <v>57</v>
      </c>
      <c r="AM44" s="388">
        <v>0</v>
      </c>
      <c r="AN44" s="389">
        <v>57</v>
      </c>
      <c r="AO44" s="388">
        <v>0</v>
      </c>
      <c r="AP44" s="389">
        <v>57</v>
      </c>
      <c r="AQ44" s="151"/>
      <c r="AR44" s="229">
        <f t="shared" si="30"/>
        <v>0</v>
      </c>
      <c r="AS44" s="228">
        <f t="shared" si="31"/>
        <v>0</v>
      </c>
      <c r="AT44" s="228">
        <f t="shared" si="32"/>
        <v>0</v>
      </c>
      <c r="AU44" s="36"/>
      <c r="AV44" s="230">
        <f t="shared" si="33"/>
        <v>0</v>
      </c>
      <c r="AW44" s="230">
        <f t="shared" si="34"/>
        <v>0</v>
      </c>
      <c r="AX44" s="231">
        <f t="shared" si="35"/>
        <v>0</v>
      </c>
      <c r="AY44" s="36"/>
      <c r="AZ44" s="36"/>
      <c r="BA44" s="36"/>
      <c r="BB44" s="36"/>
    </row>
    <row r="45" spans="1:54" ht="19.5" thickBot="1" x14ac:dyDescent="0.35">
      <c r="A45" s="469" t="s">
        <v>198</v>
      </c>
      <c r="B45" s="228">
        <f t="shared" si="18"/>
        <v>30</v>
      </c>
      <c r="C45" s="231">
        <f t="shared" si="19"/>
        <v>1</v>
      </c>
      <c r="D45" s="88"/>
      <c r="E45" s="86">
        <v>1</v>
      </c>
      <c r="F45" s="1523">
        <v>0.36246948326776901</v>
      </c>
      <c r="G45" s="1107" t="s">
        <v>130</v>
      </c>
      <c r="H45" s="935"/>
      <c r="I45" s="231">
        <v>4.292973287770006</v>
      </c>
      <c r="J45" s="46">
        <v>18</v>
      </c>
      <c r="K45" s="545">
        <v>5.2207046643707971</v>
      </c>
      <c r="L45" s="46">
        <v>13</v>
      </c>
      <c r="M45" s="545">
        <v>1.8878569364162099</v>
      </c>
      <c r="N45" s="46">
        <v>40</v>
      </c>
      <c r="O45" s="232">
        <v>0</v>
      </c>
      <c r="P45" s="228">
        <v>57</v>
      </c>
      <c r="Q45" s="931"/>
      <c r="R45" s="230">
        <v>0</v>
      </c>
      <c r="S45" s="46">
        <v>57</v>
      </c>
      <c r="T45" s="232">
        <v>4.5025485122066025</v>
      </c>
      <c r="U45" s="46">
        <v>9</v>
      </c>
      <c r="V45" s="151"/>
      <c r="W45" s="229">
        <f t="shared" si="20"/>
        <v>-5</v>
      </c>
      <c r="X45" s="233">
        <f t="shared" si="21"/>
        <v>0</v>
      </c>
      <c r="Y45" s="1104">
        <f t="shared" si="22"/>
        <v>0</v>
      </c>
      <c r="Z45" s="229">
        <f t="shared" si="23"/>
        <v>0</v>
      </c>
      <c r="AA45" s="228">
        <f t="shared" si="24"/>
        <v>-9</v>
      </c>
      <c r="AB45" s="938"/>
      <c r="AC45" s="230">
        <f t="shared" si="25"/>
        <v>0.92773137660079108</v>
      </c>
      <c r="AD45" s="242">
        <f t="shared" si="26"/>
        <v>0</v>
      </c>
      <c r="AE45" s="231">
        <f t="shared" si="27"/>
        <v>0</v>
      </c>
      <c r="AF45" s="232">
        <f t="shared" si="28"/>
        <v>0</v>
      </c>
      <c r="AG45" s="231">
        <f t="shared" si="29"/>
        <v>0.20957522443659649</v>
      </c>
      <c r="AH45" s="931"/>
      <c r="AI45" s="48">
        <v>3.7502508335317097</v>
      </c>
      <c r="AJ45" s="389">
        <v>27</v>
      </c>
      <c r="AK45" s="388">
        <v>4.0915746413790473</v>
      </c>
      <c r="AL45" s="389">
        <v>25</v>
      </c>
      <c r="AM45" s="388">
        <v>0</v>
      </c>
      <c r="AN45" s="389">
        <v>57</v>
      </c>
      <c r="AO45" s="388">
        <v>0</v>
      </c>
      <c r="AP45" s="389">
        <v>57</v>
      </c>
      <c r="AQ45" s="151"/>
      <c r="AR45" s="229">
        <f t="shared" si="30"/>
        <v>-2</v>
      </c>
      <c r="AS45" s="228">
        <f t="shared" si="31"/>
        <v>0</v>
      </c>
      <c r="AT45" s="228">
        <f t="shared" si="32"/>
        <v>0</v>
      </c>
      <c r="AU45" s="36"/>
      <c r="AV45" s="230">
        <f t="shared" si="33"/>
        <v>0.34132380784733751</v>
      </c>
      <c r="AW45" s="230">
        <f t="shared" si="34"/>
        <v>0</v>
      </c>
      <c r="AX45" s="231">
        <f t="shared" si="35"/>
        <v>0</v>
      </c>
      <c r="AY45" s="36"/>
      <c r="AZ45" s="36"/>
      <c r="BA45" s="36"/>
      <c r="BB45" s="36"/>
    </row>
    <row r="46" spans="1:54" ht="19.5" thickBot="1" x14ac:dyDescent="0.35">
      <c r="A46" s="469" t="s">
        <v>192</v>
      </c>
      <c r="B46" s="228">
        <f t="shared" si="18"/>
        <v>30</v>
      </c>
      <c r="C46" s="231">
        <f t="shared" si="19"/>
        <v>1</v>
      </c>
      <c r="D46" s="88"/>
      <c r="E46" s="86">
        <v>1</v>
      </c>
      <c r="F46" s="1523">
        <v>4.7419021127865259E-2</v>
      </c>
      <c r="G46" s="1109" t="s">
        <v>130</v>
      </c>
      <c r="H46" s="935"/>
      <c r="I46" s="231">
        <v>2.3267131551404554</v>
      </c>
      <c r="J46" s="46">
        <v>47</v>
      </c>
      <c r="K46" s="545">
        <v>2.4641800526953563</v>
      </c>
      <c r="L46" s="46">
        <v>44</v>
      </c>
      <c r="M46" s="545">
        <v>2.3446998416930365</v>
      </c>
      <c r="N46" s="46">
        <v>37</v>
      </c>
      <c r="O46" s="232">
        <v>1.6498271564264091</v>
      </c>
      <c r="P46" s="228">
        <v>57</v>
      </c>
      <c r="Q46" s="931"/>
      <c r="R46" s="230">
        <v>2.9158537439578032</v>
      </c>
      <c r="S46" s="46">
        <v>31</v>
      </c>
      <c r="T46" s="232">
        <v>1.6196539298779042</v>
      </c>
      <c r="U46" s="46">
        <v>44</v>
      </c>
      <c r="V46" s="151"/>
      <c r="W46" s="229">
        <f t="shared" si="20"/>
        <v>-3</v>
      </c>
      <c r="X46" s="233">
        <f t="shared" si="21"/>
        <v>-10</v>
      </c>
      <c r="Y46" s="1104">
        <f t="shared" si="22"/>
        <v>0</v>
      </c>
      <c r="Z46" s="229">
        <f t="shared" si="23"/>
        <v>-16</v>
      </c>
      <c r="AA46" s="228">
        <f t="shared" si="24"/>
        <v>-3</v>
      </c>
      <c r="AB46" s="938"/>
      <c r="AC46" s="230">
        <f t="shared" si="25"/>
        <v>0.13746689755490094</v>
      </c>
      <c r="AD46" s="242">
        <f t="shared" si="26"/>
        <v>1.7986686552581066E-2</v>
      </c>
      <c r="AE46" s="231">
        <f t="shared" si="27"/>
        <v>0</v>
      </c>
      <c r="AF46" s="232">
        <f t="shared" si="28"/>
        <v>0.58914058881734777</v>
      </c>
      <c r="AG46" s="231">
        <f t="shared" si="29"/>
        <v>0</v>
      </c>
      <c r="AH46" s="931"/>
      <c r="AI46" s="48">
        <v>2.4984671497456366</v>
      </c>
      <c r="AJ46" s="389">
        <v>36</v>
      </c>
      <c r="AK46" s="388">
        <v>2.7258616252585113</v>
      </c>
      <c r="AL46" s="389">
        <v>34</v>
      </c>
      <c r="AM46" s="388">
        <v>0</v>
      </c>
      <c r="AN46" s="389">
        <v>57</v>
      </c>
      <c r="AO46" s="388">
        <v>0</v>
      </c>
      <c r="AP46" s="389">
        <v>57</v>
      </c>
      <c r="AQ46" s="151"/>
      <c r="AR46" s="229">
        <f t="shared" si="30"/>
        <v>-2</v>
      </c>
      <c r="AS46" s="228">
        <f t="shared" si="31"/>
        <v>0</v>
      </c>
      <c r="AT46" s="228">
        <f t="shared" si="32"/>
        <v>0</v>
      </c>
      <c r="AU46" s="36"/>
      <c r="AV46" s="230">
        <f t="shared" si="33"/>
        <v>0.22739447551287473</v>
      </c>
      <c r="AW46" s="230">
        <f t="shared" si="34"/>
        <v>0</v>
      </c>
      <c r="AX46" s="231">
        <f t="shared" si="35"/>
        <v>0</v>
      </c>
      <c r="AY46" s="36"/>
      <c r="AZ46" s="36"/>
      <c r="BA46" s="36"/>
      <c r="BB46" s="36"/>
    </row>
    <row r="47" spans="1:54" ht="19.5" thickBot="1" x14ac:dyDescent="0.35">
      <c r="A47" s="469" t="s">
        <v>535</v>
      </c>
      <c r="B47" s="228">
        <f t="shared" si="18"/>
        <v>30</v>
      </c>
      <c r="C47" s="231">
        <f t="shared" si="19"/>
        <v>1</v>
      </c>
      <c r="D47" s="88"/>
      <c r="E47" s="86">
        <v>1</v>
      </c>
      <c r="F47" s="1523">
        <v>0.55746021127742007</v>
      </c>
      <c r="G47" s="1107" t="s">
        <v>130</v>
      </c>
      <c r="H47" s="935"/>
      <c r="I47" s="231">
        <v>2.4243008316736021</v>
      </c>
      <c r="J47" s="46">
        <v>45</v>
      </c>
      <c r="K47" s="545">
        <v>2.9509284615845797</v>
      </c>
      <c r="L47" s="46">
        <v>39</v>
      </c>
      <c r="M47" s="545">
        <v>0</v>
      </c>
      <c r="N47" s="46">
        <v>57</v>
      </c>
      <c r="O47" s="232">
        <v>0</v>
      </c>
      <c r="P47" s="46">
        <v>57</v>
      </c>
      <c r="Q47" s="931"/>
      <c r="R47" s="230">
        <v>0</v>
      </c>
      <c r="S47" s="46">
        <v>57</v>
      </c>
      <c r="T47" s="232">
        <v>2.5426508322075545</v>
      </c>
      <c r="U47" s="46">
        <v>26</v>
      </c>
      <c r="V47" s="151"/>
      <c r="W47" s="229">
        <f t="shared" si="20"/>
        <v>-6</v>
      </c>
      <c r="X47" s="233">
        <f t="shared" si="21"/>
        <v>0</v>
      </c>
      <c r="Y47" s="1104">
        <f t="shared" si="22"/>
        <v>0</v>
      </c>
      <c r="Z47" s="229">
        <f t="shared" si="23"/>
        <v>0</v>
      </c>
      <c r="AA47" s="228">
        <f t="shared" si="24"/>
        <v>-19</v>
      </c>
      <c r="AB47" s="938"/>
      <c r="AC47" s="230">
        <f t="shared" si="25"/>
        <v>0.52662762991097756</v>
      </c>
      <c r="AD47" s="242">
        <f t="shared" si="26"/>
        <v>0</v>
      </c>
      <c r="AE47" s="231">
        <f t="shared" si="27"/>
        <v>0</v>
      </c>
      <c r="AF47" s="232">
        <f t="shared" si="28"/>
        <v>0</v>
      </c>
      <c r="AG47" s="231">
        <f t="shared" si="29"/>
        <v>0.11835000053395239</v>
      </c>
      <c r="AH47" s="931"/>
      <c r="AI47" s="48">
        <v>4.1637792929154296</v>
      </c>
      <c r="AJ47" s="389">
        <v>23</v>
      </c>
      <c r="AK47" s="388">
        <v>4.542739812192325</v>
      </c>
      <c r="AL47" s="389">
        <v>21</v>
      </c>
      <c r="AM47" s="388">
        <v>0</v>
      </c>
      <c r="AN47" s="389">
        <v>57</v>
      </c>
      <c r="AO47" s="388">
        <v>0</v>
      </c>
      <c r="AP47" s="389">
        <v>57</v>
      </c>
      <c r="AQ47" s="151"/>
      <c r="AR47" s="229">
        <f t="shared" si="30"/>
        <v>-2</v>
      </c>
      <c r="AS47" s="228">
        <f t="shared" si="31"/>
        <v>0</v>
      </c>
      <c r="AT47" s="228">
        <f t="shared" si="32"/>
        <v>0</v>
      </c>
      <c r="AU47" s="36"/>
      <c r="AV47" s="230">
        <f t="shared" si="33"/>
        <v>0.37896051927689545</v>
      </c>
      <c r="AW47" s="230">
        <f t="shared" si="34"/>
        <v>0</v>
      </c>
      <c r="AX47" s="231">
        <f t="shared" si="35"/>
        <v>0</v>
      </c>
      <c r="AY47" s="36"/>
      <c r="AZ47" s="36"/>
      <c r="BA47" s="36"/>
      <c r="BB47" s="36"/>
    </row>
    <row r="48" spans="1:54" ht="19.5" thickBot="1" x14ac:dyDescent="0.35">
      <c r="A48" s="469" t="s">
        <v>170</v>
      </c>
      <c r="B48" s="228">
        <f t="shared" si="18"/>
        <v>30</v>
      </c>
      <c r="C48" s="231">
        <f t="shared" si="19"/>
        <v>1</v>
      </c>
      <c r="D48" s="88"/>
      <c r="E48" s="86">
        <v>1</v>
      </c>
      <c r="F48" s="1523">
        <v>0.19910133250697243</v>
      </c>
      <c r="G48" s="1107" t="s">
        <v>130</v>
      </c>
      <c r="H48" s="935"/>
      <c r="I48" s="231">
        <v>5.4031582107360876</v>
      </c>
      <c r="J48" s="46">
        <v>9</v>
      </c>
      <c r="K48" s="545">
        <v>6.2340656477442957</v>
      </c>
      <c r="L48" s="46">
        <v>7</v>
      </c>
      <c r="M48" s="545">
        <v>4.775765415558296</v>
      </c>
      <c r="N48" s="46">
        <v>12</v>
      </c>
      <c r="O48" s="232">
        <v>3.2191376101521993</v>
      </c>
      <c r="P48" s="228">
        <v>16</v>
      </c>
      <c r="Q48" s="931"/>
      <c r="R48" s="230">
        <v>6.7752705696612852</v>
      </c>
      <c r="S48" s="46">
        <v>7</v>
      </c>
      <c r="T48" s="232">
        <v>3.7415362288860794</v>
      </c>
      <c r="U48" s="46">
        <v>13</v>
      </c>
      <c r="V48" s="151"/>
      <c r="W48" s="229">
        <f t="shared" si="20"/>
        <v>-2</v>
      </c>
      <c r="X48" s="233">
        <f t="shared" si="21"/>
        <v>0</v>
      </c>
      <c r="Y48" s="1104">
        <f t="shared" si="22"/>
        <v>0</v>
      </c>
      <c r="Z48" s="229">
        <f t="shared" si="23"/>
        <v>-2</v>
      </c>
      <c r="AA48" s="228">
        <f t="shared" si="24"/>
        <v>0</v>
      </c>
      <c r="AB48" s="938"/>
      <c r="AC48" s="230">
        <f t="shared" si="25"/>
        <v>0.83090743700820813</v>
      </c>
      <c r="AD48" s="242">
        <f t="shared" si="26"/>
        <v>0</v>
      </c>
      <c r="AE48" s="231">
        <f t="shared" si="27"/>
        <v>0</v>
      </c>
      <c r="AF48" s="232">
        <f t="shared" si="28"/>
        <v>1.3721123589251976</v>
      </c>
      <c r="AG48" s="231">
        <f t="shared" si="29"/>
        <v>0</v>
      </c>
      <c r="AH48" s="931"/>
      <c r="AI48" s="48">
        <v>0</v>
      </c>
      <c r="AJ48" s="389">
        <v>57</v>
      </c>
      <c r="AK48" s="388">
        <v>0</v>
      </c>
      <c r="AL48" s="389">
        <v>57</v>
      </c>
      <c r="AM48" s="388">
        <v>0</v>
      </c>
      <c r="AN48" s="389">
        <v>57</v>
      </c>
      <c r="AO48" s="388">
        <v>0</v>
      </c>
      <c r="AP48" s="389">
        <v>57</v>
      </c>
      <c r="AQ48" s="151"/>
      <c r="AR48" s="229">
        <f t="shared" si="30"/>
        <v>0</v>
      </c>
      <c r="AS48" s="228">
        <f t="shared" si="31"/>
        <v>0</v>
      </c>
      <c r="AT48" s="228">
        <f t="shared" si="32"/>
        <v>0</v>
      </c>
      <c r="AU48" s="36"/>
      <c r="AV48" s="230">
        <f t="shared" si="33"/>
        <v>0</v>
      </c>
      <c r="AW48" s="230">
        <f t="shared" si="34"/>
        <v>0</v>
      </c>
      <c r="AX48" s="231">
        <f t="shared" si="35"/>
        <v>0</v>
      </c>
      <c r="AY48" s="36"/>
      <c r="AZ48" s="36"/>
      <c r="BA48" s="36"/>
      <c r="BB48" s="36"/>
    </row>
    <row r="49" spans="1:54" ht="19.5" thickBot="1" x14ac:dyDescent="0.35">
      <c r="A49" s="469" t="s">
        <v>201</v>
      </c>
      <c r="B49" s="228">
        <f t="shared" si="18"/>
        <v>30</v>
      </c>
      <c r="C49" s="231">
        <f t="shared" si="19"/>
        <v>1</v>
      </c>
      <c r="D49" s="88"/>
      <c r="E49" s="86">
        <v>1</v>
      </c>
      <c r="F49" s="1523">
        <v>7.6465243605810251E-2</v>
      </c>
      <c r="G49" s="1107" t="s">
        <v>130</v>
      </c>
      <c r="H49" s="935"/>
      <c r="I49" s="231">
        <v>4.125067150569584</v>
      </c>
      <c r="J49" s="46">
        <v>21</v>
      </c>
      <c r="K49" s="545">
        <v>4.5299461911574328</v>
      </c>
      <c r="L49" s="46">
        <v>18</v>
      </c>
      <c r="M49" s="545">
        <v>4.036565930399024</v>
      </c>
      <c r="N49" s="46">
        <v>19</v>
      </c>
      <c r="O49" s="232">
        <v>0</v>
      </c>
      <c r="P49" s="228">
        <v>57</v>
      </c>
      <c r="Q49" s="931"/>
      <c r="R49" s="230">
        <v>4.9984963591157152</v>
      </c>
      <c r="S49" s="46">
        <v>16</v>
      </c>
      <c r="T49" s="232">
        <v>3.3844605339980944</v>
      </c>
      <c r="U49" s="46">
        <v>17</v>
      </c>
      <c r="V49" s="151"/>
      <c r="W49" s="229">
        <f t="shared" si="20"/>
        <v>-3</v>
      </c>
      <c r="X49" s="233">
        <f t="shared" si="21"/>
        <v>-2</v>
      </c>
      <c r="Y49" s="1104">
        <f t="shared" si="22"/>
        <v>0</v>
      </c>
      <c r="Z49" s="229">
        <f t="shared" si="23"/>
        <v>-5</v>
      </c>
      <c r="AA49" s="228">
        <f t="shared" si="24"/>
        <v>-4</v>
      </c>
      <c r="AB49" s="938"/>
      <c r="AC49" s="230">
        <f t="shared" si="25"/>
        <v>0.40487904058784885</v>
      </c>
      <c r="AD49" s="242">
        <f t="shared" si="26"/>
        <v>0</v>
      </c>
      <c r="AE49" s="231">
        <f t="shared" si="27"/>
        <v>0</v>
      </c>
      <c r="AF49" s="232">
        <f t="shared" si="28"/>
        <v>0.87342920854613126</v>
      </c>
      <c r="AG49" s="231">
        <f t="shared" si="29"/>
        <v>0</v>
      </c>
      <c r="AH49" s="931"/>
      <c r="AI49" s="48">
        <v>4.8998983824220916</v>
      </c>
      <c r="AJ49" s="389">
        <v>15</v>
      </c>
      <c r="AK49" s="388">
        <v>5.3343925388101194</v>
      </c>
      <c r="AL49" s="389">
        <v>15</v>
      </c>
      <c r="AM49" s="388">
        <v>2.5868522248349581</v>
      </c>
      <c r="AN49" s="389">
        <v>16</v>
      </c>
      <c r="AO49" s="388">
        <v>0</v>
      </c>
      <c r="AP49" s="389">
        <v>57</v>
      </c>
      <c r="AQ49" s="151"/>
      <c r="AR49" s="229">
        <f t="shared" si="30"/>
        <v>0</v>
      </c>
      <c r="AS49" s="228">
        <f t="shared" si="31"/>
        <v>0</v>
      </c>
      <c r="AT49" s="228">
        <f t="shared" si="32"/>
        <v>0</v>
      </c>
      <c r="AU49" s="36"/>
      <c r="AV49" s="230">
        <f t="shared" si="33"/>
        <v>0.4344941563880278</v>
      </c>
      <c r="AW49" s="230">
        <f t="shared" si="34"/>
        <v>0</v>
      </c>
      <c r="AX49" s="231">
        <f t="shared" si="35"/>
        <v>0</v>
      </c>
      <c r="AY49" s="36"/>
      <c r="AZ49" s="36"/>
      <c r="BA49" s="36"/>
      <c r="BB49" s="36"/>
    </row>
    <row r="50" spans="1:54" ht="19.5" thickBot="1" x14ac:dyDescent="0.35">
      <c r="A50" s="469" t="s">
        <v>41</v>
      </c>
      <c r="B50" s="228">
        <f t="shared" si="18"/>
        <v>30</v>
      </c>
      <c r="C50" s="231">
        <f t="shared" si="19"/>
        <v>1</v>
      </c>
      <c r="D50" s="88"/>
      <c r="E50" s="86">
        <v>1</v>
      </c>
      <c r="F50" s="1523">
        <v>4.2967655667519714E-2</v>
      </c>
      <c r="G50" s="1107" t="s">
        <v>130</v>
      </c>
      <c r="H50" s="935"/>
      <c r="I50" s="231">
        <v>3.1947425816796082</v>
      </c>
      <c r="J50" s="46">
        <v>36</v>
      </c>
      <c r="K50" s="545">
        <v>3.3848346690559468</v>
      </c>
      <c r="L50" s="46">
        <v>30</v>
      </c>
      <c r="M50" s="545">
        <v>3.2467333676950076</v>
      </c>
      <c r="N50" s="46">
        <v>25</v>
      </c>
      <c r="O50" s="232">
        <v>0</v>
      </c>
      <c r="P50" s="46">
        <v>57</v>
      </c>
      <c r="Q50" s="931"/>
      <c r="R50" s="230">
        <v>4.0726597806150737</v>
      </c>
      <c r="S50" s="46">
        <v>22</v>
      </c>
      <c r="T50" s="232">
        <v>1.6196539298779042</v>
      </c>
      <c r="U50" s="46">
        <v>44</v>
      </c>
      <c r="V50" s="151"/>
      <c r="W50" s="229">
        <f t="shared" si="20"/>
        <v>-6</v>
      </c>
      <c r="X50" s="233">
        <f t="shared" si="21"/>
        <v>-11</v>
      </c>
      <c r="Y50" s="1104">
        <f t="shared" si="22"/>
        <v>0</v>
      </c>
      <c r="Z50" s="229">
        <f t="shared" si="23"/>
        <v>-14</v>
      </c>
      <c r="AA50" s="228">
        <f t="shared" si="24"/>
        <v>0</v>
      </c>
      <c r="AB50" s="938"/>
      <c r="AC50" s="230">
        <f t="shared" si="25"/>
        <v>0.19009208737633854</v>
      </c>
      <c r="AD50" s="242">
        <f t="shared" si="26"/>
        <v>5.1990786015399415E-2</v>
      </c>
      <c r="AE50" s="231">
        <f t="shared" si="27"/>
        <v>0</v>
      </c>
      <c r="AF50" s="232">
        <f t="shared" si="28"/>
        <v>0.87791719893546549</v>
      </c>
      <c r="AG50" s="231">
        <f t="shared" si="29"/>
        <v>0</v>
      </c>
      <c r="AH50" s="931"/>
      <c r="AI50" s="48">
        <v>2.2152285510461747</v>
      </c>
      <c r="AJ50" s="389">
        <v>38</v>
      </c>
      <c r="AK50" s="388">
        <v>1.9654292336709935</v>
      </c>
      <c r="AL50" s="389">
        <v>36</v>
      </c>
      <c r="AM50" s="388">
        <v>2.4259914578956328</v>
      </c>
      <c r="AN50" s="389">
        <v>18</v>
      </c>
      <c r="AO50" s="388">
        <v>0</v>
      </c>
      <c r="AP50" s="389">
        <v>57</v>
      </c>
      <c r="AQ50" s="151"/>
      <c r="AR50" s="229">
        <f t="shared" si="30"/>
        <v>-2</v>
      </c>
      <c r="AS50" s="228">
        <f t="shared" si="31"/>
        <v>-20</v>
      </c>
      <c r="AT50" s="228">
        <f t="shared" si="32"/>
        <v>0</v>
      </c>
      <c r="AU50" s="36"/>
      <c r="AV50" s="230">
        <f t="shared" si="33"/>
        <v>0</v>
      </c>
      <c r="AW50" s="230">
        <f t="shared" si="34"/>
        <v>0.21076290684945809</v>
      </c>
      <c r="AX50" s="231">
        <f t="shared" si="35"/>
        <v>0</v>
      </c>
      <c r="AY50" s="36"/>
      <c r="AZ50" s="36"/>
      <c r="BA50" s="36"/>
      <c r="BB50" s="36"/>
    </row>
    <row r="51" spans="1:54" ht="19.5" thickBot="1" x14ac:dyDescent="0.35">
      <c r="A51" s="469" t="s">
        <v>300</v>
      </c>
      <c r="B51" s="228">
        <f t="shared" si="18"/>
        <v>30</v>
      </c>
      <c r="C51" s="231">
        <f t="shared" si="19"/>
        <v>1</v>
      </c>
      <c r="D51" s="88"/>
      <c r="E51" s="86">
        <v>1</v>
      </c>
      <c r="F51" s="1523">
        <v>0.21017694367731082</v>
      </c>
      <c r="G51" s="1107" t="s">
        <v>130</v>
      </c>
      <c r="H51" s="935"/>
      <c r="I51" s="231">
        <v>3.0732112350949494</v>
      </c>
      <c r="J51" s="46">
        <v>38</v>
      </c>
      <c r="K51" s="545">
        <v>2.8189309255732802</v>
      </c>
      <c r="L51" s="46">
        <v>42</v>
      </c>
      <c r="M51" s="545">
        <v>3.3281654000477809</v>
      </c>
      <c r="N51" s="46">
        <v>24</v>
      </c>
      <c r="O51" s="232">
        <v>2.1174308990602184</v>
      </c>
      <c r="P51" s="228">
        <v>21</v>
      </c>
      <c r="Q51" s="931"/>
      <c r="R51" s="230">
        <v>3.915457726057721</v>
      </c>
      <c r="S51" s="46">
        <v>25</v>
      </c>
      <c r="T51" s="232">
        <v>1.5379182709546491</v>
      </c>
      <c r="U51" s="46">
        <v>47</v>
      </c>
      <c r="V51" s="151"/>
      <c r="W51" s="229">
        <f t="shared" si="20"/>
        <v>0</v>
      </c>
      <c r="X51" s="233">
        <f t="shared" si="21"/>
        <v>-14</v>
      </c>
      <c r="Y51" s="1104">
        <f t="shared" si="22"/>
        <v>-17</v>
      </c>
      <c r="Z51" s="229">
        <f t="shared" si="23"/>
        <v>-13</v>
      </c>
      <c r="AA51" s="228">
        <f t="shared" si="24"/>
        <v>0</v>
      </c>
      <c r="AB51" s="938"/>
      <c r="AC51" s="230">
        <f t="shared" si="25"/>
        <v>0</v>
      </c>
      <c r="AD51" s="242">
        <f t="shared" si="26"/>
        <v>0.25495416495283152</v>
      </c>
      <c r="AE51" s="231">
        <f t="shared" si="27"/>
        <v>0</v>
      </c>
      <c r="AF51" s="232">
        <f t="shared" si="28"/>
        <v>0.8422464909627716</v>
      </c>
      <c r="AG51" s="231">
        <f t="shared" si="29"/>
        <v>0</v>
      </c>
      <c r="AH51" s="931"/>
      <c r="AI51" s="48">
        <v>0</v>
      </c>
      <c r="AJ51" s="389">
        <v>57</v>
      </c>
      <c r="AK51" s="388">
        <v>0</v>
      </c>
      <c r="AL51" s="389">
        <v>57</v>
      </c>
      <c r="AM51" s="388">
        <v>0</v>
      </c>
      <c r="AN51" s="389">
        <v>57</v>
      </c>
      <c r="AO51" s="388">
        <v>0</v>
      </c>
      <c r="AP51" s="389">
        <v>57</v>
      </c>
      <c r="AQ51" s="151"/>
      <c r="AR51" s="229">
        <f t="shared" si="30"/>
        <v>0</v>
      </c>
      <c r="AS51" s="228">
        <f t="shared" si="31"/>
        <v>0</v>
      </c>
      <c r="AT51" s="228">
        <f t="shared" si="32"/>
        <v>0</v>
      </c>
      <c r="AU51" s="36"/>
      <c r="AV51" s="230">
        <f t="shared" si="33"/>
        <v>0</v>
      </c>
      <c r="AW51" s="230">
        <f t="shared" si="34"/>
        <v>0</v>
      </c>
      <c r="AX51" s="231">
        <f t="shared" si="35"/>
        <v>0</v>
      </c>
      <c r="AY51" s="36"/>
      <c r="AZ51" s="36"/>
      <c r="BA51" s="36"/>
      <c r="BB51" s="36"/>
    </row>
    <row r="52" spans="1:54" ht="19.5" thickBot="1" x14ac:dyDescent="0.35">
      <c r="A52" s="469" t="s">
        <v>207</v>
      </c>
      <c r="B52" s="228">
        <f t="shared" si="18"/>
        <v>30</v>
      </c>
      <c r="C52" s="231">
        <f t="shared" si="19"/>
        <v>1</v>
      </c>
      <c r="D52" s="88">
        <v>1</v>
      </c>
      <c r="E52" s="86"/>
      <c r="F52" s="1523">
        <v>2.5085804855243503</v>
      </c>
      <c r="G52" s="1109"/>
      <c r="H52" s="935"/>
      <c r="I52" s="231">
        <v>1.3631279264275706</v>
      </c>
      <c r="J52" s="46">
        <v>55</v>
      </c>
      <c r="K52" s="545">
        <v>1.6592383842474634</v>
      </c>
      <c r="L52" s="46">
        <v>50</v>
      </c>
      <c r="M52" s="545">
        <v>0</v>
      </c>
      <c r="N52" s="46">
        <v>57</v>
      </c>
      <c r="O52" s="232">
        <v>0</v>
      </c>
      <c r="P52" s="228">
        <v>57</v>
      </c>
      <c r="Q52" s="931"/>
      <c r="R52" s="230">
        <v>0</v>
      </c>
      <c r="S52" s="46">
        <v>57</v>
      </c>
      <c r="T52" s="232">
        <v>1.4296733768571601</v>
      </c>
      <c r="U52" s="46">
        <v>49</v>
      </c>
      <c r="V52" s="151"/>
      <c r="W52" s="229">
        <f t="shared" si="20"/>
        <v>-5</v>
      </c>
      <c r="X52" s="233">
        <f t="shared" si="21"/>
        <v>0</v>
      </c>
      <c r="Y52" s="1104">
        <f t="shared" si="22"/>
        <v>0</v>
      </c>
      <c r="Z52" s="229">
        <f t="shared" si="23"/>
        <v>0</v>
      </c>
      <c r="AA52" s="228">
        <f t="shared" si="24"/>
        <v>-6</v>
      </c>
      <c r="AB52" s="938"/>
      <c r="AC52" s="230">
        <f t="shared" si="25"/>
        <v>0.29611045781989276</v>
      </c>
      <c r="AD52" s="242">
        <f t="shared" si="26"/>
        <v>0</v>
      </c>
      <c r="AE52" s="231">
        <f t="shared" si="27"/>
        <v>0</v>
      </c>
      <c r="AF52" s="232">
        <f t="shared" si="28"/>
        <v>0</v>
      </c>
      <c r="AG52" s="231">
        <f t="shared" si="29"/>
        <v>6.6545450429589481E-2</v>
      </c>
      <c r="AH52" s="931"/>
      <c r="AI52" s="48">
        <v>4.9393817155271922</v>
      </c>
      <c r="AJ52" s="389">
        <v>14</v>
      </c>
      <c r="AK52" s="388">
        <v>5.3889325990257158</v>
      </c>
      <c r="AL52" s="389">
        <v>14</v>
      </c>
      <c r="AM52" s="388">
        <v>0</v>
      </c>
      <c r="AN52" s="389">
        <v>57</v>
      </c>
      <c r="AO52" s="388">
        <v>0</v>
      </c>
      <c r="AP52" s="389">
        <v>57</v>
      </c>
      <c r="AQ52" s="151"/>
      <c r="AR52" s="229">
        <f t="shared" si="30"/>
        <v>0</v>
      </c>
      <c r="AS52" s="228">
        <f t="shared" si="31"/>
        <v>0</v>
      </c>
      <c r="AT52" s="228">
        <f t="shared" si="32"/>
        <v>0</v>
      </c>
      <c r="AU52" s="36"/>
      <c r="AV52" s="230">
        <f t="shared" si="33"/>
        <v>0.44955088349852357</v>
      </c>
      <c r="AW52" s="230">
        <f t="shared" si="34"/>
        <v>0</v>
      </c>
      <c r="AX52" s="231">
        <f t="shared" si="35"/>
        <v>0</v>
      </c>
      <c r="AY52" s="36"/>
      <c r="AZ52" s="36"/>
      <c r="BA52" s="36"/>
      <c r="BB52" s="36"/>
    </row>
    <row r="53" spans="1:54" ht="19.5" thickBot="1" x14ac:dyDescent="0.35">
      <c r="A53" s="469" t="s">
        <v>49</v>
      </c>
      <c r="B53" s="228">
        <f t="shared" si="18"/>
        <v>30</v>
      </c>
      <c r="C53" s="231">
        <f t="shared" si="19"/>
        <v>1</v>
      </c>
      <c r="D53" s="88"/>
      <c r="E53" s="86">
        <v>1</v>
      </c>
      <c r="F53" s="1523">
        <v>3.826530612244898E-2</v>
      </c>
      <c r="G53" s="1109" t="s">
        <v>130</v>
      </c>
      <c r="H53" s="935"/>
      <c r="I53" s="231">
        <v>2.8041542494586285</v>
      </c>
      <c r="J53" s="46">
        <v>40</v>
      </c>
      <c r="K53" s="545">
        <v>3.2375007685706172</v>
      </c>
      <c r="L53" s="46">
        <v>32</v>
      </c>
      <c r="M53" s="545">
        <v>2.4910950602155881</v>
      </c>
      <c r="N53" s="46">
        <v>35</v>
      </c>
      <c r="O53" s="232">
        <v>0</v>
      </c>
      <c r="P53" s="228">
        <v>57</v>
      </c>
      <c r="Q53" s="931"/>
      <c r="R53" s="230">
        <v>3.5411489028142977</v>
      </c>
      <c r="S53" s="46">
        <v>27</v>
      </c>
      <c r="T53" s="232">
        <v>1.7913031016043039</v>
      </c>
      <c r="U53" s="46">
        <v>43</v>
      </c>
      <c r="V53" s="151"/>
      <c r="W53" s="229">
        <f t="shared" si="20"/>
        <v>-8</v>
      </c>
      <c r="X53" s="233">
        <f t="shared" si="21"/>
        <v>-5</v>
      </c>
      <c r="Y53" s="1104">
        <f t="shared" si="22"/>
        <v>0</v>
      </c>
      <c r="Z53" s="229">
        <f t="shared" si="23"/>
        <v>-13</v>
      </c>
      <c r="AA53" s="228">
        <f t="shared" si="24"/>
        <v>0</v>
      </c>
      <c r="AB53" s="938"/>
      <c r="AC53" s="230">
        <f t="shared" si="25"/>
        <v>0.43334651911198874</v>
      </c>
      <c r="AD53" s="242">
        <f t="shared" si="26"/>
        <v>0</v>
      </c>
      <c r="AE53" s="231">
        <f t="shared" si="27"/>
        <v>0</v>
      </c>
      <c r="AF53" s="232">
        <f t="shared" si="28"/>
        <v>0.73699465335566927</v>
      </c>
      <c r="AG53" s="231">
        <f t="shared" si="29"/>
        <v>0</v>
      </c>
      <c r="AH53" s="931"/>
      <c r="AI53" s="48">
        <v>2.5570834218181901</v>
      </c>
      <c r="AJ53" s="389">
        <v>34</v>
      </c>
      <c r="AK53" s="388">
        <v>2.7898127749362458</v>
      </c>
      <c r="AL53" s="389">
        <v>32</v>
      </c>
      <c r="AM53" s="388">
        <v>0</v>
      </c>
      <c r="AN53" s="389">
        <v>57</v>
      </c>
      <c r="AO53" s="388">
        <v>0</v>
      </c>
      <c r="AP53" s="389">
        <v>57</v>
      </c>
      <c r="AQ53" s="151"/>
      <c r="AR53" s="229">
        <f t="shared" si="30"/>
        <v>-2</v>
      </c>
      <c r="AS53" s="228">
        <f t="shared" si="31"/>
        <v>0</v>
      </c>
      <c r="AT53" s="228">
        <f t="shared" si="32"/>
        <v>0</v>
      </c>
      <c r="AU53" s="36"/>
      <c r="AV53" s="230">
        <f t="shared" si="33"/>
        <v>0.23272935311805565</v>
      </c>
      <c r="AW53" s="230">
        <f t="shared" si="34"/>
        <v>0</v>
      </c>
      <c r="AX53" s="231">
        <f t="shared" si="35"/>
        <v>0</v>
      </c>
      <c r="AY53" s="36"/>
      <c r="AZ53" s="36"/>
      <c r="BA53" s="36"/>
      <c r="BB53" s="36"/>
    </row>
    <row r="54" spans="1:54" ht="19.5" thickBot="1" x14ac:dyDescent="0.35">
      <c r="A54" s="469" t="s">
        <v>208</v>
      </c>
      <c r="B54" s="228">
        <f t="shared" si="18"/>
        <v>30</v>
      </c>
      <c r="C54" s="231">
        <f t="shared" si="19"/>
        <v>1</v>
      </c>
      <c r="D54" s="88">
        <v>1</v>
      </c>
      <c r="E54" s="86"/>
      <c r="F54" s="1523">
        <v>0.80109112719683839</v>
      </c>
      <c r="G54" s="1109"/>
      <c r="H54" s="935"/>
      <c r="I54" s="231">
        <v>2.3267131551404554</v>
      </c>
      <c r="J54" s="46">
        <v>47</v>
      </c>
      <c r="K54" s="545">
        <v>2.832141944491001</v>
      </c>
      <c r="L54" s="46">
        <v>41</v>
      </c>
      <c r="M54" s="545">
        <v>0</v>
      </c>
      <c r="N54" s="46">
        <v>57</v>
      </c>
      <c r="O54" s="232">
        <v>0</v>
      </c>
      <c r="P54" s="46">
        <v>57</v>
      </c>
      <c r="Q54" s="931"/>
      <c r="R54" s="230">
        <v>0</v>
      </c>
      <c r="S54" s="46">
        <v>57</v>
      </c>
      <c r="T54" s="232">
        <v>2.4402991010575419</v>
      </c>
      <c r="U54" s="46">
        <v>31</v>
      </c>
      <c r="V54" s="151"/>
      <c r="W54" s="229">
        <f t="shared" si="20"/>
        <v>-6</v>
      </c>
      <c r="X54" s="233">
        <f t="shared" si="21"/>
        <v>0</v>
      </c>
      <c r="Y54" s="1104">
        <f t="shared" si="22"/>
        <v>0</v>
      </c>
      <c r="Z54" s="229">
        <f t="shared" si="23"/>
        <v>0</v>
      </c>
      <c r="AA54" s="228">
        <f t="shared" si="24"/>
        <v>-16</v>
      </c>
      <c r="AB54" s="938"/>
      <c r="AC54" s="230">
        <f t="shared" si="25"/>
        <v>0.50542878935054558</v>
      </c>
      <c r="AD54" s="242">
        <f t="shared" si="26"/>
        <v>0</v>
      </c>
      <c r="AE54" s="231">
        <f t="shared" si="27"/>
        <v>0</v>
      </c>
      <c r="AF54" s="232">
        <f t="shared" si="28"/>
        <v>0</v>
      </c>
      <c r="AG54" s="231">
        <f t="shared" si="29"/>
        <v>0.11358594591708648</v>
      </c>
      <c r="AH54" s="931"/>
      <c r="AI54" s="48">
        <v>4.8446095071348783</v>
      </c>
      <c r="AJ54" s="389">
        <v>16</v>
      </c>
      <c r="AK54" s="388">
        <v>5.285534831308853</v>
      </c>
      <c r="AL54" s="389">
        <v>16</v>
      </c>
      <c r="AM54" s="388">
        <v>0</v>
      </c>
      <c r="AN54" s="389">
        <v>57</v>
      </c>
      <c r="AO54" s="388">
        <v>0</v>
      </c>
      <c r="AP54" s="389">
        <v>57</v>
      </c>
      <c r="AQ54" s="151"/>
      <c r="AR54" s="229">
        <f t="shared" si="30"/>
        <v>0</v>
      </c>
      <c r="AS54" s="228">
        <f t="shared" si="31"/>
        <v>0</v>
      </c>
      <c r="AT54" s="228">
        <f t="shared" si="32"/>
        <v>0</v>
      </c>
      <c r="AU54" s="36"/>
      <c r="AV54" s="230">
        <f t="shared" si="33"/>
        <v>0.44092532417397479</v>
      </c>
      <c r="AW54" s="230">
        <f t="shared" si="34"/>
        <v>0</v>
      </c>
      <c r="AX54" s="231">
        <f t="shared" si="35"/>
        <v>0</v>
      </c>
      <c r="AY54" s="36"/>
      <c r="AZ54" s="36"/>
      <c r="BA54" s="36"/>
      <c r="BB54" s="36"/>
    </row>
    <row r="55" spans="1:54" ht="19.5" thickBot="1" x14ac:dyDescent="0.35">
      <c r="A55" s="469" t="s">
        <v>539</v>
      </c>
      <c r="B55" s="228">
        <f t="shared" si="18"/>
        <v>49</v>
      </c>
      <c r="C55" s="231">
        <f t="shared" si="19"/>
        <v>0</v>
      </c>
      <c r="D55" s="88"/>
      <c r="E55" s="86"/>
      <c r="F55" s="1523">
        <v>0.55327522511859417</v>
      </c>
      <c r="G55" s="1110" t="s">
        <v>130</v>
      </c>
      <c r="H55" s="935"/>
      <c r="I55" s="231">
        <v>3.433896188918899</v>
      </c>
      <c r="J55" s="46">
        <v>32</v>
      </c>
      <c r="K55" s="545">
        <v>4.1083034641700191</v>
      </c>
      <c r="L55" s="46">
        <v>24</v>
      </c>
      <c r="M55" s="545">
        <v>2.55169551916349</v>
      </c>
      <c r="N55" s="46">
        <v>34</v>
      </c>
      <c r="O55" s="232">
        <v>0</v>
      </c>
      <c r="P55" s="228">
        <v>57</v>
      </c>
      <c r="Q55" s="931"/>
      <c r="R55" s="230">
        <v>0</v>
      </c>
      <c r="S55" s="46">
        <v>57</v>
      </c>
      <c r="T55" s="232">
        <v>3.601532816552909</v>
      </c>
      <c r="U55" s="46">
        <v>15</v>
      </c>
      <c r="V55" s="151"/>
      <c r="W55" s="229">
        <f t="shared" si="20"/>
        <v>-8</v>
      </c>
      <c r="X55" s="233">
        <f t="shared" si="21"/>
        <v>0</v>
      </c>
      <c r="Y55" s="1104">
        <f t="shared" si="22"/>
        <v>0</v>
      </c>
      <c r="Z55" s="229">
        <f t="shared" si="23"/>
        <v>0</v>
      </c>
      <c r="AA55" s="228">
        <f t="shared" si="24"/>
        <v>-17</v>
      </c>
      <c r="AB55" s="938"/>
      <c r="AC55" s="230">
        <f t="shared" si="25"/>
        <v>0.6744072752511201</v>
      </c>
      <c r="AD55" s="242">
        <f t="shared" si="26"/>
        <v>0</v>
      </c>
      <c r="AE55" s="231">
        <f t="shared" si="27"/>
        <v>0</v>
      </c>
      <c r="AF55" s="232">
        <f t="shared" si="28"/>
        <v>0</v>
      </c>
      <c r="AG55" s="231">
        <f t="shared" si="29"/>
        <v>0.16763662763400999</v>
      </c>
      <c r="AH55" s="931"/>
      <c r="AI55" s="48">
        <v>7.404933453716203</v>
      </c>
      <c r="AJ55" s="389">
        <v>4</v>
      </c>
      <c r="AK55" s="388">
        <v>7.9493150082529427</v>
      </c>
      <c r="AL55" s="389">
        <v>4</v>
      </c>
      <c r="AM55" s="388">
        <v>5.4923057442584362</v>
      </c>
      <c r="AN55" s="389">
        <v>4</v>
      </c>
      <c r="AO55" s="388">
        <v>3.8078710459634708</v>
      </c>
      <c r="AP55" s="389">
        <v>7</v>
      </c>
      <c r="AQ55" s="151"/>
      <c r="AR55" s="229">
        <f t="shared" si="30"/>
        <v>0</v>
      </c>
      <c r="AS55" s="228">
        <f t="shared" si="31"/>
        <v>0</v>
      </c>
      <c r="AT55" s="228">
        <f t="shared" si="32"/>
        <v>0</v>
      </c>
      <c r="AU55" s="36"/>
      <c r="AV55" s="230">
        <f t="shared" si="33"/>
        <v>0.54438155453673964</v>
      </c>
      <c r="AW55" s="230">
        <f t="shared" si="34"/>
        <v>0</v>
      </c>
      <c r="AX55" s="231">
        <f t="shared" si="35"/>
        <v>0</v>
      </c>
      <c r="AY55" s="36"/>
      <c r="AZ55" s="36"/>
      <c r="BA55" s="36"/>
      <c r="BB55" s="36"/>
    </row>
    <row r="56" spans="1:54" ht="19.5" thickBot="1" x14ac:dyDescent="0.35">
      <c r="A56" s="469" t="s">
        <v>17</v>
      </c>
      <c r="B56" s="228">
        <f t="shared" si="18"/>
        <v>49</v>
      </c>
      <c r="C56" s="231">
        <f t="shared" si="19"/>
        <v>0</v>
      </c>
      <c r="D56" s="88"/>
      <c r="E56" s="86"/>
      <c r="F56" s="1523">
        <v>0.41658437839439127</v>
      </c>
      <c r="G56" s="1109"/>
      <c r="H56" s="935"/>
      <c r="I56" s="231">
        <v>5.004000126385912</v>
      </c>
      <c r="J56" s="46">
        <v>12</v>
      </c>
      <c r="K56" s="545">
        <v>5.7132114637111151</v>
      </c>
      <c r="L56" s="46">
        <v>8</v>
      </c>
      <c r="M56" s="545">
        <v>4.576977548160567</v>
      </c>
      <c r="N56" s="46">
        <v>14</v>
      </c>
      <c r="O56" s="232">
        <v>0</v>
      </c>
      <c r="P56" s="46">
        <v>57</v>
      </c>
      <c r="Q56" s="931"/>
      <c r="R56" s="230">
        <v>0</v>
      </c>
      <c r="S56" s="46">
        <v>57</v>
      </c>
      <c r="T56" s="232">
        <v>5.2482864005529803</v>
      </c>
      <c r="U56" s="46">
        <v>6</v>
      </c>
      <c r="V56" s="151"/>
      <c r="W56" s="229">
        <f t="shared" si="20"/>
        <v>-4</v>
      </c>
      <c r="X56" s="233">
        <f t="shared" si="21"/>
        <v>0</v>
      </c>
      <c r="Y56" s="1104">
        <f t="shared" si="22"/>
        <v>0</v>
      </c>
      <c r="Z56" s="229">
        <f t="shared" si="23"/>
        <v>0</v>
      </c>
      <c r="AA56" s="228">
        <f t="shared" si="24"/>
        <v>-6</v>
      </c>
      <c r="AB56" s="938"/>
      <c r="AC56" s="230">
        <f t="shared" si="25"/>
        <v>0.70921133732520314</v>
      </c>
      <c r="AD56" s="242">
        <f t="shared" si="26"/>
        <v>0</v>
      </c>
      <c r="AE56" s="231">
        <f t="shared" si="27"/>
        <v>0</v>
      </c>
      <c r="AF56" s="232">
        <f t="shared" si="28"/>
        <v>0</v>
      </c>
      <c r="AG56" s="231">
        <f t="shared" si="29"/>
        <v>0.24428627416706838</v>
      </c>
      <c r="AH56" s="931"/>
      <c r="AI56" s="48">
        <v>5.6215069845042533</v>
      </c>
      <c r="AJ56" s="389">
        <v>11</v>
      </c>
      <c r="AK56" s="388">
        <v>5.6849359928322052</v>
      </c>
      <c r="AL56" s="389">
        <v>13</v>
      </c>
      <c r="AM56" s="388">
        <v>5.2635103819286817</v>
      </c>
      <c r="AN56" s="389">
        <v>6</v>
      </c>
      <c r="AO56" s="388">
        <v>4.1746013330491385</v>
      </c>
      <c r="AP56" s="389">
        <v>6</v>
      </c>
      <c r="AQ56" s="151"/>
      <c r="AR56" s="229">
        <f t="shared" si="30"/>
        <v>0</v>
      </c>
      <c r="AS56" s="228">
        <f t="shared" si="31"/>
        <v>-5</v>
      </c>
      <c r="AT56" s="228">
        <f t="shared" si="32"/>
        <v>-5</v>
      </c>
      <c r="AU56" s="36"/>
      <c r="AV56" s="230">
        <f t="shared" si="33"/>
        <v>6.3429008327951841E-2</v>
      </c>
      <c r="AW56" s="230">
        <f t="shared" si="34"/>
        <v>0</v>
      </c>
      <c r="AX56" s="231">
        <f t="shared" si="35"/>
        <v>0</v>
      </c>
      <c r="AY56" s="36"/>
      <c r="AZ56" s="36"/>
      <c r="BA56" s="36"/>
      <c r="BB56" s="36"/>
    </row>
    <row r="57" spans="1:54" ht="19.5" thickBot="1" x14ac:dyDescent="0.35">
      <c r="A57" s="469" t="s">
        <v>197</v>
      </c>
      <c r="B57" s="228">
        <f t="shared" si="18"/>
        <v>49</v>
      </c>
      <c r="C57" s="231">
        <f t="shared" si="19"/>
        <v>0</v>
      </c>
      <c r="D57" s="88"/>
      <c r="E57" s="86"/>
      <c r="F57" s="1523">
        <v>0.54704295928359248</v>
      </c>
      <c r="G57" s="1107"/>
      <c r="H57" s="935"/>
      <c r="I57" s="231">
        <v>1.7869601504619876</v>
      </c>
      <c r="J57" s="46">
        <v>53</v>
      </c>
      <c r="K57" s="545">
        <v>2.1751391159138547</v>
      </c>
      <c r="L57" s="46">
        <v>48</v>
      </c>
      <c r="M57" s="545">
        <v>0</v>
      </c>
      <c r="N57" s="46">
        <v>57</v>
      </c>
      <c r="O57" s="232">
        <v>0</v>
      </c>
      <c r="P57" s="46">
        <v>57</v>
      </c>
      <c r="Q57" s="931"/>
      <c r="R57" s="230">
        <v>0</v>
      </c>
      <c r="S57" s="46">
        <v>57</v>
      </c>
      <c r="T57" s="232">
        <v>1.8741963267641377</v>
      </c>
      <c r="U57" s="46">
        <v>42</v>
      </c>
      <c r="V57" s="151"/>
      <c r="W57" s="229">
        <f t="shared" si="20"/>
        <v>-5</v>
      </c>
      <c r="X57" s="233">
        <f t="shared" si="21"/>
        <v>0</v>
      </c>
      <c r="Y57" s="1104">
        <f t="shared" si="22"/>
        <v>0</v>
      </c>
      <c r="Z57" s="229">
        <f t="shared" si="23"/>
        <v>0</v>
      </c>
      <c r="AA57" s="228">
        <f t="shared" si="24"/>
        <v>-11</v>
      </c>
      <c r="AB57" s="938"/>
      <c r="AC57" s="230">
        <f t="shared" si="25"/>
        <v>0.38817896545186703</v>
      </c>
      <c r="AD57" s="242">
        <f t="shared" si="26"/>
        <v>0</v>
      </c>
      <c r="AE57" s="231">
        <f t="shared" si="27"/>
        <v>0</v>
      </c>
      <c r="AF57" s="232">
        <f t="shared" si="28"/>
        <v>0</v>
      </c>
      <c r="AG57" s="231">
        <f t="shared" si="29"/>
        <v>8.7236176302150081E-2</v>
      </c>
      <c r="AH57" s="931"/>
      <c r="AI57" s="48">
        <v>4.1760421875600304</v>
      </c>
      <c r="AJ57" s="389">
        <v>22</v>
      </c>
      <c r="AK57" s="388">
        <v>4.5561187969549257</v>
      </c>
      <c r="AL57" s="389">
        <v>19</v>
      </c>
      <c r="AM57" s="388">
        <v>0</v>
      </c>
      <c r="AN57" s="389">
        <v>57</v>
      </c>
      <c r="AO57" s="388">
        <v>0</v>
      </c>
      <c r="AP57" s="389">
        <v>57</v>
      </c>
      <c r="AQ57" s="151"/>
      <c r="AR57" s="229">
        <f t="shared" si="30"/>
        <v>-3</v>
      </c>
      <c r="AS57" s="228">
        <f t="shared" si="31"/>
        <v>0</v>
      </c>
      <c r="AT57" s="228">
        <f t="shared" si="32"/>
        <v>0</v>
      </c>
      <c r="AU57" s="36"/>
      <c r="AV57" s="230">
        <f t="shared" si="33"/>
        <v>0.38007660939489529</v>
      </c>
      <c r="AW57" s="230">
        <f t="shared" si="34"/>
        <v>0</v>
      </c>
      <c r="AX57" s="231">
        <f t="shared" si="35"/>
        <v>0</v>
      </c>
      <c r="AY57" s="36"/>
      <c r="AZ57" s="36"/>
      <c r="BA57" s="36"/>
      <c r="BB57" s="36"/>
    </row>
    <row r="58" spans="1:54" ht="19.5" thickBot="1" x14ac:dyDescent="0.35">
      <c r="A58" s="469" t="s">
        <v>191</v>
      </c>
      <c r="B58" s="228">
        <f t="shared" si="18"/>
        <v>49</v>
      </c>
      <c r="C58" s="231">
        <f t="shared" si="19"/>
        <v>0</v>
      </c>
      <c r="D58" s="88"/>
      <c r="E58" s="86"/>
      <c r="F58" s="1523">
        <v>0.22645832500765967</v>
      </c>
      <c r="G58" s="1109"/>
      <c r="H58" s="935"/>
      <c r="I58" s="231">
        <v>2.4418211313318836</v>
      </c>
      <c r="J58" s="46">
        <v>44</v>
      </c>
      <c r="K58" s="545">
        <v>2.9616790107797213</v>
      </c>
      <c r="L58" s="46">
        <v>38</v>
      </c>
      <c r="M58" s="545">
        <v>0</v>
      </c>
      <c r="N58" s="46">
        <v>57</v>
      </c>
      <c r="O58" s="232">
        <v>0</v>
      </c>
      <c r="P58" s="46">
        <v>57</v>
      </c>
      <c r="Q58" s="931"/>
      <c r="R58" s="230">
        <v>1.7418826271196226</v>
      </c>
      <c r="S58" s="46">
        <v>39</v>
      </c>
      <c r="T58" s="232">
        <v>2.5332313464998535</v>
      </c>
      <c r="U58" s="46">
        <v>28</v>
      </c>
      <c r="V58" s="151"/>
      <c r="W58" s="229">
        <f t="shared" si="20"/>
        <v>-6</v>
      </c>
      <c r="X58" s="233">
        <f t="shared" si="21"/>
        <v>0</v>
      </c>
      <c r="Y58" s="1104">
        <f t="shared" si="22"/>
        <v>0</v>
      </c>
      <c r="Z58" s="229">
        <f t="shared" si="23"/>
        <v>-5</v>
      </c>
      <c r="AA58" s="228">
        <f t="shared" si="24"/>
        <v>-16</v>
      </c>
      <c r="AB58" s="938"/>
      <c r="AC58" s="230">
        <f t="shared" si="25"/>
        <v>0.51985787944783768</v>
      </c>
      <c r="AD58" s="242">
        <f t="shared" si="26"/>
        <v>0</v>
      </c>
      <c r="AE58" s="231">
        <f t="shared" si="27"/>
        <v>0</v>
      </c>
      <c r="AF58" s="232">
        <f t="shared" si="28"/>
        <v>0</v>
      </c>
      <c r="AG58" s="231">
        <f t="shared" si="29"/>
        <v>9.1410215167969877E-2</v>
      </c>
      <c r="AH58" s="931"/>
      <c r="AI58" s="48">
        <v>4.2501204652236293</v>
      </c>
      <c r="AJ58" s="389">
        <v>21</v>
      </c>
      <c r="AK58" s="388">
        <v>4.6369392049274731</v>
      </c>
      <c r="AL58" s="389">
        <v>18</v>
      </c>
      <c r="AM58" s="388">
        <v>0</v>
      </c>
      <c r="AN58" s="389">
        <v>57</v>
      </c>
      <c r="AO58" s="388">
        <v>0</v>
      </c>
      <c r="AP58" s="389">
        <v>57</v>
      </c>
      <c r="AQ58" s="151"/>
      <c r="AR58" s="229">
        <f t="shared" si="30"/>
        <v>-3</v>
      </c>
      <c r="AS58" s="228">
        <f t="shared" si="31"/>
        <v>0</v>
      </c>
      <c r="AT58" s="228">
        <f t="shared" si="32"/>
        <v>0</v>
      </c>
      <c r="AU58" s="36"/>
      <c r="AV58" s="230">
        <f t="shared" si="33"/>
        <v>0.38681873970384384</v>
      </c>
      <c r="AW58" s="230">
        <f t="shared" si="34"/>
        <v>0</v>
      </c>
      <c r="AX58" s="231">
        <f t="shared" si="35"/>
        <v>0</v>
      </c>
      <c r="AY58" s="36"/>
      <c r="AZ58" s="36"/>
      <c r="BA58" s="36"/>
      <c r="BB58" s="36"/>
    </row>
    <row r="59" spans="1:54" ht="19.5" thickBot="1" x14ac:dyDescent="0.35">
      <c r="A59" s="469" t="s">
        <v>199</v>
      </c>
      <c r="B59" s="228">
        <f t="shared" si="18"/>
        <v>49</v>
      </c>
      <c r="C59" s="231">
        <f t="shared" si="19"/>
        <v>0</v>
      </c>
      <c r="D59" s="88"/>
      <c r="E59" s="86"/>
      <c r="F59" s="1523">
        <v>0.65134698556615078</v>
      </c>
      <c r="G59" s="1107"/>
      <c r="H59" s="935"/>
      <c r="I59" s="231">
        <v>1.2032371049850841</v>
      </c>
      <c r="J59" s="46">
        <v>56</v>
      </c>
      <c r="K59" s="545">
        <v>1.4646146933357007</v>
      </c>
      <c r="L59" s="46">
        <v>51</v>
      </c>
      <c r="M59" s="545">
        <v>0</v>
      </c>
      <c r="N59" s="46">
        <v>57</v>
      </c>
      <c r="O59" s="232">
        <v>0</v>
      </c>
      <c r="P59" s="46">
        <v>57</v>
      </c>
      <c r="Q59" s="931"/>
      <c r="R59" s="230">
        <v>0</v>
      </c>
      <c r="S59" s="46">
        <v>57</v>
      </c>
      <c r="T59" s="232">
        <v>1.2619769734687938</v>
      </c>
      <c r="U59" s="46">
        <v>51</v>
      </c>
      <c r="V59" s="151"/>
      <c r="W59" s="229">
        <f t="shared" si="20"/>
        <v>-5</v>
      </c>
      <c r="X59" s="233">
        <f t="shared" si="21"/>
        <v>0</v>
      </c>
      <c r="Y59" s="1104">
        <f t="shared" si="22"/>
        <v>0</v>
      </c>
      <c r="Z59" s="229">
        <f t="shared" si="23"/>
        <v>0</v>
      </c>
      <c r="AA59" s="228">
        <f t="shared" si="24"/>
        <v>-5</v>
      </c>
      <c r="AB59" s="938"/>
      <c r="AC59" s="230">
        <f t="shared" si="25"/>
        <v>0.26137758835061664</v>
      </c>
      <c r="AD59" s="242">
        <f t="shared" si="26"/>
        <v>0</v>
      </c>
      <c r="AE59" s="231">
        <f t="shared" si="27"/>
        <v>0</v>
      </c>
      <c r="AF59" s="232">
        <f t="shared" si="28"/>
        <v>0</v>
      </c>
      <c r="AG59" s="231">
        <f t="shared" si="29"/>
        <v>5.8739868483709712E-2</v>
      </c>
      <c r="AH59" s="931"/>
      <c r="AI59" s="48">
        <v>3.6955622709911897</v>
      </c>
      <c r="AJ59" s="389">
        <v>29</v>
      </c>
      <c r="AK59" s="388">
        <v>4.0319086761951821</v>
      </c>
      <c r="AL59" s="389">
        <v>27</v>
      </c>
      <c r="AM59" s="388">
        <v>0</v>
      </c>
      <c r="AN59" s="389">
        <v>57</v>
      </c>
      <c r="AO59" s="388">
        <v>0</v>
      </c>
      <c r="AP59" s="389">
        <v>57</v>
      </c>
      <c r="AQ59" s="151"/>
      <c r="AR59" s="229">
        <f t="shared" si="30"/>
        <v>-2</v>
      </c>
      <c r="AS59" s="228">
        <f t="shared" si="31"/>
        <v>0</v>
      </c>
      <c r="AT59" s="228">
        <f t="shared" si="32"/>
        <v>0</v>
      </c>
      <c r="AU59" s="36"/>
      <c r="AV59" s="230">
        <f t="shared" si="33"/>
        <v>0.33634640520399239</v>
      </c>
      <c r="AW59" s="230">
        <f t="shared" si="34"/>
        <v>0</v>
      </c>
      <c r="AX59" s="231">
        <f t="shared" si="35"/>
        <v>0</v>
      </c>
      <c r="AY59" s="36"/>
      <c r="AZ59" s="36"/>
      <c r="BA59" s="36"/>
      <c r="BB59" s="36"/>
    </row>
    <row r="60" spans="1:54" ht="19.5" thickBot="1" x14ac:dyDescent="0.35">
      <c r="A60" s="469" t="s">
        <v>173</v>
      </c>
      <c r="B60" s="228">
        <f t="shared" si="18"/>
        <v>49</v>
      </c>
      <c r="C60" s="231">
        <f t="shared" si="19"/>
        <v>0</v>
      </c>
      <c r="D60" s="88"/>
      <c r="E60" s="86"/>
      <c r="F60" s="1523">
        <v>0.25096711798839461</v>
      </c>
      <c r="G60" s="1107"/>
      <c r="H60" s="935"/>
      <c r="I60" s="231">
        <v>6.1812221568709544</v>
      </c>
      <c r="J60" s="46">
        <v>6</v>
      </c>
      <c r="K60" s="545">
        <v>6.3638892267261209</v>
      </c>
      <c r="L60" s="46">
        <v>6</v>
      </c>
      <c r="M60" s="545">
        <v>6.2237377478319571</v>
      </c>
      <c r="N60" s="46">
        <v>6</v>
      </c>
      <c r="O60" s="232">
        <v>5.5497402322822529</v>
      </c>
      <c r="P60" s="46">
        <v>6</v>
      </c>
      <c r="Q60" s="931"/>
      <c r="R60" s="230">
        <v>6.7006424403357707</v>
      </c>
      <c r="S60" s="46">
        <v>8</v>
      </c>
      <c r="T60" s="232">
        <v>5.9117427098270605</v>
      </c>
      <c r="U60" s="46">
        <v>3</v>
      </c>
      <c r="V60" s="151"/>
      <c r="W60" s="229">
        <f t="shared" si="20"/>
        <v>0</v>
      </c>
      <c r="X60" s="233">
        <f t="shared" si="21"/>
        <v>0</v>
      </c>
      <c r="Y60" s="1104">
        <f t="shared" si="22"/>
        <v>0</v>
      </c>
      <c r="Z60" s="229">
        <f t="shared" si="23"/>
        <v>0</v>
      </c>
      <c r="AA60" s="228">
        <f t="shared" si="24"/>
        <v>-3</v>
      </c>
      <c r="AB60" s="938"/>
      <c r="AC60" s="230">
        <f t="shared" si="25"/>
        <v>0.18266706985516645</v>
      </c>
      <c r="AD60" s="242">
        <f t="shared" si="26"/>
        <v>4.2515590961002658E-2</v>
      </c>
      <c r="AE60" s="231">
        <f t="shared" si="27"/>
        <v>0</v>
      </c>
      <c r="AF60" s="232">
        <f t="shared" si="28"/>
        <v>0.51942028346481628</v>
      </c>
      <c r="AG60" s="231">
        <f t="shared" si="29"/>
        <v>0</v>
      </c>
      <c r="AH60" s="931"/>
      <c r="AI60" s="48">
        <v>10</v>
      </c>
      <c r="AJ60" s="389">
        <v>1</v>
      </c>
      <c r="AK60" s="388">
        <v>10</v>
      </c>
      <c r="AL60" s="389">
        <v>1</v>
      </c>
      <c r="AM60" s="388">
        <v>8.8820786883219558</v>
      </c>
      <c r="AN60" s="389">
        <v>2</v>
      </c>
      <c r="AO60" s="388">
        <v>9.014359141210349</v>
      </c>
      <c r="AP60" s="389">
        <v>2</v>
      </c>
      <c r="AQ60" s="151"/>
      <c r="AR60" s="229">
        <f t="shared" si="30"/>
        <v>0</v>
      </c>
      <c r="AS60" s="228">
        <f t="shared" si="31"/>
        <v>0</v>
      </c>
      <c r="AT60" s="228">
        <f t="shared" si="32"/>
        <v>0</v>
      </c>
      <c r="AU60" s="36"/>
      <c r="AV60" s="230">
        <f t="shared" si="33"/>
        <v>0</v>
      </c>
      <c r="AW60" s="230">
        <f t="shared" si="34"/>
        <v>0</v>
      </c>
      <c r="AX60" s="231">
        <f t="shared" si="35"/>
        <v>0</v>
      </c>
      <c r="AY60" s="36"/>
      <c r="AZ60" s="36"/>
      <c r="BA60" s="36"/>
      <c r="BB60" s="36"/>
    </row>
    <row r="61" spans="1:54" ht="19.5" thickBot="1" x14ac:dyDescent="0.35">
      <c r="A61" s="469" t="s">
        <v>200</v>
      </c>
      <c r="B61" s="228">
        <f t="shared" si="18"/>
        <v>49</v>
      </c>
      <c r="C61" s="231">
        <f t="shared" si="19"/>
        <v>0</v>
      </c>
      <c r="D61" s="88"/>
      <c r="E61" s="86"/>
      <c r="F61" s="1523">
        <v>0.26283146046871991</v>
      </c>
      <c r="G61" s="1107"/>
      <c r="H61" s="935"/>
      <c r="I61" s="231">
        <v>2.0631776061019735</v>
      </c>
      <c r="J61" s="46">
        <v>49</v>
      </c>
      <c r="K61" s="545">
        <v>2.5113589203148674</v>
      </c>
      <c r="L61" s="46">
        <v>43</v>
      </c>
      <c r="M61" s="545">
        <v>0</v>
      </c>
      <c r="N61" s="46">
        <v>57</v>
      </c>
      <c r="O61" s="232">
        <v>0</v>
      </c>
      <c r="P61" s="228">
        <v>57</v>
      </c>
      <c r="Q61" s="931"/>
      <c r="R61" s="230">
        <v>0</v>
      </c>
      <c r="S61" s="46">
        <v>57</v>
      </c>
      <c r="T61" s="232">
        <v>2.1638982211319329</v>
      </c>
      <c r="U61" s="46">
        <v>37</v>
      </c>
      <c r="V61" s="151"/>
      <c r="W61" s="229">
        <f t="shared" si="20"/>
        <v>-6</v>
      </c>
      <c r="X61" s="233">
        <f t="shared" si="21"/>
        <v>0</v>
      </c>
      <c r="Y61" s="1104">
        <f t="shared" si="22"/>
        <v>0</v>
      </c>
      <c r="Z61" s="229">
        <f t="shared" si="23"/>
        <v>0</v>
      </c>
      <c r="AA61" s="228">
        <f t="shared" si="24"/>
        <v>-12</v>
      </c>
      <c r="AB61" s="938"/>
      <c r="AC61" s="230">
        <f t="shared" si="25"/>
        <v>0.44818131421289387</v>
      </c>
      <c r="AD61" s="242">
        <f t="shared" si="26"/>
        <v>0</v>
      </c>
      <c r="AE61" s="231">
        <f t="shared" si="27"/>
        <v>0</v>
      </c>
      <c r="AF61" s="232">
        <f t="shared" si="28"/>
        <v>0</v>
      </c>
      <c r="AG61" s="231">
        <f t="shared" si="29"/>
        <v>0.10072061502995933</v>
      </c>
      <c r="AH61" s="931"/>
      <c r="AI61" s="48">
        <v>5.2488410333733881</v>
      </c>
      <c r="AJ61" s="389">
        <v>13</v>
      </c>
      <c r="AK61" s="388">
        <v>5.7265569216755052</v>
      </c>
      <c r="AL61" s="389">
        <v>12</v>
      </c>
      <c r="AM61" s="388">
        <v>0</v>
      </c>
      <c r="AN61" s="389">
        <v>57</v>
      </c>
      <c r="AO61" s="388">
        <v>0</v>
      </c>
      <c r="AP61" s="389">
        <v>57</v>
      </c>
      <c r="AQ61" s="151"/>
      <c r="AR61" s="229">
        <f t="shared" si="30"/>
        <v>-1</v>
      </c>
      <c r="AS61" s="228">
        <f t="shared" si="31"/>
        <v>0</v>
      </c>
      <c r="AT61" s="228">
        <f t="shared" si="32"/>
        <v>0</v>
      </c>
      <c r="AU61" s="36"/>
      <c r="AV61" s="230">
        <f t="shared" si="33"/>
        <v>0.47771588830211709</v>
      </c>
      <c r="AW61" s="230">
        <f t="shared" si="34"/>
        <v>0</v>
      </c>
      <c r="AX61" s="231">
        <f t="shared" si="35"/>
        <v>0</v>
      </c>
      <c r="AY61" s="36"/>
      <c r="AZ61" s="36"/>
      <c r="BA61" s="36"/>
      <c r="BB61" s="36"/>
    </row>
    <row r="62" spans="1:54" ht="19.5" thickBot="1" x14ac:dyDescent="0.35">
      <c r="A62" s="469" t="s">
        <v>205</v>
      </c>
      <c r="B62" s="228">
        <f t="shared" si="18"/>
        <v>49</v>
      </c>
      <c r="C62" s="231">
        <f t="shared" si="19"/>
        <v>0</v>
      </c>
      <c r="D62" s="88"/>
      <c r="E62" s="86"/>
      <c r="F62" s="1523">
        <v>0.95672853511193723</v>
      </c>
      <c r="G62" s="1109"/>
      <c r="H62" s="935"/>
      <c r="I62" s="231">
        <v>2.6479355709431096</v>
      </c>
      <c r="J62" s="46">
        <v>43</v>
      </c>
      <c r="K62" s="545">
        <v>0</v>
      </c>
      <c r="L62" s="46">
        <v>57</v>
      </c>
      <c r="M62" s="545">
        <v>2.775009578983187</v>
      </c>
      <c r="N62" s="46">
        <v>29</v>
      </c>
      <c r="O62" s="232">
        <v>3.0055703207433768</v>
      </c>
      <c r="P62" s="46">
        <v>18</v>
      </c>
      <c r="Q62" s="931"/>
      <c r="R62" s="230">
        <v>3.2319452312397536</v>
      </c>
      <c r="S62" s="46">
        <v>29</v>
      </c>
      <c r="T62" s="232">
        <v>2.1232468164716707</v>
      </c>
      <c r="U62" s="46">
        <v>39</v>
      </c>
      <c r="V62" s="151"/>
      <c r="W62" s="229">
        <f t="shared" si="20"/>
        <v>0</v>
      </c>
      <c r="X62" s="233">
        <f t="shared" si="21"/>
        <v>-14</v>
      </c>
      <c r="Y62" s="1104">
        <f t="shared" si="22"/>
        <v>-25</v>
      </c>
      <c r="Z62" s="229">
        <f t="shared" si="23"/>
        <v>-14</v>
      </c>
      <c r="AA62" s="228">
        <f t="shared" si="24"/>
        <v>-4</v>
      </c>
      <c r="AB62" s="938"/>
      <c r="AC62" s="230">
        <f t="shared" si="25"/>
        <v>0</v>
      </c>
      <c r="AD62" s="242">
        <f t="shared" si="26"/>
        <v>0.1270740080400774</v>
      </c>
      <c r="AE62" s="231">
        <f t="shared" si="27"/>
        <v>0.35763474980026722</v>
      </c>
      <c r="AF62" s="232">
        <f t="shared" si="28"/>
        <v>0.58400966029664403</v>
      </c>
      <c r="AG62" s="231">
        <f t="shared" si="29"/>
        <v>0</v>
      </c>
      <c r="AH62" s="931"/>
      <c r="AI62" s="48">
        <v>0</v>
      </c>
      <c r="AJ62" s="389">
        <v>57</v>
      </c>
      <c r="AK62" s="388">
        <v>0</v>
      </c>
      <c r="AL62" s="389">
        <v>57</v>
      </c>
      <c r="AM62" s="388">
        <v>0</v>
      </c>
      <c r="AN62" s="389">
        <v>57</v>
      </c>
      <c r="AO62" s="388">
        <v>0</v>
      </c>
      <c r="AP62" s="389">
        <v>57</v>
      </c>
      <c r="AQ62" s="151"/>
      <c r="AR62" s="229">
        <f t="shared" si="30"/>
        <v>0</v>
      </c>
      <c r="AS62" s="228">
        <f t="shared" si="31"/>
        <v>0</v>
      </c>
      <c r="AT62" s="228">
        <f t="shared" si="32"/>
        <v>0</v>
      </c>
      <c r="AU62" s="36"/>
      <c r="AV62" s="230">
        <f t="shared" si="33"/>
        <v>0</v>
      </c>
      <c r="AW62" s="230">
        <f t="shared" si="34"/>
        <v>0</v>
      </c>
      <c r="AX62" s="231">
        <f t="shared" si="35"/>
        <v>0</v>
      </c>
      <c r="AY62" s="36"/>
      <c r="AZ62" s="36"/>
      <c r="BA62" s="36"/>
      <c r="BB62" s="36"/>
    </row>
    <row r="63" spans="1:54" ht="19.5" thickBot="1" x14ac:dyDescent="0.35">
      <c r="A63" s="470" t="s">
        <v>171</v>
      </c>
      <c r="B63" s="444">
        <f t="shared" si="18"/>
        <v>49</v>
      </c>
      <c r="C63" s="813">
        <f t="shared" si="19"/>
        <v>0</v>
      </c>
      <c r="D63" s="89"/>
      <c r="E63" s="443"/>
      <c r="F63" s="1524">
        <v>0.45798122065727698</v>
      </c>
      <c r="G63" s="1111"/>
      <c r="H63" s="935"/>
      <c r="I63" s="231">
        <v>6.9122061221650073</v>
      </c>
      <c r="J63" s="46">
        <v>4</v>
      </c>
      <c r="K63" s="543">
        <v>8.0614540263166887</v>
      </c>
      <c r="L63" s="235">
        <v>2</v>
      </c>
      <c r="M63" s="543">
        <v>5.8599836877828881</v>
      </c>
      <c r="N63" s="235">
        <v>7</v>
      </c>
      <c r="O63" s="239">
        <v>4.460460705025862</v>
      </c>
      <c r="P63" s="234">
        <v>8</v>
      </c>
      <c r="Q63" s="931"/>
      <c r="R63" s="237">
        <v>7.3949055545605376</v>
      </c>
      <c r="S63" s="235">
        <v>6</v>
      </c>
      <c r="T63" s="239">
        <v>6.666056470607657</v>
      </c>
      <c r="U63" s="235">
        <v>2</v>
      </c>
      <c r="V63" s="151"/>
      <c r="W63" s="236">
        <f t="shared" si="20"/>
        <v>-2</v>
      </c>
      <c r="X63" s="240">
        <f t="shared" si="21"/>
        <v>0</v>
      </c>
      <c r="Y63" s="1105">
        <f t="shared" si="22"/>
        <v>0</v>
      </c>
      <c r="Z63" s="236">
        <f t="shared" si="23"/>
        <v>0</v>
      </c>
      <c r="AA63" s="234">
        <f t="shared" si="24"/>
        <v>-2</v>
      </c>
      <c r="AB63" s="938"/>
      <c r="AC63" s="237">
        <f t="shared" si="25"/>
        <v>1.1492479041516814</v>
      </c>
      <c r="AD63" s="243">
        <f t="shared" si="26"/>
        <v>0</v>
      </c>
      <c r="AE63" s="238">
        <f t="shared" si="27"/>
        <v>0</v>
      </c>
      <c r="AF63" s="239">
        <f t="shared" si="28"/>
        <v>0.48269943239553026</v>
      </c>
      <c r="AG63" s="238">
        <f t="shared" si="29"/>
        <v>0</v>
      </c>
      <c r="AH63" s="931"/>
      <c r="AI63" s="1216">
        <v>0</v>
      </c>
      <c r="AJ63" s="389">
        <v>57</v>
      </c>
      <c r="AK63" s="1217">
        <v>0</v>
      </c>
      <c r="AL63" s="389">
        <v>57</v>
      </c>
      <c r="AM63" s="1217">
        <v>0</v>
      </c>
      <c r="AN63" s="389">
        <v>57</v>
      </c>
      <c r="AO63" s="1217">
        <v>0</v>
      </c>
      <c r="AP63" s="389">
        <v>57</v>
      </c>
      <c r="AQ63" s="151"/>
      <c r="AR63" s="236">
        <f t="shared" si="30"/>
        <v>0</v>
      </c>
      <c r="AS63" s="234">
        <f t="shared" si="31"/>
        <v>0</v>
      </c>
      <c r="AT63" s="234">
        <f t="shared" si="32"/>
        <v>0</v>
      </c>
      <c r="AU63" s="36"/>
      <c r="AV63" s="237">
        <f t="shared" si="33"/>
        <v>0</v>
      </c>
      <c r="AW63" s="237">
        <f t="shared" si="34"/>
        <v>0</v>
      </c>
      <c r="AX63" s="238">
        <f t="shared" si="35"/>
        <v>0</v>
      </c>
      <c r="AY63" s="36"/>
      <c r="AZ63" s="36"/>
      <c r="BA63" s="36"/>
      <c r="BB63" s="36"/>
    </row>
    <row r="64" spans="1:54" x14ac:dyDescent="0.3">
      <c r="E64" s="39"/>
      <c r="G64" s="39"/>
      <c r="H64" s="36"/>
      <c r="I64" s="498"/>
      <c r="J64" s="39"/>
      <c r="K64" s="498"/>
      <c r="L64" s="35"/>
      <c r="M64" s="498"/>
      <c r="N64" s="35"/>
      <c r="O64" s="498"/>
      <c r="P64" s="35"/>
      <c r="Q64" s="36"/>
      <c r="R64" s="36"/>
      <c r="S64" s="36"/>
      <c r="T64" s="498"/>
      <c r="U64" s="35"/>
      <c r="V64" s="36"/>
      <c r="W64" s="650"/>
      <c r="X64" s="650"/>
      <c r="Y64" s="650"/>
      <c r="Z64" s="650"/>
      <c r="AA64" s="650"/>
      <c r="AB64" s="82"/>
      <c r="AC64" s="627"/>
      <c r="AD64" s="627"/>
      <c r="AE64" s="627"/>
      <c r="AF64" s="627"/>
      <c r="AG64" s="627"/>
      <c r="AH64" s="82"/>
      <c r="AI64" s="36"/>
      <c r="AJ64" s="150"/>
      <c r="AK64" s="36"/>
      <c r="AL64" s="150"/>
      <c r="AM64" s="36"/>
      <c r="AN64" s="150"/>
      <c r="AO64" s="36"/>
      <c r="AP64" s="150"/>
      <c r="AQ64" s="36"/>
      <c r="AR64" s="36"/>
      <c r="AS64" s="36"/>
      <c r="AT64" s="36"/>
      <c r="AU64" s="36"/>
      <c r="AV64" s="797"/>
      <c r="AW64" s="797"/>
      <c r="AX64" s="797"/>
      <c r="AY64" s="36"/>
      <c r="AZ64" s="36"/>
      <c r="BA64" s="36"/>
      <c r="BB64" s="36"/>
    </row>
    <row r="65" spans="1:54" x14ac:dyDescent="0.3">
      <c r="E65" s="39"/>
      <c r="G65" s="541" t="s">
        <v>181</v>
      </c>
      <c r="H65" s="544" t="s">
        <v>183</v>
      </c>
      <c r="I65" s="621"/>
      <c r="J65" s="86"/>
      <c r="K65" s="621"/>
      <c r="L65" s="622"/>
      <c r="M65" s="621"/>
      <c r="N65" s="622"/>
      <c r="O65" s="621"/>
      <c r="P65" s="622"/>
      <c r="Q65" s="623"/>
      <c r="R65" s="623"/>
      <c r="S65" s="624"/>
      <c r="T65" s="498"/>
      <c r="U65" s="35"/>
      <c r="V65" s="36"/>
      <c r="W65" s="501"/>
      <c r="X65" s="650"/>
      <c r="Y65" s="650"/>
      <c r="Z65" s="650"/>
      <c r="AA65" s="650"/>
      <c r="AB65" s="82"/>
      <c r="AC65" s="627"/>
      <c r="AD65" s="627"/>
      <c r="AE65" s="627"/>
      <c r="AF65" s="627"/>
      <c r="AG65" s="627"/>
      <c r="AH65" s="82"/>
      <c r="AI65" s="36"/>
      <c r="AJ65" s="150"/>
      <c r="AK65" s="36"/>
      <c r="AL65" s="150"/>
      <c r="AM65" s="36"/>
      <c r="AN65" s="150"/>
      <c r="AO65" s="36"/>
      <c r="AP65" s="150"/>
      <c r="AQ65" s="36"/>
      <c r="AR65" s="36"/>
      <c r="AS65" s="36"/>
      <c r="AT65" s="36"/>
      <c r="AU65" s="36"/>
      <c r="AV65" s="797"/>
      <c r="AW65" s="797"/>
      <c r="AX65" s="797"/>
      <c r="AY65" s="36"/>
      <c r="AZ65" s="36"/>
      <c r="BA65" s="36"/>
      <c r="BB65" s="36"/>
    </row>
    <row r="66" spans="1:54" x14ac:dyDescent="0.3">
      <c r="E66" s="39"/>
      <c r="F66" s="1" t="s">
        <v>603</v>
      </c>
      <c r="G66" s="541" t="s">
        <v>182</v>
      </c>
      <c r="H66" s="544" t="s">
        <v>184</v>
      </c>
      <c r="I66" s="621"/>
      <c r="J66" s="86"/>
      <c r="K66" s="621"/>
      <c r="L66" s="622"/>
      <c r="M66" s="621"/>
      <c r="N66" s="622"/>
      <c r="O66" s="621"/>
      <c r="P66" s="622"/>
      <c r="Q66" s="623"/>
      <c r="R66" s="623"/>
      <c r="S66" s="624"/>
      <c r="T66" s="498"/>
      <c r="U66" s="35"/>
      <c r="V66" s="36"/>
      <c r="W66" s="650"/>
      <c r="X66" s="650"/>
      <c r="Y66" s="650"/>
      <c r="Z66" s="650"/>
      <c r="AA66" s="650"/>
      <c r="AB66" s="82"/>
      <c r="AC66" s="627"/>
      <c r="AD66" s="627"/>
      <c r="AE66" s="627"/>
      <c r="AF66" s="627"/>
      <c r="AG66" s="627"/>
      <c r="AH66" s="82"/>
      <c r="AI66" s="36"/>
      <c r="AJ66" s="150"/>
      <c r="AK66" s="36"/>
      <c r="AL66" s="150"/>
      <c r="AM66" s="36"/>
      <c r="AN66" s="150"/>
      <c r="AO66" s="36"/>
      <c r="AP66" s="150"/>
      <c r="AQ66" s="36"/>
      <c r="AR66" s="36"/>
      <c r="AS66" s="36"/>
      <c r="AT66" s="36"/>
      <c r="AU66" s="36"/>
      <c r="AV66" s="797"/>
      <c r="AW66" s="797"/>
      <c r="AX66" s="797"/>
      <c r="AY66" s="36"/>
      <c r="AZ66" s="36"/>
      <c r="BA66" s="36"/>
      <c r="BB66" s="36"/>
    </row>
    <row r="67" spans="1:54" x14ac:dyDescent="0.3">
      <c r="E67" s="39"/>
      <c r="F67" s="1" t="s">
        <v>602</v>
      </c>
      <c r="G67" s="625" t="s">
        <v>401</v>
      </c>
      <c r="H67" s="623" t="s">
        <v>402</v>
      </c>
      <c r="I67" s="621"/>
      <c r="J67" s="86"/>
      <c r="K67" s="621"/>
      <c r="L67" s="622"/>
      <c r="M67" s="621"/>
      <c r="N67" s="622"/>
      <c r="O67" s="621"/>
      <c r="P67" s="622"/>
      <c r="Q67" s="623"/>
      <c r="R67" s="623"/>
      <c r="S67" s="624"/>
      <c r="T67" s="498"/>
      <c r="U67" s="35"/>
      <c r="V67" s="36"/>
      <c r="W67" s="650"/>
      <c r="X67" s="650"/>
      <c r="Y67" s="650"/>
      <c r="Z67" s="650"/>
      <c r="AA67" s="650"/>
      <c r="AB67" s="82"/>
      <c r="AC67" s="627"/>
      <c r="AD67" s="627"/>
      <c r="AE67" s="627"/>
      <c r="AF67" s="627"/>
      <c r="AG67" s="627"/>
      <c r="AH67" s="82"/>
      <c r="AI67" s="36"/>
      <c r="AJ67" s="150"/>
      <c r="AK67" s="36"/>
      <c r="AL67" s="150"/>
      <c r="AM67" s="36"/>
      <c r="AN67" s="150"/>
      <c r="AO67" s="36"/>
      <c r="AP67" s="150"/>
      <c r="AQ67" s="36"/>
      <c r="AR67" s="36"/>
      <c r="AS67" s="36"/>
      <c r="AT67" s="36"/>
      <c r="AU67" s="36"/>
      <c r="AV67" s="797"/>
      <c r="AW67" s="797"/>
      <c r="AX67" s="797"/>
      <c r="AY67" s="36"/>
      <c r="AZ67" s="36"/>
      <c r="BA67" s="36"/>
      <c r="BB67" s="36"/>
    </row>
    <row r="68" spans="1:54" x14ac:dyDescent="0.3">
      <c r="A68" s="11"/>
      <c r="B68" s="1"/>
      <c r="C68" s="36"/>
      <c r="D68" s="82"/>
      <c r="E68" s="39"/>
      <c r="F68" s="1" t="s">
        <v>596</v>
      </c>
      <c r="G68" s="541" t="s">
        <v>248</v>
      </c>
      <c r="H68" s="626" t="s">
        <v>249</v>
      </c>
      <c r="I68" s="623"/>
      <c r="J68" s="623"/>
      <c r="K68" s="623"/>
      <c r="L68" s="623"/>
      <c r="M68" s="623"/>
      <c r="N68" s="623"/>
      <c r="O68" s="623"/>
      <c r="P68" s="623"/>
      <c r="Q68" s="623"/>
      <c r="R68" s="623"/>
      <c r="S68" s="624"/>
      <c r="T68" s="36"/>
      <c r="U68" s="36"/>
      <c r="V68" s="36"/>
      <c r="W68" s="650"/>
      <c r="X68" s="650"/>
      <c r="Y68" s="650"/>
      <c r="Z68" s="650"/>
      <c r="AA68" s="650"/>
      <c r="AB68" s="82"/>
      <c r="AC68" s="627"/>
      <c r="AD68" s="627"/>
      <c r="AE68" s="627"/>
      <c r="AF68" s="627"/>
      <c r="AG68" s="627"/>
      <c r="AH68" s="82"/>
      <c r="AI68" s="36"/>
      <c r="AJ68" s="150"/>
      <c r="AK68" s="36"/>
      <c r="AL68" s="150"/>
      <c r="AM68" s="36"/>
      <c r="AN68" s="150"/>
      <c r="AO68" s="36"/>
      <c r="AP68" s="150"/>
      <c r="AQ68" s="36"/>
      <c r="AR68" s="36"/>
      <c r="AS68" s="36"/>
      <c r="AT68" s="36"/>
      <c r="AU68" s="36"/>
      <c r="AV68" s="797"/>
      <c r="AW68" s="797"/>
      <c r="AX68" s="797"/>
      <c r="AY68" s="36"/>
      <c r="AZ68" s="36"/>
      <c r="BA68" s="36"/>
      <c r="BB68" s="36"/>
    </row>
    <row r="69" spans="1:54" x14ac:dyDescent="0.3">
      <c r="E69" s="39"/>
      <c r="F69" s="1" t="s">
        <v>597</v>
      </c>
      <c r="G69" s="39"/>
      <c r="H69" s="82"/>
      <c r="I69" s="627"/>
      <c r="J69" s="83"/>
      <c r="K69" s="627"/>
      <c r="L69" s="150"/>
      <c r="M69" s="627"/>
      <c r="N69" s="150"/>
      <c r="O69" s="627"/>
      <c r="P69" s="150"/>
      <c r="Q69" s="82"/>
      <c r="R69" s="82"/>
      <c r="S69" s="82"/>
      <c r="T69" s="498"/>
      <c r="U69" s="35"/>
      <c r="V69" s="36"/>
      <c r="W69" s="650"/>
      <c r="X69" s="650"/>
      <c r="Y69" s="650"/>
      <c r="Z69" s="650"/>
      <c r="AA69" s="650"/>
      <c r="AB69" s="82"/>
      <c r="AC69" s="627"/>
      <c r="AD69" s="627"/>
      <c r="AE69" s="627"/>
      <c r="AF69" s="627"/>
      <c r="AG69" s="627"/>
      <c r="AH69" s="82"/>
      <c r="AI69" s="36"/>
      <c r="AJ69" s="150"/>
      <c r="AK69" s="36"/>
      <c r="AL69" s="150"/>
      <c r="AM69" s="36"/>
      <c r="AN69" s="150"/>
      <c r="AO69" s="36"/>
      <c r="AP69" s="150"/>
      <c r="AQ69" s="36"/>
      <c r="AR69" s="36"/>
      <c r="AS69" s="36"/>
      <c r="AT69" s="36"/>
      <c r="AU69" s="36"/>
      <c r="AV69" s="797"/>
      <c r="AW69" s="797"/>
      <c r="AX69" s="797"/>
      <c r="AY69" s="36"/>
      <c r="AZ69" s="36"/>
      <c r="BA69" s="36"/>
      <c r="BB69" s="36"/>
    </row>
    <row r="70" spans="1:54" x14ac:dyDescent="0.3">
      <c r="E70" s="39"/>
      <c r="F70" s="1" t="s">
        <v>598</v>
      </c>
      <c r="G70" s="39"/>
      <c r="H70" s="36"/>
      <c r="I70" s="498"/>
      <c r="J70" s="39"/>
      <c r="K70" s="498"/>
      <c r="L70" s="35"/>
      <c r="M70" s="498"/>
      <c r="N70" s="35"/>
      <c r="O70" s="498"/>
      <c r="P70" s="35"/>
      <c r="Q70" s="36"/>
      <c r="R70" s="36"/>
      <c r="S70" s="36"/>
      <c r="T70" s="498"/>
      <c r="U70" s="35"/>
      <c r="V70" s="36"/>
      <c r="W70" s="650"/>
      <c r="X70" s="650"/>
      <c r="Y70" s="650"/>
      <c r="Z70" s="650"/>
      <c r="AA70" s="650"/>
      <c r="AB70" s="82"/>
      <c r="AC70" s="627"/>
      <c r="AD70" s="627"/>
      <c r="AE70" s="627"/>
      <c r="AF70" s="627"/>
      <c r="AG70" s="627"/>
      <c r="AH70" s="82"/>
      <c r="AI70" s="36"/>
      <c r="AJ70" s="150"/>
      <c r="AK70" s="36"/>
      <c r="AL70" s="150"/>
      <c r="AM70" s="36"/>
      <c r="AN70" s="150"/>
      <c r="AO70" s="36"/>
      <c r="AP70" s="150"/>
      <c r="AQ70" s="36"/>
      <c r="AR70" s="36"/>
      <c r="AS70" s="36"/>
      <c r="AT70" s="36"/>
      <c r="AU70" s="36"/>
      <c r="AV70" s="797"/>
      <c r="AW70" s="797"/>
      <c r="AX70" s="797"/>
      <c r="AY70" s="36"/>
      <c r="AZ70" s="36"/>
      <c r="BA70" s="36"/>
      <c r="BB70" s="36"/>
    </row>
    <row r="71" spans="1:54" x14ac:dyDescent="0.3">
      <c r="E71" s="39"/>
      <c r="F71" s="1" t="s">
        <v>599</v>
      </c>
      <c r="G71" s="39"/>
      <c r="H71" s="36"/>
      <c r="I71" s="498"/>
      <c r="J71" s="39"/>
      <c r="K71" s="498"/>
      <c r="L71" s="35"/>
      <c r="M71" s="498"/>
      <c r="N71" s="35"/>
      <c r="O71" s="498"/>
      <c r="P71" s="35"/>
      <c r="Q71" s="36"/>
      <c r="R71" s="36"/>
      <c r="S71" s="36"/>
      <c r="T71" s="498"/>
      <c r="U71" s="35"/>
      <c r="V71" s="36"/>
      <c r="W71" s="650"/>
      <c r="X71" s="650"/>
      <c r="Y71" s="650"/>
      <c r="Z71" s="650"/>
      <c r="AA71" s="650"/>
      <c r="AB71" s="82"/>
      <c r="AC71" s="627"/>
      <c r="AD71" s="627"/>
      <c r="AE71" s="627"/>
      <c r="AF71" s="627"/>
      <c r="AG71" s="627"/>
      <c r="AH71" s="82"/>
      <c r="AI71" s="36"/>
      <c r="AJ71" s="150"/>
      <c r="AK71" s="36"/>
      <c r="AL71" s="150"/>
      <c r="AM71" s="36"/>
      <c r="AN71" s="150"/>
      <c r="AO71" s="36"/>
      <c r="AP71" s="150"/>
      <c r="AQ71" s="36"/>
      <c r="AR71" s="36"/>
      <c r="AS71" s="36"/>
      <c r="AT71" s="36"/>
      <c r="AU71" s="36"/>
      <c r="AV71" s="797"/>
      <c r="AW71" s="797"/>
      <c r="AX71" s="797"/>
      <c r="AY71" s="36"/>
      <c r="AZ71" s="36"/>
      <c r="BA71" s="36"/>
      <c r="BB71" s="36"/>
    </row>
    <row r="72" spans="1:54" x14ac:dyDescent="0.3">
      <c r="E72" s="39"/>
      <c r="G72" s="39"/>
      <c r="H72" s="36"/>
      <c r="I72" s="498"/>
      <c r="J72" s="39"/>
      <c r="K72" s="498"/>
      <c r="L72" s="35"/>
      <c r="M72" s="498"/>
      <c r="N72" s="35"/>
      <c r="O72" s="498"/>
      <c r="P72" s="35"/>
      <c r="Q72" s="36"/>
      <c r="R72" s="36"/>
      <c r="S72" s="36"/>
      <c r="T72" s="498"/>
      <c r="U72" s="35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150"/>
      <c r="AK72" s="36"/>
      <c r="AL72" s="150"/>
      <c r="AM72" s="36"/>
      <c r="AN72" s="150"/>
      <c r="AO72" s="36"/>
      <c r="AP72" s="150"/>
      <c r="AQ72" s="36"/>
      <c r="AR72" s="36"/>
      <c r="AS72" s="36"/>
      <c r="AT72" s="36"/>
      <c r="AU72" s="36"/>
      <c r="AV72" s="797"/>
      <c r="AW72" s="797"/>
      <c r="AX72" s="797"/>
      <c r="AY72" s="36"/>
      <c r="AZ72" s="36"/>
      <c r="BA72" s="36"/>
      <c r="BB72" s="36"/>
    </row>
    <row r="73" spans="1:54" x14ac:dyDescent="0.3">
      <c r="E73" s="39"/>
      <c r="G73" s="39"/>
      <c r="H73" s="36"/>
      <c r="I73" s="498"/>
      <c r="J73" s="39"/>
      <c r="K73" s="498"/>
      <c r="L73" s="35"/>
      <c r="M73" s="498"/>
      <c r="N73" s="35"/>
      <c r="O73" s="498"/>
      <c r="P73" s="35"/>
      <c r="Q73" s="36"/>
      <c r="R73" s="36"/>
      <c r="S73" s="36"/>
      <c r="T73" s="498"/>
      <c r="U73" s="35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150"/>
      <c r="AK73" s="36"/>
      <c r="AL73" s="150"/>
      <c r="AM73" s="36"/>
      <c r="AN73" s="150"/>
      <c r="AO73" s="36"/>
      <c r="AP73" s="150"/>
      <c r="AQ73" s="36"/>
      <c r="AR73" s="36"/>
      <c r="AS73" s="36"/>
      <c r="AT73" s="36"/>
      <c r="AU73" s="36"/>
      <c r="AV73" s="797"/>
      <c r="AW73" s="797"/>
      <c r="AX73" s="797"/>
      <c r="AY73" s="36"/>
      <c r="AZ73" s="36"/>
      <c r="BA73" s="36"/>
      <c r="BB73" s="36"/>
    </row>
    <row r="74" spans="1:54" x14ac:dyDescent="0.3">
      <c r="E74" s="39"/>
      <c r="G74" s="39"/>
      <c r="H74" s="36"/>
      <c r="I74" s="498"/>
      <c r="J74" s="39"/>
      <c r="K74" s="498"/>
      <c r="L74" s="35"/>
      <c r="M74" s="498"/>
      <c r="N74" s="35"/>
      <c r="O74" s="498"/>
      <c r="P74" s="35"/>
      <c r="Q74" s="36"/>
      <c r="R74" s="36"/>
      <c r="S74" s="36"/>
      <c r="T74" s="498"/>
      <c r="U74" s="35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150"/>
      <c r="AK74" s="36"/>
      <c r="AL74" s="150"/>
      <c r="AM74" s="36"/>
      <c r="AN74" s="150"/>
      <c r="AO74" s="36"/>
      <c r="AP74" s="150"/>
      <c r="AQ74" s="36"/>
      <c r="AR74" s="36"/>
      <c r="AS74" s="36"/>
      <c r="AT74" s="36"/>
      <c r="AU74" s="36"/>
      <c r="AV74" s="797"/>
      <c r="AW74" s="797"/>
      <c r="AX74" s="797"/>
      <c r="AY74" s="36"/>
      <c r="AZ74" s="36"/>
      <c r="BA74" s="36"/>
      <c r="BB74" s="36"/>
    </row>
    <row r="75" spans="1:54" x14ac:dyDescent="0.3">
      <c r="E75" s="39"/>
      <c r="G75" s="39"/>
      <c r="H75" s="36"/>
      <c r="I75" s="498"/>
      <c r="J75" s="39"/>
      <c r="K75" s="498"/>
      <c r="L75" s="35"/>
      <c r="M75" s="498"/>
      <c r="N75" s="35"/>
      <c r="O75" s="498"/>
      <c r="P75" s="35"/>
      <c r="Q75" s="36"/>
      <c r="R75" s="36"/>
      <c r="S75" s="36"/>
      <c r="T75" s="498"/>
      <c r="U75" s="35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150"/>
      <c r="AK75" s="36"/>
      <c r="AL75" s="150"/>
      <c r="AM75" s="36"/>
      <c r="AN75" s="150"/>
      <c r="AO75" s="36"/>
      <c r="AP75" s="150"/>
      <c r="AQ75" s="36"/>
      <c r="AR75" s="36"/>
      <c r="AS75" s="36"/>
      <c r="AT75" s="36"/>
      <c r="AU75" s="36"/>
      <c r="AV75" s="797"/>
      <c r="AW75" s="797"/>
      <c r="AX75" s="797"/>
      <c r="AY75" s="36"/>
      <c r="AZ75" s="36"/>
      <c r="BA75" s="36"/>
      <c r="BB75" s="36"/>
    </row>
    <row r="76" spans="1:54" x14ac:dyDescent="0.3">
      <c r="E76" s="39"/>
      <c r="G76" s="39"/>
      <c r="H76" s="36"/>
      <c r="I76" s="498"/>
      <c r="J76" s="39"/>
      <c r="K76" s="498"/>
      <c r="L76" s="35"/>
      <c r="M76" s="498"/>
      <c r="N76" s="35"/>
      <c r="O76" s="498"/>
      <c r="P76" s="35"/>
      <c r="Q76" s="36"/>
      <c r="R76" s="36"/>
      <c r="S76" s="36"/>
      <c r="T76" s="498"/>
      <c r="U76" s="35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150"/>
      <c r="AK76" s="36"/>
      <c r="AL76" s="150"/>
      <c r="AM76" s="36"/>
      <c r="AN76" s="150"/>
      <c r="AO76" s="36"/>
      <c r="AP76" s="150"/>
      <c r="AQ76" s="36"/>
      <c r="AR76" s="36"/>
      <c r="AS76" s="36"/>
      <c r="AT76" s="36"/>
      <c r="AU76" s="36"/>
      <c r="AV76" s="797"/>
      <c r="AW76" s="797"/>
      <c r="AX76" s="797"/>
      <c r="AY76" s="36"/>
      <c r="AZ76" s="36"/>
      <c r="BA76" s="36"/>
      <c r="BB76" s="36"/>
    </row>
    <row r="77" spans="1:54" x14ac:dyDescent="0.3">
      <c r="E77" s="39"/>
      <c r="G77" s="39"/>
      <c r="H77" s="36"/>
      <c r="I77" s="498"/>
      <c r="J77" s="39"/>
      <c r="K77" s="498"/>
      <c r="L77" s="35"/>
      <c r="M77" s="498"/>
      <c r="N77" s="35"/>
      <c r="O77" s="498"/>
      <c r="P77" s="35"/>
      <c r="Q77" s="36"/>
      <c r="R77" s="36"/>
      <c r="S77" s="36"/>
      <c r="T77" s="498"/>
      <c r="U77" s="35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150"/>
      <c r="AK77" s="36"/>
      <c r="AL77" s="150"/>
      <c r="AM77" s="36"/>
      <c r="AN77" s="150"/>
      <c r="AO77" s="36"/>
      <c r="AP77" s="150"/>
      <c r="AQ77" s="36"/>
      <c r="AR77" s="36"/>
      <c r="AS77" s="36"/>
      <c r="AT77" s="36"/>
      <c r="AU77" s="36"/>
      <c r="AV77" s="797"/>
      <c r="AW77" s="797"/>
      <c r="AX77" s="797"/>
      <c r="AY77" s="36"/>
      <c r="AZ77" s="36"/>
      <c r="BA77" s="36"/>
      <c r="BB77" s="36"/>
    </row>
    <row r="78" spans="1:54" x14ac:dyDescent="0.3">
      <c r="E78" s="39"/>
      <c r="G78" s="39"/>
      <c r="H78" s="36"/>
      <c r="I78" s="498"/>
      <c r="J78" s="39"/>
      <c r="K78" s="498"/>
      <c r="L78" s="35"/>
      <c r="M78" s="498"/>
      <c r="N78" s="35"/>
      <c r="O78" s="498"/>
      <c r="P78" s="35"/>
      <c r="Q78" s="36"/>
      <c r="R78" s="36"/>
      <c r="S78" s="36"/>
      <c r="T78" s="498"/>
      <c r="U78" s="35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150"/>
      <c r="AK78" s="36"/>
      <c r="AL78" s="150"/>
      <c r="AM78" s="36"/>
      <c r="AN78" s="150"/>
      <c r="AO78" s="36"/>
      <c r="AP78" s="150"/>
      <c r="AQ78" s="36"/>
      <c r="AR78" s="36"/>
      <c r="AS78" s="36"/>
      <c r="AT78" s="36"/>
      <c r="AU78" s="36"/>
      <c r="AV78" s="797"/>
      <c r="AW78" s="797"/>
      <c r="AX78" s="797"/>
      <c r="AY78" s="36"/>
      <c r="AZ78" s="36"/>
      <c r="BA78" s="36"/>
      <c r="BB78" s="36"/>
    </row>
    <row r="79" spans="1:54" x14ac:dyDescent="0.3">
      <c r="E79" s="39"/>
      <c r="G79" s="39"/>
      <c r="H79" s="36"/>
      <c r="I79" s="498"/>
      <c r="J79" s="39"/>
      <c r="K79" s="498"/>
      <c r="L79" s="35"/>
      <c r="M79" s="498"/>
      <c r="N79" s="35"/>
      <c r="O79" s="498"/>
      <c r="P79" s="35"/>
      <c r="Q79" s="36"/>
      <c r="R79" s="36"/>
      <c r="S79" s="36"/>
      <c r="T79" s="498"/>
      <c r="U79" s="35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150"/>
      <c r="AK79" s="36"/>
      <c r="AL79" s="150"/>
      <c r="AM79" s="36"/>
      <c r="AN79" s="150"/>
      <c r="AO79" s="36"/>
      <c r="AP79" s="150"/>
      <c r="AQ79" s="36"/>
      <c r="AR79" s="36"/>
      <c r="AS79" s="36"/>
      <c r="AT79" s="36"/>
      <c r="AU79" s="36"/>
      <c r="AV79" s="797"/>
      <c r="AW79" s="797"/>
      <c r="AX79" s="797"/>
      <c r="AY79" s="36"/>
      <c r="AZ79" s="36"/>
      <c r="BA79" s="36"/>
      <c r="BB79" s="36"/>
    </row>
    <row r="80" spans="1:54" x14ac:dyDescent="0.3">
      <c r="E80" s="39"/>
      <c r="G80" s="39"/>
      <c r="H80" s="36"/>
      <c r="I80" s="498"/>
      <c r="J80" s="39"/>
      <c r="K80" s="498"/>
      <c r="L80" s="35"/>
      <c r="M80" s="498"/>
      <c r="N80" s="35"/>
      <c r="O80" s="498"/>
      <c r="P80" s="35"/>
      <c r="Q80" s="36"/>
      <c r="R80" s="36"/>
      <c r="S80" s="36"/>
      <c r="T80" s="498"/>
      <c r="U80" s="35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150"/>
      <c r="AK80" s="36"/>
      <c r="AL80" s="150"/>
      <c r="AM80" s="36"/>
      <c r="AN80" s="150"/>
      <c r="AO80" s="36"/>
      <c r="AP80" s="150"/>
      <c r="AQ80" s="36"/>
      <c r="AR80" s="36"/>
      <c r="AS80" s="36"/>
      <c r="AT80" s="36"/>
      <c r="AU80" s="36"/>
      <c r="AV80" s="797"/>
      <c r="AW80" s="797"/>
      <c r="AX80" s="797"/>
      <c r="AY80" s="36"/>
      <c r="AZ80" s="36"/>
      <c r="BA80" s="36"/>
      <c r="BB80" s="36"/>
    </row>
    <row r="81" spans="5:54" x14ac:dyDescent="0.3">
      <c r="E81" s="39"/>
      <c r="G81" s="39"/>
      <c r="H81" s="36"/>
      <c r="I81" s="498"/>
      <c r="J81" s="39"/>
      <c r="K81" s="498"/>
      <c r="L81" s="35"/>
      <c r="M81" s="498"/>
      <c r="N81" s="35"/>
      <c r="O81" s="498"/>
      <c r="P81" s="35"/>
      <c r="Q81" s="36"/>
      <c r="R81" s="36"/>
      <c r="S81" s="36"/>
      <c r="T81" s="498"/>
      <c r="U81" s="35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150"/>
      <c r="AK81" s="36"/>
      <c r="AL81" s="150"/>
      <c r="AM81" s="36"/>
      <c r="AN81" s="150"/>
      <c r="AO81" s="36"/>
      <c r="AP81" s="150"/>
      <c r="AQ81" s="36"/>
      <c r="AR81" s="36"/>
      <c r="AS81" s="36"/>
      <c r="AT81" s="36"/>
      <c r="AU81" s="36"/>
      <c r="AV81" s="797"/>
      <c r="AW81" s="797"/>
      <c r="AX81" s="797"/>
      <c r="AY81" s="36"/>
      <c r="AZ81" s="36"/>
      <c r="BA81" s="36"/>
      <c r="BB81" s="36"/>
    </row>
    <row r="82" spans="5:54" x14ac:dyDescent="0.3">
      <c r="E82" s="39"/>
      <c r="G82" s="39"/>
      <c r="H82" s="36"/>
      <c r="I82" s="498"/>
      <c r="J82" s="39"/>
      <c r="K82" s="498"/>
      <c r="L82" s="35"/>
      <c r="M82" s="498"/>
      <c r="N82" s="35"/>
      <c r="O82" s="498"/>
      <c r="P82" s="35"/>
      <c r="Q82" s="36"/>
      <c r="R82" s="36"/>
      <c r="S82" s="36"/>
      <c r="T82" s="498"/>
      <c r="U82" s="35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150"/>
      <c r="AK82" s="36"/>
      <c r="AL82" s="150"/>
      <c r="AM82" s="36"/>
      <c r="AN82" s="150"/>
      <c r="AO82" s="36"/>
      <c r="AP82" s="150"/>
      <c r="AQ82" s="36"/>
      <c r="AR82" s="36"/>
      <c r="AS82" s="36"/>
      <c r="AT82" s="36"/>
      <c r="AU82" s="36"/>
      <c r="AV82" s="797"/>
      <c r="AW82" s="797"/>
      <c r="AX82" s="797"/>
      <c r="AY82" s="36"/>
      <c r="AZ82" s="36"/>
      <c r="BA82" s="36"/>
      <c r="BB82" s="36"/>
    </row>
    <row r="83" spans="5:54" x14ac:dyDescent="0.3">
      <c r="E83" s="39"/>
      <c r="G83" s="39"/>
      <c r="H83" s="36"/>
      <c r="I83" s="498"/>
      <c r="J83" s="39"/>
      <c r="K83" s="498"/>
      <c r="L83" s="35"/>
      <c r="M83" s="498"/>
      <c r="N83" s="35"/>
      <c r="O83" s="498"/>
      <c r="P83" s="35"/>
      <c r="Q83" s="36"/>
      <c r="R83" s="36"/>
      <c r="S83" s="36"/>
      <c r="T83" s="498"/>
      <c r="U83" s="35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150"/>
      <c r="AK83" s="36"/>
      <c r="AL83" s="150"/>
      <c r="AM83" s="36"/>
      <c r="AN83" s="150"/>
      <c r="AO83" s="36"/>
      <c r="AP83" s="150"/>
      <c r="AQ83" s="36"/>
      <c r="AR83" s="36"/>
      <c r="AS83" s="36"/>
      <c r="AT83" s="36"/>
      <c r="AU83" s="36"/>
      <c r="AV83" s="797"/>
      <c r="AW83" s="797"/>
      <c r="AX83" s="797"/>
      <c r="AY83" s="36"/>
      <c r="AZ83" s="36"/>
      <c r="BA83" s="36"/>
      <c r="BB83" s="36"/>
    </row>
    <row r="84" spans="5:54" x14ac:dyDescent="0.3">
      <c r="E84" s="39"/>
      <c r="G84" s="39"/>
      <c r="H84" s="36"/>
      <c r="I84" s="498"/>
      <c r="J84" s="39"/>
      <c r="K84" s="498"/>
      <c r="L84" s="35"/>
      <c r="M84" s="498"/>
      <c r="N84" s="35"/>
      <c r="O84" s="498"/>
      <c r="P84" s="35"/>
      <c r="Q84" s="36"/>
      <c r="R84" s="36"/>
      <c r="S84" s="36"/>
      <c r="T84" s="498"/>
      <c r="U84" s="35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150"/>
      <c r="AK84" s="36"/>
      <c r="AL84" s="150"/>
      <c r="AM84" s="36"/>
      <c r="AN84" s="150"/>
      <c r="AO84" s="36"/>
      <c r="AP84" s="150"/>
      <c r="AQ84" s="36"/>
      <c r="AR84" s="36"/>
      <c r="AS84" s="36"/>
      <c r="AT84" s="36"/>
      <c r="AU84" s="36"/>
      <c r="AV84" s="797"/>
      <c r="AW84" s="797"/>
      <c r="AX84" s="797"/>
      <c r="AY84" s="36"/>
      <c r="AZ84" s="36"/>
      <c r="BA84" s="36"/>
      <c r="BB84" s="36"/>
    </row>
    <row r="85" spans="5:54" x14ac:dyDescent="0.3">
      <c r="E85" s="39"/>
      <c r="G85" s="39"/>
      <c r="H85" s="36"/>
      <c r="I85" s="498"/>
      <c r="J85" s="39"/>
      <c r="K85" s="498"/>
      <c r="L85" s="35"/>
      <c r="M85" s="498"/>
      <c r="N85" s="35"/>
      <c r="O85" s="498"/>
      <c r="P85" s="35"/>
      <c r="Q85" s="36"/>
      <c r="R85" s="36"/>
      <c r="S85" s="36"/>
      <c r="T85" s="498"/>
      <c r="U85" s="35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150"/>
      <c r="AK85" s="36"/>
      <c r="AL85" s="150"/>
      <c r="AM85" s="36"/>
      <c r="AN85" s="150"/>
      <c r="AO85" s="36"/>
      <c r="AP85" s="150"/>
      <c r="AQ85" s="36"/>
      <c r="AR85" s="36"/>
      <c r="AS85" s="36"/>
      <c r="AT85" s="36"/>
      <c r="AU85" s="36"/>
      <c r="AV85" s="797"/>
      <c r="AW85" s="797"/>
      <c r="AX85" s="797"/>
      <c r="AY85" s="36"/>
      <c r="AZ85" s="36"/>
      <c r="BA85" s="36"/>
      <c r="BB85" s="36"/>
    </row>
    <row r="86" spans="5:54" x14ac:dyDescent="0.3">
      <c r="E86" s="39"/>
      <c r="G86" s="39"/>
      <c r="H86" s="36"/>
      <c r="I86" s="498"/>
      <c r="J86" s="39"/>
      <c r="K86" s="498"/>
      <c r="L86" s="35"/>
      <c r="M86" s="498"/>
      <c r="N86" s="35"/>
      <c r="O86" s="498"/>
      <c r="P86" s="35"/>
      <c r="Q86" s="36"/>
      <c r="R86" s="36"/>
      <c r="S86" s="36"/>
      <c r="T86" s="498"/>
      <c r="U86" s="35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150"/>
      <c r="AK86" s="36"/>
      <c r="AL86" s="150"/>
      <c r="AM86" s="36"/>
      <c r="AN86" s="150"/>
      <c r="AO86" s="36"/>
      <c r="AP86" s="150"/>
      <c r="AQ86" s="36"/>
      <c r="AR86" s="36"/>
      <c r="AS86" s="36"/>
      <c r="AT86" s="36"/>
      <c r="AU86" s="36"/>
      <c r="AV86" s="797"/>
      <c r="AW86" s="797"/>
      <c r="AX86" s="797"/>
      <c r="AY86" s="36"/>
      <c r="AZ86" s="36"/>
      <c r="BA86" s="36"/>
      <c r="BB86" s="36"/>
    </row>
    <row r="87" spans="5:54" x14ac:dyDescent="0.3">
      <c r="E87" s="39"/>
      <c r="G87" s="39"/>
      <c r="H87" s="36"/>
      <c r="I87" s="498"/>
      <c r="J87" s="39"/>
      <c r="K87" s="498"/>
      <c r="L87" s="35"/>
      <c r="M87" s="498"/>
      <c r="N87" s="35"/>
      <c r="O87" s="498"/>
      <c r="P87" s="35"/>
      <c r="Q87" s="36"/>
      <c r="R87" s="36"/>
      <c r="S87" s="36"/>
      <c r="T87" s="498"/>
      <c r="U87" s="35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150"/>
      <c r="AK87" s="36"/>
      <c r="AL87" s="150"/>
      <c r="AM87" s="36"/>
      <c r="AN87" s="150"/>
      <c r="AO87" s="36"/>
      <c r="AP87" s="150"/>
      <c r="AQ87" s="36"/>
      <c r="AR87" s="36"/>
      <c r="AS87" s="36"/>
      <c r="AT87" s="36"/>
      <c r="AU87" s="36"/>
      <c r="AV87" s="797"/>
      <c r="AW87" s="797"/>
      <c r="AX87" s="797"/>
      <c r="AY87" s="36"/>
      <c r="AZ87" s="36"/>
      <c r="BA87" s="36"/>
      <c r="BB87" s="36"/>
    </row>
    <row r="88" spans="5:54" x14ac:dyDescent="0.3">
      <c r="E88" s="39"/>
      <c r="G88" s="39"/>
      <c r="H88" s="36"/>
      <c r="I88" s="498"/>
      <c r="J88" s="39"/>
      <c r="K88" s="498"/>
      <c r="L88" s="35"/>
      <c r="M88" s="498"/>
      <c r="N88" s="35"/>
      <c r="O88" s="498"/>
      <c r="P88" s="35"/>
      <c r="Q88" s="36"/>
      <c r="R88" s="36"/>
      <c r="S88" s="36"/>
      <c r="T88" s="498"/>
      <c r="U88" s="35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150"/>
      <c r="AK88" s="36"/>
      <c r="AL88" s="150"/>
      <c r="AM88" s="36"/>
      <c r="AN88" s="150"/>
      <c r="AO88" s="36"/>
      <c r="AP88" s="150"/>
      <c r="AQ88" s="36"/>
      <c r="AR88" s="36"/>
      <c r="AS88" s="36"/>
      <c r="AT88" s="36"/>
      <c r="AU88" s="36"/>
      <c r="AV88" s="797"/>
      <c r="AW88" s="797"/>
      <c r="AX88" s="797"/>
      <c r="AY88" s="36"/>
      <c r="AZ88" s="36"/>
      <c r="BA88" s="36"/>
      <c r="BB88" s="36"/>
    </row>
    <row r="89" spans="5:54" x14ac:dyDescent="0.3">
      <c r="E89" s="39"/>
      <c r="G89" s="39"/>
      <c r="H89" s="36"/>
      <c r="I89" s="498"/>
      <c r="J89" s="39"/>
      <c r="K89" s="498"/>
      <c r="L89" s="35"/>
      <c r="M89" s="498"/>
      <c r="N89" s="35"/>
      <c r="O89" s="498"/>
      <c r="P89" s="35"/>
      <c r="Q89" s="36"/>
      <c r="R89" s="36"/>
      <c r="S89" s="36"/>
      <c r="T89" s="498"/>
      <c r="U89" s="35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150"/>
      <c r="AK89" s="36"/>
      <c r="AL89" s="150"/>
      <c r="AM89" s="36"/>
      <c r="AN89" s="150"/>
      <c r="AO89" s="36"/>
      <c r="AP89" s="150"/>
      <c r="AQ89" s="36"/>
      <c r="AR89" s="36"/>
      <c r="AS89" s="36"/>
      <c r="AT89" s="36"/>
      <c r="AU89" s="36"/>
      <c r="AV89" s="797"/>
      <c r="AW89" s="797"/>
      <c r="AX89" s="797"/>
      <c r="AY89" s="36"/>
      <c r="AZ89" s="36"/>
      <c r="BA89" s="36"/>
      <c r="BB89" s="36"/>
    </row>
    <row r="90" spans="5:54" x14ac:dyDescent="0.3">
      <c r="E90" s="39"/>
      <c r="G90" s="39"/>
      <c r="H90" s="36"/>
      <c r="I90" s="498"/>
      <c r="J90" s="39"/>
      <c r="K90" s="498"/>
      <c r="L90" s="35"/>
      <c r="M90" s="498"/>
      <c r="N90" s="35"/>
      <c r="O90" s="498"/>
      <c r="P90" s="35"/>
      <c r="Q90" s="36"/>
      <c r="R90" s="36"/>
      <c r="S90" s="36"/>
      <c r="T90" s="498"/>
      <c r="U90" s="35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150"/>
      <c r="AK90" s="36"/>
      <c r="AL90" s="150"/>
      <c r="AM90" s="36"/>
      <c r="AN90" s="150"/>
      <c r="AO90" s="36"/>
      <c r="AP90" s="150"/>
      <c r="AQ90" s="36"/>
      <c r="AR90" s="36"/>
      <c r="AS90" s="36"/>
      <c r="AT90" s="36"/>
      <c r="AU90" s="36"/>
      <c r="AV90" s="797"/>
      <c r="AW90" s="797"/>
      <c r="AX90" s="797"/>
      <c r="AY90" s="36"/>
      <c r="AZ90" s="36"/>
      <c r="BA90" s="36"/>
      <c r="BB90" s="36"/>
    </row>
    <row r="91" spans="5:54" x14ac:dyDescent="0.3">
      <c r="E91" s="39"/>
      <c r="G91" s="39"/>
      <c r="H91" s="36"/>
      <c r="I91" s="498"/>
      <c r="J91" s="39"/>
      <c r="K91" s="498"/>
      <c r="L91" s="35"/>
      <c r="M91" s="498"/>
      <c r="N91" s="35"/>
      <c r="O91" s="498"/>
      <c r="P91" s="35"/>
      <c r="Q91" s="36"/>
      <c r="R91" s="36"/>
      <c r="S91" s="36"/>
      <c r="T91" s="498"/>
      <c r="U91" s="35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150"/>
      <c r="AK91" s="36"/>
      <c r="AL91" s="150"/>
      <c r="AM91" s="36"/>
      <c r="AN91" s="150"/>
      <c r="AO91" s="36"/>
      <c r="AP91" s="150"/>
      <c r="AQ91" s="36"/>
      <c r="AR91" s="36"/>
      <c r="AS91" s="36"/>
      <c r="AT91" s="36"/>
      <c r="AU91" s="36"/>
      <c r="AV91" s="797"/>
      <c r="AW91" s="797"/>
      <c r="AX91" s="797"/>
      <c r="AY91" s="36"/>
      <c r="AZ91" s="36"/>
      <c r="BA91" s="36"/>
      <c r="BB91" s="36"/>
    </row>
    <row r="92" spans="5:54" x14ac:dyDescent="0.3">
      <c r="E92" s="39"/>
      <c r="G92" s="39"/>
      <c r="H92" s="36"/>
      <c r="I92" s="498"/>
      <c r="J92" s="39"/>
      <c r="K92" s="498"/>
      <c r="L92" s="35"/>
      <c r="M92" s="498"/>
      <c r="N92" s="35"/>
      <c r="O92" s="498"/>
      <c r="P92" s="35"/>
      <c r="Q92" s="36"/>
      <c r="R92" s="36"/>
      <c r="S92" s="36"/>
      <c r="T92" s="498"/>
      <c r="U92" s="35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150"/>
      <c r="AK92" s="36"/>
      <c r="AL92" s="150"/>
      <c r="AM92" s="36"/>
      <c r="AN92" s="150"/>
      <c r="AO92" s="36"/>
      <c r="AP92" s="150"/>
      <c r="AQ92" s="36"/>
      <c r="AR92" s="36"/>
      <c r="AS92" s="36"/>
      <c r="AT92" s="36"/>
      <c r="AU92" s="36"/>
      <c r="AV92" s="797"/>
      <c r="AW92" s="797"/>
      <c r="AX92" s="797"/>
      <c r="AY92" s="36"/>
      <c r="AZ92" s="36"/>
      <c r="BA92" s="36"/>
      <c r="BB92" s="36"/>
    </row>
    <row r="93" spans="5:54" x14ac:dyDescent="0.3">
      <c r="E93" s="39"/>
      <c r="G93" s="39"/>
      <c r="H93" s="36"/>
      <c r="I93" s="498"/>
      <c r="J93" s="39"/>
      <c r="K93" s="498"/>
      <c r="L93" s="35"/>
      <c r="M93" s="498"/>
      <c r="N93" s="35"/>
      <c r="O93" s="498"/>
      <c r="P93" s="35"/>
      <c r="Q93" s="36"/>
      <c r="R93" s="36"/>
      <c r="S93" s="36"/>
      <c r="T93" s="498"/>
      <c r="U93" s="35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150"/>
      <c r="AK93" s="36"/>
      <c r="AL93" s="150"/>
      <c r="AM93" s="36"/>
      <c r="AN93" s="150"/>
      <c r="AO93" s="36"/>
      <c r="AP93" s="150"/>
      <c r="AQ93" s="36"/>
      <c r="AR93" s="36"/>
      <c r="AS93" s="36"/>
      <c r="AT93" s="36"/>
      <c r="AU93" s="36"/>
      <c r="AV93" s="797"/>
      <c r="AW93" s="797"/>
      <c r="AX93" s="797"/>
      <c r="AY93" s="36"/>
      <c r="AZ93" s="36"/>
      <c r="BA93" s="36"/>
      <c r="BB93" s="36"/>
    </row>
    <row r="94" spans="5:54" x14ac:dyDescent="0.3">
      <c r="E94" s="39"/>
      <c r="G94" s="39"/>
      <c r="H94" s="36"/>
      <c r="I94" s="498"/>
      <c r="J94" s="39"/>
      <c r="K94" s="498"/>
      <c r="L94" s="35"/>
      <c r="M94" s="498"/>
      <c r="N94" s="35"/>
      <c r="O94" s="498"/>
      <c r="P94" s="35"/>
      <c r="Q94" s="36"/>
      <c r="R94" s="36"/>
      <c r="S94" s="36"/>
      <c r="T94" s="498"/>
      <c r="U94" s="35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150"/>
      <c r="AK94" s="36"/>
      <c r="AL94" s="150"/>
      <c r="AM94" s="36"/>
      <c r="AN94" s="150"/>
      <c r="AO94" s="36"/>
      <c r="AP94" s="150"/>
      <c r="AQ94" s="36"/>
      <c r="AR94" s="36"/>
      <c r="AS94" s="36"/>
      <c r="AT94" s="36"/>
      <c r="AU94" s="36"/>
      <c r="AV94" s="797"/>
      <c r="AW94" s="797"/>
      <c r="AX94" s="797"/>
      <c r="AY94" s="36"/>
      <c r="AZ94" s="36"/>
      <c r="BA94" s="36"/>
      <c r="BB94" s="36"/>
    </row>
    <row r="95" spans="5:54" x14ac:dyDescent="0.3">
      <c r="E95" s="39"/>
      <c r="G95" s="39"/>
      <c r="H95" s="36"/>
      <c r="I95" s="498"/>
      <c r="J95" s="39"/>
      <c r="K95" s="498"/>
      <c r="L95" s="35"/>
      <c r="M95" s="498"/>
      <c r="N95" s="35"/>
      <c r="O95" s="498"/>
      <c r="P95" s="35"/>
      <c r="Q95" s="36"/>
      <c r="R95" s="36"/>
      <c r="S95" s="36"/>
      <c r="T95" s="498"/>
      <c r="U95" s="35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150"/>
      <c r="AK95" s="36"/>
      <c r="AL95" s="150"/>
      <c r="AM95" s="36"/>
      <c r="AN95" s="150"/>
      <c r="AO95" s="36"/>
      <c r="AP95" s="150"/>
      <c r="AQ95" s="36"/>
      <c r="AR95" s="36"/>
      <c r="AS95" s="36"/>
      <c r="AT95" s="36"/>
      <c r="AU95" s="36"/>
      <c r="AV95" s="797"/>
      <c r="AW95" s="797"/>
      <c r="AX95" s="797"/>
      <c r="AY95" s="36"/>
      <c r="AZ95" s="36"/>
      <c r="BA95" s="36"/>
      <c r="BB95" s="36"/>
    </row>
    <row r="96" spans="5:54" x14ac:dyDescent="0.3">
      <c r="E96" s="39"/>
      <c r="G96" s="39"/>
      <c r="H96" s="36"/>
      <c r="I96" s="498"/>
      <c r="J96" s="39"/>
      <c r="K96" s="498"/>
      <c r="L96" s="35"/>
      <c r="M96" s="498"/>
      <c r="N96" s="35"/>
      <c r="O96" s="498"/>
      <c r="P96" s="35"/>
      <c r="Q96" s="36"/>
      <c r="R96" s="36"/>
      <c r="S96" s="36"/>
      <c r="T96" s="498"/>
      <c r="U96" s="35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150"/>
      <c r="AK96" s="36"/>
      <c r="AL96" s="150"/>
      <c r="AM96" s="36"/>
      <c r="AN96" s="150"/>
      <c r="AO96" s="36"/>
      <c r="AP96" s="150"/>
      <c r="AQ96" s="36"/>
      <c r="AR96" s="36"/>
      <c r="AS96" s="36"/>
      <c r="AT96" s="36"/>
      <c r="AU96" s="36"/>
      <c r="AV96" s="797"/>
      <c r="AW96" s="797"/>
      <c r="AX96" s="797"/>
      <c r="AY96" s="36"/>
      <c r="AZ96" s="36"/>
      <c r="BA96" s="36"/>
      <c r="BB96" s="36"/>
    </row>
    <row r="97" spans="23:50" x14ac:dyDescent="0.3"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150"/>
      <c r="AK97" s="36"/>
      <c r="AL97" s="150"/>
      <c r="AM97" s="36"/>
      <c r="AN97" s="150"/>
      <c r="AO97" s="36"/>
      <c r="AP97" s="150"/>
      <c r="AQ97" s="36"/>
      <c r="AR97" s="36"/>
      <c r="AS97" s="36"/>
      <c r="AT97" s="36"/>
      <c r="AU97" s="36"/>
      <c r="AV97" s="797"/>
      <c r="AW97" s="797"/>
      <c r="AX97" s="797"/>
    </row>
  </sheetData>
  <sortState xmlns:xlrd2="http://schemas.microsoft.com/office/spreadsheetml/2017/richdata2" ref="A7:BB63">
    <sortCondition descending="1" ref="C7:C63"/>
  </sortState>
  <conditionalFormatting sqref="AS7:AS63">
    <cfRule type="colorScale" priority="1664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T7:AT63 AR7:AR63">
    <cfRule type="colorScale" priority="1666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V7:AV63">
    <cfRule type="colorScale" priority="1670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W7:AX63">
    <cfRule type="colorScale" priority="167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U7:U21 U52:U63 U47:U50 U26 U23:U24 U28:U45">
    <cfRule type="colorScale" priority="1690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S7:S12 S14:S15 S17:S19 S21:S25 S27 S30:S31 S35:S37 S39:S43 S45:S53 S55 S57 S60:S61 S63">
    <cfRule type="colorScale" priority="169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L7:L26 N7:N16 P7:P8 P63 P61 P55 P51:P53 P48:P49 P45:P46 P42:P43 P39:P40 P35:P37 P23:P25 P18 P14 P12 P10 N18:N21 N23:N25 N27:N29 N31 N33 N35:N37 N39:N53 N55 N57 N60:N61 N63 L53:L63 L40:L50 L28:L38">
    <cfRule type="colorScale" priority="169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W7:AA63">
    <cfRule type="colorScale" priority="1704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C7:AG63">
    <cfRule type="colorScale" priority="1706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K7:K63">
    <cfRule type="colorScale" priority="1708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M7:M63">
    <cfRule type="colorScale" priority="1710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O7:O63">
    <cfRule type="colorScale" priority="1712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R7:R63">
    <cfRule type="colorScale" priority="1714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T7:T63">
    <cfRule type="colorScale" priority="1716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B7:B63">
    <cfRule type="colorScale" priority="171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C7:C63">
    <cfRule type="colorScale" priority="1720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I7:I63">
    <cfRule type="colorScale" priority="1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conditionalFormatting sqref="J7:J63">
    <cfRule type="colorScale" priority="17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U27 U51 U22 U25 U46">
    <cfRule type="colorScale" priority="1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S58:S59 S62 S32:S34 S56 S54 S44 S38 S28:S29 S13 S26 S20 S16">
    <cfRule type="colorScale" priority="1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P15:P17 P9 P11 P13 P19:P22 P26:P34 P56:P60 P38 P41 P44 P47 P50 P54 P62">
    <cfRule type="colorScale" priority="13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L51:L52 L27 L39 N58:N59 N62 N17 N56 N54 N38 N34 N32 N30 N26 N22">
    <cfRule type="colorScale" priority="10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I7:AI63">
    <cfRule type="colorScale" priority="9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K7:AK63">
    <cfRule type="colorScale" priority="8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M7:AM63">
    <cfRule type="colorScale" priority="7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O7:AO63">
    <cfRule type="colorScale" priority="6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J7">
    <cfRule type="colorScale" priority="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J8:AJ63">
    <cfRule type="colorScale" priority="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P7 AL7 AN7">
    <cfRule type="colorScale" priority="3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P8:AP63 AN8:AN63 AL8:AL63">
    <cfRule type="colorScale" priority="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F7:F63">
    <cfRule type="colorScale" priority="1">
      <colorScale>
        <cfvo type="min"/>
        <cfvo type="percentile" val="50"/>
        <cfvo type="max"/>
        <color rgb="FF7AC88E"/>
        <color rgb="FFFFEB84"/>
        <color rgb="FFF97B7E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>
    <tabColor theme="0"/>
  </sheetPr>
  <dimension ref="A1:J69"/>
  <sheetViews>
    <sheetView zoomScale="85" zoomScaleNormal="85" workbookViewId="0">
      <selection activeCell="A22" sqref="A22"/>
    </sheetView>
  </sheetViews>
  <sheetFormatPr defaultRowHeight="15" x14ac:dyDescent="0.25"/>
  <cols>
    <col min="1" max="1" width="37.5703125" style="25" customWidth="1"/>
    <col min="2" max="2" width="13.28515625" customWidth="1"/>
    <col min="6" max="6" width="96.140625" bestFit="1" customWidth="1"/>
  </cols>
  <sheetData>
    <row r="1" spans="1:10" ht="21" x14ac:dyDescent="0.35">
      <c r="A1" s="148" t="s">
        <v>253</v>
      </c>
      <c r="B1" s="248"/>
      <c r="C1" s="248"/>
      <c r="D1" s="248"/>
      <c r="E1" s="248"/>
      <c r="F1" s="248"/>
      <c r="G1" s="248"/>
      <c r="H1" s="248"/>
      <c r="I1" s="248"/>
      <c r="J1" s="248"/>
    </row>
    <row r="2" spans="1:10" s="1" customFormat="1" ht="18.75" x14ac:dyDescent="0.3">
      <c r="A2" s="501"/>
      <c r="B2" s="36"/>
      <c r="C2" s="36"/>
      <c r="D2" s="36"/>
      <c r="E2" s="36"/>
      <c r="F2" s="36"/>
      <c r="G2" s="36"/>
      <c r="H2" s="36"/>
      <c r="I2" s="36"/>
      <c r="J2" s="36"/>
    </row>
    <row r="3" spans="1:10" s="1" customFormat="1" ht="18.75" x14ac:dyDescent="0.3">
      <c r="A3" s="37"/>
      <c r="B3" s="275" t="s">
        <v>134</v>
      </c>
      <c r="C3" s="36"/>
      <c r="D3" s="36"/>
      <c r="E3" s="36"/>
      <c r="F3" s="36"/>
      <c r="G3" s="36"/>
      <c r="H3" s="36"/>
      <c r="I3" s="36"/>
      <c r="J3" s="36"/>
    </row>
    <row r="4" spans="1:10" s="1" customFormat="1" ht="18.75" x14ac:dyDescent="0.3">
      <c r="A4" s="37"/>
      <c r="B4" s="275" t="s">
        <v>102</v>
      </c>
      <c r="C4" s="36"/>
      <c r="D4" s="36"/>
      <c r="E4" s="36"/>
      <c r="F4" s="36"/>
      <c r="G4" s="36"/>
      <c r="H4" s="36"/>
      <c r="I4" s="36"/>
      <c r="J4" s="36"/>
    </row>
    <row r="5" spans="1:10" s="1" customFormat="1" ht="19.5" thickBot="1" x14ac:dyDescent="0.35">
      <c r="A5" s="128" t="s">
        <v>4</v>
      </c>
      <c r="B5" s="277" t="s">
        <v>2</v>
      </c>
      <c r="C5" s="36"/>
      <c r="D5" s="36"/>
      <c r="E5" s="814" t="s">
        <v>2</v>
      </c>
      <c r="F5" s="815" t="s">
        <v>265</v>
      </c>
      <c r="G5" s="82"/>
      <c r="H5" s="82"/>
      <c r="I5" s="36"/>
      <c r="J5" s="36"/>
    </row>
    <row r="6" spans="1:10" s="1" customFormat="1" ht="18.75" x14ac:dyDescent="0.3">
      <c r="A6" s="215" t="s">
        <v>301</v>
      </c>
      <c r="B6" s="816">
        <v>6</v>
      </c>
      <c r="C6" s="36"/>
      <c r="D6" s="36"/>
      <c r="E6" s="38">
        <v>0</v>
      </c>
      <c r="F6" s="501" t="s">
        <v>135</v>
      </c>
      <c r="G6" s="82"/>
      <c r="H6" s="82"/>
      <c r="I6" s="36"/>
      <c r="J6" s="36"/>
    </row>
    <row r="7" spans="1:10" s="1" customFormat="1" ht="18.75" x14ac:dyDescent="0.3">
      <c r="A7" s="112" t="s">
        <v>18</v>
      </c>
      <c r="B7" s="817">
        <v>0</v>
      </c>
      <c r="C7" s="36"/>
      <c r="D7" s="36"/>
      <c r="E7" s="38">
        <v>4</v>
      </c>
      <c r="F7" s="501" t="s">
        <v>136</v>
      </c>
      <c r="G7" s="82"/>
      <c r="H7" s="82"/>
      <c r="I7" s="36"/>
      <c r="J7" s="36"/>
    </row>
    <row r="8" spans="1:10" s="1" customFormat="1" ht="18.75" x14ac:dyDescent="0.3">
      <c r="A8" s="267" t="s">
        <v>295</v>
      </c>
      <c r="B8" s="817">
        <v>0</v>
      </c>
      <c r="C8" s="36"/>
      <c r="D8" s="36"/>
      <c r="E8" s="38">
        <v>6</v>
      </c>
      <c r="F8" s="501" t="s">
        <v>137</v>
      </c>
      <c r="G8" s="82"/>
      <c r="H8" s="82"/>
      <c r="I8" s="36"/>
      <c r="J8" s="36"/>
    </row>
    <row r="9" spans="1:10" s="1" customFormat="1" ht="18.75" x14ac:dyDescent="0.3">
      <c r="A9" s="267" t="s">
        <v>193</v>
      </c>
      <c r="B9" s="817">
        <v>0</v>
      </c>
      <c r="C9" s="36"/>
      <c r="D9" s="36"/>
      <c r="E9" s="38">
        <v>9</v>
      </c>
      <c r="F9" s="501" t="s">
        <v>138</v>
      </c>
      <c r="G9" s="82"/>
      <c r="H9" s="82"/>
      <c r="I9" s="36"/>
      <c r="J9" s="36"/>
    </row>
    <row r="10" spans="1:10" s="1" customFormat="1" ht="18.75" x14ac:dyDescent="0.3">
      <c r="A10" s="267" t="s">
        <v>194</v>
      </c>
      <c r="B10" s="817">
        <v>0</v>
      </c>
      <c r="C10" s="36"/>
      <c r="D10" s="36"/>
      <c r="E10" s="38">
        <v>10</v>
      </c>
      <c r="F10" s="501" t="s">
        <v>284</v>
      </c>
      <c r="G10" s="82"/>
      <c r="H10" s="82"/>
      <c r="I10" s="36"/>
      <c r="J10" s="36"/>
    </row>
    <row r="11" spans="1:10" s="1" customFormat="1" ht="18.75" x14ac:dyDescent="0.3">
      <c r="A11" s="112" t="s">
        <v>7</v>
      </c>
      <c r="B11" s="817">
        <v>0</v>
      </c>
      <c r="C11" s="36"/>
      <c r="D11" s="36"/>
      <c r="E11" s="620"/>
      <c r="F11" s="36"/>
      <c r="G11" s="82"/>
      <c r="H11" s="82"/>
      <c r="I11" s="36"/>
      <c r="J11" s="36"/>
    </row>
    <row r="12" spans="1:10" s="1" customFormat="1" ht="18.75" x14ac:dyDescent="0.3">
      <c r="A12" s="267" t="s">
        <v>296</v>
      </c>
      <c r="B12" s="817">
        <v>0</v>
      </c>
      <c r="C12" s="36"/>
      <c r="D12" s="36"/>
      <c r="E12" s="36"/>
      <c r="F12" s="36"/>
      <c r="G12" s="82"/>
      <c r="H12" s="82"/>
      <c r="I12" s="36"/>
      <c r="J12" s="36"/>
    </row>
    <row r="13" spans="1:10" s="1" customFormat="1" ht="18.75" x14ac:dyDescent="0.3">
      <c r="A13" s="267" t="s">
        <v>539</v>
      </c>
      <c r="B13" s="817">
        <v>0</v>
      </c>
      <c r="C13" s="36"/>
      <c r="D13" s="36"/>
      <c r="E13" s="36"/>
      <c r="F13" s="36"/>
      <c r="G13" s="82"/>
      <c r="H13" s="82"/>
      <c r="I13" s="36"/>
      <c r="J13" s="36"/>
    </row>
    <row r="14" spans="1:10" s="1" customFormat="1" ht="18.75" x14ac:dyDescent="0.3">
      <c r="A14" s="112" t="s">
        <v>179</v>
      </c>
      <c r="B14" s="817">
        <v>0</v>
      </c>
      <c r="C14" s="36"/>
      <c r="D14" s="36"/>
      <c r="E14" s="36"/>
      <c r="F14" s="36"/>
      <c r="G14" s="36"/>
      <c r="H14" s="36"/>
      <c r="I14" s="36"/>
      <c r="J14" s="36"/>
    </row>
    <row r="15" spans="1:10" s="1" customFormat="1" ht="18.75" x14ac:dyDescent="0.3">
      <c r="A15" s="267" t="s">
        <v>195</v>
      </c>
      <c r="B15" s="817">
        <v>0</v>
      </c>
      <c r="C15" s="36"/>
      <c r="D15" s="36"/>
      <c r="E15" s="36"/>
      <c r="F15" s="36"/>
      <c r="G15" s="36"/>
      <c r="H15" s="36"/>
      <c r="I15" s="36"/>
      <c r="J15" s="36"/>
    </row>
    <row r="16" spans="1:10" s="1" customFormat="1" ht="18.75" x14ac:dyDescent="0.3">
      <c r="A16" s="267" t="s">
        <v>17</v>
      </c>
      <c r="B16" s="817">
        <v>0</v>
      </c>
      <c r="C16" s="36"/>
      <c r="D16" s="36"/>
      <c r="E16" s="36"/>
      <c r="F16" s="36"/>
      <c r="G16" s="36"/>
      <c r="H16" s="36"/>
      <c r="I16" s="36"/>
      <c r="J16" s="36"/>
    </row>
    <row r="17" spans="1:10" s="1" customFormat="1" ht="18.75" x14ac:dyDescent="0.3">
      <c r="A17" s="112" t="s">
        <v>174</v>
      </c>
      <c r="B17" s="817">
        <v>0</v>
      </c>
      <c r="C17" s="36"/>
      <c r="D17" s="36"/>
      <c r="E17" s="36"/>
      <c r="F17" s="36"/>
      <c r="G17" s="36"/>
      <c r="H17" s="36"/>
      <c r="I17" s="36"/>
      <c r="J17" s="36"/>
    </row>
    <row r="18" spans="1:10" s="1" customFormat="1" ht="18.75" x14ac:dyDescent="0.3">
      <c r="A18" s="112" t="s">
        <v>40</v>
      </c>
      <c r="B18" s="817">
        <v>0</v>
      </c>
      <c r="C18" s="36"/>
      <c r="D18" s="36"/>
      <c r="E18" s="36"/>
      <c r="F18" s="36"/>
      <c r="G18" s="36"/>
      <c r="H18" s="36"/>
      <c r="I18" s="36"/>
      <c r="J18" s="36"/>
    </row>
    <row r="19" spans="1:10" s="1" customFormat="1" ht="18.75" x14ac:dyDescent="0.3">
      <c r="A19" s="112" t="s">
        <v>186</v>
      </c>
      <c r="B19" s="817">
        <v>0</v>
      </c>
      <c r="C19" s="36"/>
      <c r="D19" s="36"/>
      <c r="E19" s="36"/>
      <c r="F19" s="36"/>
      <c r="G19" s="36"/>
      <c r="H19" s="36"/>
      <c r="I19" s="36"/>
      <c r="J19" s="36"/>
    </row>
    <row r="20" spans="1:10" s="1" customFormat="1" ht="18.75" x14ac:dyDescent="0.3">
      <c r="A20" s="267" t="s">
        <v>190</v>
      </c>
      <c r="B20" s="817">
        <v>0</v>
      </c>
      <c r="C20" s="36"/>
      <c r="D20" s="36"/>
      <c r="E20" s="36"/>
      <c r="F20" s="36"/>
      <c r="G20" s="36"/>
      <c r="H20" s="36"/>
      <c r="I20" s="36"/>
      <c r="J20" s="36"/>
    </row>
    <row r="21" spans="1:10" s="1" customFormat="1" ht="18.75" x14ac:dyDescent="0.3">
      <c r="A21" s="267" t="s">
        <v>196</v>
      </c>
      <c r="B21" s="817">
        <v>0</v>
      </c>
      <c r="C21" s="36"/>
      <c r="D21" s="36"/>
      <c r="E21" s="36"/>
      <c r="F21" s="36"/>
      <c r="G21" s="36"/>
      <c r="H21" s="36"/>
      <c r="I21" s="36"/>
      <c r="J21" s="36"/>
    </row>
    <row r="22" spans="1:10" s="1" customFormat="1" ht="18.75" x14ac:dyDescent="0.3">
      <c r="A22" s="112" t="s">
        <v>177</v>
      </c>
      <c r="B22" s="817">
        <v>0</v>
      </c>
      <c r="C22" s="36"/>
      <c r="D22" s="36"/>
      <c r="E22" s="36"/>
      <c r="F22" s="36"/>
      <c r="G22" s="36"/>
      <c r="H22" s="36"/>
      <c r="I22" s="36"/>
      <c r="J22" s="36"/>
    </row>
    <row r="23" spans="1:10" s="1" customFormat="1" ht="18.75" x14ac:dyDescent="0.3">
      <c r="A23" s="112" t="s">
        <v>36</v>
      </c>
      <c r="B23" s="817">
        <v>0</v>
      </c>
      <c r="C23" s="36"/>
      <c r="D23" s="36"/>
      <c r="E23" s="36"/>
      <c r="F23" s="36"/>
      <c r="G23" s="36"/>
      <c r="H23" s="36"/>
      <c r="I23" s="36"/>
      <c r="J23" s="36"/>
    </row>
    <row r="24" spans="1:10" s="1" customFormat="1" ht="18.75" x14ac:dyDescent="0.3">
      <c r="A24" s="112" t="s">
        <v>8</v>
      </c>
      <c r="B24" s="817">
        <v>0</v>
      </c>
      <c r="C24" s="36"/>
      <c r="D24" s="36"/>
      <c r="E24" s="36"/>
      <c r="F24" s="36"/>
      <c r="G24" s="36"/>
      <c r="H24" s="36"/>
      <c r="I24" s="36"/>
      <c r="J24" s="36"/>
    </row>
    <row r="25" spans="1:10" s="1" customFormat="1" ht="18.75" x14ac:dyDescent="0.3">
      <c r="A25" s="112" t="s">
        <v>42</v>
      </c>
      <c r="B25" s="817">
        <v>0</v>
      </c>
      <c r="C25" s="36"/>
      <c r="D25" s="36"/>
      <c r="E25" s="36"/>
      <c r="F25" s="36"/>
      <c r="G25" s="36"/>
      <c r="H25" s="36"/>
      <c r="I25" s="36"/>
      <c r="J25" s="36"/>
    </row>
    <row r="26" spans="1:10" s="1" customFormat="1" ht="18.75" x14ac:dyDescent="0.3">
      <c r="A26" s="267" t="s">
        <v>197</v>
      </c>
      <c r="B26" s="817">
        <v>0</v>
      </c>
      <c r="C26" s="36"/>
      <c r="D26" s="36"/>
      <c r="E26" s="36"/>
      <c r="F26" s="36"/>
      <c r="G26" s="36"/>
      <c r="H26" s="36"/>
      <c r="I26" s="36"/>
      <c r="J26" s="36"/>
    </row>
    <row r="27" spans="1:10" s="1" customFormat="1" ht="18.75" x14ac:dyDescent="0.3">
      <c r="A27" s="267" t="s">
        <v>62</v>
      </c>
      <c r="B27" s="817">
        <v>0</v>
      </c>
      <c r="C27" s="36"/>
      <c r="D27" s="36"/>
      <c r="E27" s="36"/>
      <c r="F27" s="36"/>
      <c r="G27" s="36"/>
      <c r="H27" s="36"/>
      <c r="I27" s="36"/>
      <c r="J27" s="36"/>
    </row>
    <row r="28" spans="1:10" s="1" customFormat="1" ht="18.75" x14ac:dyDescent="0.3">
      <c r="A28" s="267" t="s">
        <v>534</v>
      </c>
      <c r="B28" s="817">
        <v>0</v>
      </c>
      <c r="C28" s="36"/>
      <c r="D28" s="36"/>
      <c r="E28" s="36"/>
      <c r="F28" s="36"/>
      <c r="G28" s="36"/>
      <c r="H28" s="36"/>
      <c r="I28" s="36"/>
      <c r="J28" s="36"/>
    </row>
    <row r="29" spans="1:10" s="1" customFormat="1" ht="18.75" x14ac:dyDescent="0.3">
      <c r="A29" s="267" t="s">
        <v>198</v>
      </c>
      <c r="B29" s="817">
        <v>0</v>
      </c>
      <c r="C29" s="36"/>
      <c r="D29" s="36"/>
      <c r="E29" s="36"/>
      <c r="F29" s="36"/>
      <c r="G29" s="36"/>
      <c r="H29" s="36"/>
      <c r="I29" s="36"/>
      <c r="J29" s="36"/>
    </row>
    <row r="30" spans="1:10" s="1" customFormat="1" ht="18.75" x14ac:dyDescent="0.3">
      <c r="A30" s="267" t="s">
        <v>191</v>
      </c>
      <c r="B30" s="817">
        <v>0</v>
      </c>
      <c r="C30" s="36"/>
      <c r="D30" s="36"/>
      <c r="E30" s="36"/>
      <c r="F30" s="36"/>
      <c r="G30" s="36"/>
      <c r="H30" s="36"/>
      <c r="I30" s="36"/>
      <c r="J30" s="36"/>
    </row>
    <row r="31" spans="1:10" s="1" customFormat="1" ht="18.75" x14ac:dyDescent="0.3">
      <c r="A31" s="267" t="s">
        <v>192</v>
      </c>
      <c r="B31" s="817">
        <v>0</v>
      </c>
      <c r="C31" s="36"/>
      <c r="D31" s="36"/>
      <c r="E31" s="36"/>
      <c r="F31" s="36"/>
      <c r="G31" s="36"/>
      <c r="H31" s="36"/>
      <c r="I31" s="36"/>
      <c r="J31" s="36"/>
    </row>
    <row r="32" spans="1:10" s="1" customFormat="1" ht="18.75" x14ac:dyDescent="0.3">
      <c r="A32" s="267" t="s">
        <v>199</v>
      </c>
      <c r="B32" s="817">
        <v>0</v>
      </c>
      <c r="C32" s="36"/>
      <c r="D32" s="36"/>
      <c r="E32" s="36"/>
      <c r="F32" s="36"/>
      <c r="G32" s="36"/>
      <c r="H32" s="36"/>
      <c r="I32" s="36"/>
      <c r="J32" s="36"/>
    </row>
    <row r="33" spans="1:10" s="1" customFormat="1" ht="18.75" x14ac:dyDescent="0.3">
      <c r="A33" s="267" t="s">
        <v>612</v>
      </c>
      <c r="B33" s="817">
        <v>0</v>
      </c>
      <c r="C33" s="36"/>
      <c r="D33" s="36"/>
      <c r="E33" s="36"/>
      <c r="F33" s="36"/>
      <c r="G33" s="36"/>
      <c r="H33" s="36"/>
      <c r="I33" s="36"/>
      <c r="J33" s="36"/>
    </row>
    <row r="34" spans="1:10" s="1" customFormat="1" ht="18.75" x14ac:dyDescent="0.3">
      <c r="A34" s="267" t="s">
        <v>535</v>
      </c>
      <c r="B34" s="817">
        <v>0</v>
      </c>
      <c r="C34" s="36"/>
      <c r="D34" s="36"/>
      <c r="E34" s="36"/>
      <c r="F34" s="36"/>
      <c r="G34" s="36"/>
      <c r="H34" s="36"/>
      <c r="I34" s="36"/>
      <c r="J34" s="36"/>
    </row>
    <row r="35" spans="1:10" s="1" customFormat="1" ht="18.75" x14ac:dyDescent="0.3">
      <c r="A35" s="112" t="s">
        <v>173</v>
      </c>
      <c r="B35" s="817">
        <v>0</v>
      </c>
      <c r="C35" s="36"/>
      <c r="D35" s="36"/>
      <c r="E35" s="36"/>
      <c r="F35" s="36"/>
      <c r="G35" s="36"/>
      <c r="H35" s="36"/>
      <c r="I35" s="36"/>
      <c r="J35" s="36"/>
    </row>
    <row r="36" spans="1:10" s="1" customFormat="1" ht="18.75" x14ac:dyDescent="0.3">
      <c r="A36" s="113" t="s">
        <v>188</v>
      </c>
      <c r="B36" s="817">
        <v>0</v>
      </c>
      <c r="C36" s="36"/>
      <c r="D36" s="36"/>
      <c r="E36" s="36"/>
      <c r="F36" s="36"/>
      <c r="G36" s="36"/>
      <c r="H36" s="36"/>
      <c r="I36" s="36"/>
      <c r="J36" s="36"/>
    </row>
    <row r="37" spans="1:10" s="1" customFormat="1" ht="18.75" x14ac:dyDescent="0.3">
      <c r="A37" s="112" t="s">
        <v>170</v>
      </c>
      <c r="B37" s="817">
        <v>0</v>
      </c>
      <c r="C37" s="36"/>
      <c r="D37" s="36"/>
      <c r="E37" s="36"/>
      <c r="F37" s="36"/>
      <c r="G37" s="36"/>
      <c r="H37" s="36"/>
      <c r="I37" s="36"/>
      <c r="J37" s="36"/>
    </row>
    <row r="38" spans="1:10" s="1" customFormat="1" ht="18.75" x14ac:dyDescent="0.3">
      <c r="A38" s="267" t="s">
        <v>200</v>
      </c>
      <c r="B38" s="817">
        <v>0</v>
      </c>
      <c r="C38" s="36"/>
      <c r="D38" s="36"/>
      <c r="E38" s="36"/>
      <c r="F38" s="36"/>
      <c r="G38" s="36"/>
      <c r="H38" s="36"/>
      <c r="I38" s="36"/>
      <c r="J38" s="36"/>
    </row>
    <row r="39" spans="1:10" s="1" customFormat="1" ht="18.75" x14ac:dyDescent="0.3">
      <c r="A39" s="112" t="s">
        <v>178</v>
      </c>
      <c r="B39" s="817">
        <v>0</v>
      </c>
      <c r="C39" s="36"/>
      <c r="D39" s="36"/>
      <c r="E39" s="36"/>
      <c r="F39" s="36"/>
      <c r="G39" s="36"/>
      <c r="H39" s="36"/>
      <c r="I39" s="36"/>
      <c r="J39" s="36"/>
    </row>
    <row r="40" spans="1:10" s="1" customFormat="1" ht="18.75" x14ac:dyDescent="0.3">
      <c r="A40" s="112" t="s">
        <v>613</v>
      </c>
      <c r="B40" s="817">
        <v>0</v>
      </c>
      <c r="C40" s="36"/>
      <c r="D40" s="36"/>
      <c r="E40" s="36"/>
      <c r="F40" s="36"/>
      <c r="G40" s="36"/>
      <c r="H40" s="36"/>
      <c r="I40" s="36"/>
      <c r="J40" s="36"/>
    </row>
    <row r="41" spans="1:10" s="1" customFormat="1" ht="18.75" x14ac:dyDescent="0.3">
      <c r="A41" s="267" t="s">
        <v>201</v>
      </c>
      <c r="B41" s="817">
        <v>0</v>
      </c>
      <c r="C41" s="36"/>
      <c r="D41" s="36"/>
      <c r="E41" s="36"/>
      <c r="F41" s="36"/>
      <c r="G41" s="36"/>
      <c r="H41" s="36"/>
      <c r="I41" s="36"/>
      <c r="J41" s="36"/>
    </row>
    <row r="42" spans="1:10" s="1" customFormat="1" ht="18.75" x14ac:dyDescent="0.3">
      <c r="A42" s="267" t="s">
        <v>572</v>
      </c>
      <c r="B42" s="817">
        <v>0</v>
      </c>
      <c r="C42" s="36"/>
      <c r="D42" s="36"/>
      <c r="E42" s="36"/>
      <c r="F42" s="36"/>
      <c r="G42" s="36"/>
      <c r="H42" s="36"/>
      <c r="I42" s="36"/>
      <c r="J42" s="36"/>
    </row>
    <row r="43" spans="1:10" s="1" customFormat="1" ht="18.75" x14ac:dyDescent="0.3">
      <c r="A43" s="112" t="s">
        <v>9</v>
      </c>
      <c r="B43" s="817">
        <v>0</v>
      </c>
      <c r="C43" s="36"/>
      <c r="D43" s="36"/>
      <c r="E43" s="36"/>
      <c r="F43" s="36"/>
      <c r="G43" s="36"/>
      <c r="H43" s="36"/>
      <c r="I43" s="36"/>
      <c r="J43" s="36"/>
    </row>
    <row r="44" spans="1:10" s="1" customFormat="1" ht="18.75" x14ac:dyDescent="0.3">
      <c r="A44" s="267" t="s">
        <v>202</v>
      </c>
      <c r="B44" s="817">
        <v>0</v>
      </c>
      <c r="C44" s="36"/>
      <c r="D44" s="36"/>
      <c r="E44" s="36"/>
      <c r="F44" s="36"/>
      <c r="G44" s="36"/>
      <c r="H44" s="36"/>
      <c r="I44" s="36"/>
      <c r="J44" s="36"/>
    </row>
    <row r="45" spans="1:10" s="1" customFormat="1" ht="18.75" x14ac:dyDescent="0.3">
      <c r="A45" s="267" t="s">
        <v>203</v>
      </c>
      <c r="B45" s="817">
        <v>0</v>
      </c>
      <c r="C45" s="36"/>
      <c r="D45" s="36"/>
      <c r="E45" s="36"/>
      <c r="F45" s="36"/>
      <c r="G45" s="36"/>
      <c r="H45" s="36"/>
      <c r="I45" s="36"/>
      <c r="J45" s="36"/>
    </row>
    <row r="46" spans="1:10" s="1" customFormat="1" ht="18.75" x14ac:dyDescent="0.3">
      <c r="A46" s="267" t="s">
        <v>23</v>
      </c>
      <c r="B46" s="817">
        <v>0</v>
      </c>
      <c r="C46" s="36"/>
      <c r="D46" s="36"/>
      <c r="E46" s="36"/>
      <c r="F46" s="36"/>
      <c r="G46" s="36"/>
      <c r="H46" s="36"/>
      <c r="I46" s="36"/>
      <c r="J46" s="36"/>
    </row>
    <row r="47" spans="1:10" s="1" customFormat="1" ht="18.75" x14ac:dyDescent="0.3">
      <c r="A47" s="267" t="s">
        <v>52</v>
      </c>
      <c r="B47" s="817">
        <v>0</v>
      </c>
      <c r="C47" s="36"/>
      <c r="D47" s="36"/>
      <c r="E47" s="36"/>
      <c r="F47" s="36"/>
      <c r="G47" s="36"/>
      <c r="H47" s="36"/>
      <c r="I47" s="36"/>
      <c r="J47" s="36"/>
    </row>
    <row r="48" spans="1:10" s="1" customFormat="1" ht="18.75" x14ac:dyDescent="0.3">
      <c r="A48" s="267" t="s">
        <v>611</v>
      </c>
      <c r="B48" s="817">
        <v>0</v>
      </c>
      <c r="C48" s="36"/>
      <c r="D48" s="36"/>
      <c r="E48" s="36"/>
      <c r="F48" s="36"/>
      <c r="G48" s="36"/>
      <c r="H48" s="36"/>
      <c r="I48" s="36"/>
      <c r="J48" s="36"/>
    </row>
    <row r="49" spans="1:10" s="1" customFormat="1" ht="18.75" x14ac:dyDescent="0.3">
      <c r="A49" s="113" t="s">
        <v>175</v>
      </c>
      <c r="B49" s="817">
        <v>0</v>
      </c>
      <c r="C49" s="36"/>
      <c r="D49" s="36"/>
      <c r="E49" s="36"/>
      <c r="F49" s="36"/>
      <c r="G49" s="36"/>
      <c r="H49" s="36"/>
      <c r="I49" s="36"/>
      <c r="J49" s="36"/>
    </row>
    <row r="50" spans="1:10" s="1" customFormat="1" ht="18.75" x14ac:dyDescent="0.3">
      <c r="A50" s="267" t="s">
        <v>41</v>
      </c>
      <c r="B50" s="817">
        <v>0</v>
      </c>
      <c r="C50" s="36"/>
      <c r="D50" s="36"/>
      <c r="E50" s="36"/>
      <c r="F50" s="36"/>
      <c r="G50" s="36"/>
      <c r="H50" s="36"/>
      <c r="I50" s="36"/>
      <c r="J50" s="36"/>
    </row>
    <row r="51" spans="1:10" s="1" customFormat="1" ht="18.75" x14ac:dyDescent="0.3">
      <c r="A51" s="267" t="s">
        <v>298</v>
      </c>
      <c r="B51" s="817">
        <v>0</v>
      </c>
      <c r="C51" s="36"/>
      <c r="D51" s="36"/>
      <c r="E51" s="36"/>
      <c r="F51" s="36"/>
      <c r="G51" s="36"/>
      <c r="H51" s="36"/>
      <c r="I51" s="36"/>
      <c r="J51" s="36"/>
    </row>
    <row r="52" spans="1:10" s="1" customFormat="1" ht="18.75" x14ac:dyDescent="0.3">
      <c r="A52" s="267" t="s">
        <v>205</v>
      </c>
      <c r="B52" s="817">
        <v>0</v>
      </c>
      <c r="C52" s="36"/>
      <c r="D52" s="36"/>
      <c r="E52" s="36"/>
      <c r="F52" s="36"/>
      <c r="G52" s="36"/>
      <c r="H52" s="36"/>
      <c r="I52" s="36"/>
      <c r="J52" s="36"/>
    </row>
    <row r="53" spans="1:10" s="1" customFormat="1" ht="18.75" x14ac:dyDescent="0.3">
      <c r="A53" s="112" t="s">
        <v>171</v>
      </c>
      <c r="B53" s="817">
        <v>0</v>
      </c>
      <c r="C53" s="36"/>
      <c r="D53" s="36"/>
      <c r="E53" s="36"/>
      <c r="F53" s="36"/>
      <c r="G53" s="36"/>
      <c r="H53" s="36"/>
      <c r="I53" s="36"/>
      <c r="J53" s="36"/>
    </row>
    <row r="54" spans="1:10" s="1" customFormat="1" ht="18.75" x14ac:dyDescent="0.3">
      <c r="A54" s="267" t="s">
        <v>206</v>
      </c>
      <c r="B54" s="817">
        <v>0</v>
      </c>
      <c r="C54" s="36"/>
      <c r="D54" s="36"/>
      <c r="E54" s="36"/>
      <c r="F54" s="36"/>
      <c r="G54" s="36"/>
      <c r="H54" s="36"/>
      <c r="I54" s="36"/>
      <c r="J54" s="36"/>
    </row>
    <row r="55" spans="1:10" s="1" customFormat="1" ht="18.75" x14ac:dyDescent="0.3">
      <c r="A55" s="267" t="s">
        <v>300</v>
      </c>
      <c r="B55" s="817">
        <v>0</v>
      </c>
      <c r="C55" s="36"/>
      <c r="D55" s="36"/>
      <c r="E55" s="36"/>
      <c r="F55" s="36"/>
      <c r="G55" s="36"/>
      <c r="H55" s="36"/>
      <c r="I55" s="36"/>
      <c r="J55" s="36"/>
    </row>
    <row r="56" spans="1:10" s="1" customFormat="1" ht="18.75" x14ac:dyDescent="0.3">
      <c r="A56" s="267" t="s">
        <v>207</v>
      </c>
      <c r="B56" s="817">
        <v>0</v>
      </c>
      <c r="C56" s="36"/>
      <c r="D56" s="36"/>
      <c r="E56" s="36"/>
      <c r="F56" s="36"/>
      <c r="G56" s="36"/>
      <c r="H56" s="36"/>
      <c r="I56" s="36"/>
      <c r="J56" s="36"/>
    </row>
    <row r="57" spans="1:10" s="1" customFormat="1" ht="18.75" x14ac:dyDescent="0.3">
      <c r="A57" s="112" t="s">
        <v>49</v>
      </c>
      <c r="B57" s="817">
        <v>0</v>
      </c>
      <c r="C57" s="36"/>
      <c r="D57" s="36"/>
      <c r="E57" s="36"/>
      <c r="F57" s="36"/>
      <c r="G57" s="36"/>
      <c r="H57" s="36"/>
      <c r="I57" s="36"/>
      <c r="J57" s="36"/>
    </row>
    <row r="58" spans="1:10" s="1" customFormat="1" ht="18.75" x14ac:dyDescent="0.3">
      <c r="A58" s="267" t="s">
        <v>208</v>
      </c>
      <c r="B58" s="817">
        <v>0</v>
      </c>
      <c r="C58" s="36"/>
      <c r="D58" s="36"/>
      <c r="E58" s="36"/>
      <c r="F58" s="36"/>
      <c r="G58" s="36"/>
      <c r="H58" s="36"/>
      <c r="I58" s="36"/>
      <c r="J58" s="36"/>
    </row>
    <row r="59" spans="1:10" s="1" customFormat="1" ht="18.75" x14ac:dyDescent="0.3">
      <c r="A59" s="267" t="s">
        <v>536</v>
      </c>
      <c r="B59" s="817">
        <v>0</v>
      </c>
      <c r="C59" s="36"/>
      <c r="D59" s="36"/>
      <c r="E59" s="36"/>
      <c r="F59" s="36"/>
      <c r="G59" s="36"/>
      <c r="H59" s="36"/>
      <c r="I59" s="36"/>
      <c r="J59" s="36"/>
    </row>
    <row r="60" spans="1:10" s="1" customFormat="1" ht="18.75" x14ac:dyDescent="0.3">
      <c r="A60" s="267" t="s">
        <v>673</v>
      </c>
      <c r="B60" s="817">
        <v>0</v>
      </c>
      <c r="C60" s="36"/>
      <c r="D60" s="36"/>
      <c r="E60" s="36"/>
      <c r="F60" s="36"/>
      <c r="G60" s="36"/>
      <c r="H60" s="36"/>
      <c r="I60" s="36"/>
      <c r="J60" s="36"/>
    </row>
    <row r="61" spans="1:10" s="1" customFormat="1" ht="18.75" x14ac:dyDescent="0.3">
      <c r="A61" s="112" t="s">
        <v>189</v>
      </c>
      <c r="B61" s="817">
        <v>0</v>
      </c>
      <c r="C61" s="36"/>
      <c r="D61" s="36"/>
      <c r="E61" s="36"/>
      <c r="F61" s="36"/>
      <c r="G61" s="36"/>
      <c r="H61" s="36"/>
      <c r="I61" s="36"/>
      <c r="J61" s="36"/>
    </row>
    <row r="62" spans="1:10" s="1" customFormat="1" ht="19.5" thickBot="1" x14ac:dyDescent="0.35">
      <c r="A62" s="216" t="s">
        <v>302</v>
      </c>
      <c r="B62" s="817">
        <v>0</v>
      </c>
      <c r="C62" s="36"/>
      <c r="D62" s="36"/>
      <c r="E62" s="36"/>
      <c r="F62" s="36"/>
      <c r="G62" s="36"/>
      <c r="H62" s="36"/>
      <c r="I62" s="36"/>
      <c r="J62" s="36"/>
    </row>
    <row r="63" spans="1:10" s="1" customFormat="1" ht="18.75" x14ac:dyDescent="0.3">
      <c r="A63" s="591"/>
      <c r="B63" s="248"/>
      <c r="C63" s="36"/>
      <c r="D63" s="36"/>
      <c r="E63" s="248"/>
      <c r="F63" s="248"/>
      <c r="G63" s="36"/>
      <c r="H63" s="36"/>
      <c r="I63" s="36"/>
      <c r="J63" s="36"/>
    </row>
    <row r="64" spans="1:10" x14ac:dyDescent="0.25">
      <c r="A64" s="591"/>
      <c r="B64" s="248"/>
      <c r="C64" s="248"/>
      <c r="D64" s="248"/>
      <c r="E64" s="248"/>
      <c r="F64" s="248"/>
      <c r="G64" s="248"/>
      <c r="H64" s="248"/>
      <c r="I64" s="248"/>
      <c r="J64" s="248"/>
    </row>
    <row r="65" spans="1:10" x14ac:dyDescent="0.25">
      <c r="A65" s="591"/>
      <c r="B65" s="248"/>
      <c r="C65" s="248"/>
      <c r="D65" s="248"/>
      <c r="E65" s="248"/>
      <c r="F65" s="248"/>
      <c r="G65" s="248"/>
      <c r="H65" s="248"/>
      <c r="I65" s="248"/>
      <c r="J65" s="248"/>
    </row>
    <row r="66" spans="1:10" x14ac:dyDescent="0.25">
      <c r="A66" s="591"/>
      <c r="B66" s="248"/>
      <c r="C66" s="248"/>
      <c r="D66" s="248"/>
      <c r="E66" s="248"/>
      <c r="F66" s="248"/>
      <c r="G66" s="248"/>
      <c r="H66" s="248"/>
      <c r="I66" s="248"/>
      <c r="J66" s="248"/>
    </row>
    <row r="67" spans="1:10" x14ac:dyDescent="0.25">
      <c r="A67" s="591"/>
      <c r="B67" s="248"/>
      <c r="C67" s="248"/>
      <c r="D67" s="248"/>
      <c r="E67" s="248"/>
      <c r="F67" s="248"/>
      <c r="G67" s="248"/>
      <c r="H67" s="248"/>
      <c r="I67" s="248"/>
      <c r="J67" s="248"/>
    </row>
    <row r="68" spans="1:10" x14ac:dyDescent="0.25">
      <c r="A68" s="591"/>
      <c r="B68" s="248"/>
      <c r="C68" s="248"/>
      <c r="D68" s="248"/>
      <c r="E68" s="248"/>
      <c r="F68" s="248"/>
      <c r="G68" s="248"/>
      <c r="H68" s="248"/>
      <c r="I68" s="248"/>
      <c r="J68" s="248"/>
    </row>
    <row r="69" spans="1:10" x14ac:dyDescent="0.25">
      <c r="C69" s="248"/>
      <c r="D69" s="248"/>
      <c r="E69" s="248"/>
      <c r="F69" s="248"/>
      <c r="G69" s="248"/>
      <c r="H69" s="248"/>
      <c r="I69" s="248"/>
      <c r="J69" s="248"/>
    </row>
  </sheetData>
  <sortState xmlns:xlrd2="http://schemas.microsoft.com/office/spreadsheetml/2017/richdata2" ref="A6:B62">
    <sortCondition descending="1" ref="B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>
    <tabColor theme="0"/>
  </sheetPr>
  <dimension ref="A1:AA90"/>
  <sheetViews>
    <sheetView zoomScale="70" zoomScaleNormal="70" workbookViewId="0">
      <selection activeCell="P8" sqref="P8"/>
    </sheetView>
  </sheetViews>
  <sheetFormatPr defaultColWidth="8.85546875" defaultRowHeight="18.75" x14ac:dyDescent="0.25"/>
  <cols>
    <col min="1" max="1" width="30.7109375" style="107" customWidth="1"/>
    <col min="2" max="2" width="6.85546875" style="93" customWidth="1"/>
    <col min="3" max="3" width="8" style="93" bestFit="1" customWidth="1"/>
    <col min="4" max="4" width="8.85546875" style="94"/>
    <col min="5" max="5" width="9" style="27" customWidth="1"/>
    <col min="6" max="6" width="9.42578125" style="27" customWidth="1"/>
    <col min="7" max="7" width="4.85546875" style="27" customWidth="1"/>
    <col min="8" max="8" width="7.28515625" style="94" customWidth="1"/>
    <col min="9" max="9" width="120.42578125" style="94" customWidth="1"/>
    <col min="10" max="10" width="5" style="94" customWidth="1"/>
    <col min="11" max="11" width="32.28515625" style="95" customWidth="1"/>
    <col min="12" max="12" width="8.85546875" style="96"/>
    <col min="13" max="13" width="8.85546875" style="97"/>
    <col min="14" max="14" width="8.85546875" style="94"/>
    <col min="15" max="15" width="31.42578125" style="80" customWidth="1"/>
    <col min="16" max="18" width="8.85546875" style="80"/>
    <col min="19" max="19" width="14.7109375" style="94" bestFit="1" customWidth="1"/>
    <col min="20" max="20" width="7.140625" style="94" customWidth="1"/>
    <col min="21" max="16384" width="8.85546875" style="94"/>
  </cols>
  <sheetData>
    <row r="1" spans="1:27" ht="21" x14ac:dyDescent="0.35">
      <c r="A1" s="818" t="s">
        <v>254</v>
      </c>
      <c r="B1" s="819"/>
      <c r="C1" s="819"/>
      <c r="D1" s="820"/>
      <c r="E1" s="595"/>
      <c r="F1" s="595"/>
      <c r="G1" s="595"/>
      <c r="H1" s="820"/>
      <c r="I1" s="821"/>
      <c r="J1" s="820"/>
      <c r="K1" s="829"/>
      <c r="L1" s="830"/>
      <c r="M1" s="171"/>
      <c r="N1" s="820"/>
      <c r="O1" s="1896" t="s">
        <v>251</v>
      </c>
      <c r="P1" s="1897"/>
      <c r="Q1" s="38"/>
      <c r="R1" s="126" t="s">
        <v>139</v>
      </c>
      <c r="S1" s="820"/>
      <c r="T1" s="820"/>
      <c r="U1" s="820"/>
      <c r="V1" s="820"/>
      <c r="W1" s="820"/>
      <c r="X1" s="820"/>
      <c r="Y1" s="820"/>
      <c r="Z1" s="820"/>
      <c r="AA1" s="820"/>
    </row>
    <row r="2" spans="1:27" x14ac:dyDescent="0.3">
      <c r="A2" s="822" t="s">
        <v>700</v>
      </c>
      <c r="B2" s="823"/>
      <c r="C2" s="823"/>
      <c r="D2" s="36"/>
      <c r="E2" s="824"/>
      <c r="F2" s="595"/>
      <c r="G2" s="595"/>
      <c r="H2" s="820"/>
      <c r="I2" s="820"/>
      <c r="J2" s="820"/>
      <c r="K2" s="1898" t="s">
        <v>250</v>
      </c>
      <c r="L2" s="1899"/>
      <c r="M2" s="633"/>
      <c r="N2" s="820"/>
      <c r="O2" s="1898" t="s">
        <v>252</v>
      </c>
      <c r="P2" s="1899"/>
      <c r="Q2" s="1900"/>
      <c r="R2" s="126" t="s">
        <v>103</v>
      </c>
      <c r="S2" s="820"/>
      <c r="T2" s="820"/>
      <c r="U2" s="820"/>
      <c r="V2" s="820"/>
      <c r="W2" s="820"/>
      <c r="X2" s="820"/>
      <c r="Y2" s="820"/>
      <c r="Z2" s="820"/>
      <c r="AA2" s="820"/>
    </row>
    <row r="3" spans="1:27" ht="19.5" thickBot="1" x14ac:dyDescent="0.35">
      <c r="A3" s="825" t="s">
        <v>701</v>
      </c>
      <c r="B3" s="823"/>
      <c r="C3" s="823"/>
      <c r="D3" s="36"/>
      <c r="E3" s="824"/>
      <c r="F3" s="595"/>
      <c r="G3" s="595"/>
      <c r="H3" s="820"/>
      <c r="I3" s="820"/>
      <c r="J3" s="820"/>
      <c r="K3" s="99" t="s">
        <v>4</v>
      </c>
      <c r="L3" s="100" t="s">
        <v>140</v>
      </c>
      <c r="M3" s="3" t="s">
        <v>141</v>
      </c>
      <c r="N3" s="820"/>
      <c r="O3" s="128" t="s">
        <v>4</v>
      </c>
      <c r="P3" s="125" t="s">
        <v>140</v>
      </c>
      <c r="Q3" s="42" t="s">
        <v>141</v>
      </c>
      <c r="R3" s="127" t="s">
        <v>2</v>
      </c>
      <c r="S3" s="820"/>
      <c r="T3" s="820"/>
      <c r="U3" s="820"/>
      <c r="V3" s="820"/>
      <c r="W3" s="820"/>
      <c r="X3" s="820"/>
      <c r="Y3" s="820"/>
      <c r="Z3" s="820"/>
      <c r="AA3" s="820"/>
    </row>
    <row r="4" spans="1:27" x14ac:dyDescent="0.3">
      <c r="A4" s="822"/>
      <c r="B4" s="823"/>
      <c r="C4" s="823"/>
      <c r="D4" s="82"/>
      <c r="E4" s="595"/>
      <c r="F4" s="595"/>
      <c r="G4" s="595"/>
      <c r="H4" s="820"/>
      <c r="I4" s="820"/>
      <c r="J4" s="820"/>
      <c r="K4" s="129" t="s">
        <v>49</v>
      </c>
      <c r="L4" s="214"/>
      <c r="M4" s="293">
        <v>1.02</v>
      </c>
      <c r="N4" s="820"/>
      <c r="O4" s="129" t="s">
        <v>175</v>
      </c>
      <c r="P4" s="220">
        <v>0.39</v>
      </c>
      <c r="Q4" s="284">
        <v>1.64</v>
      </c>
      <c r="R4" s="101">
        <v>5</v>
      </c>
      <c r="S4" s="820"/>
      <c r="T4" s="820"/>
      <c r="U4" s="820"/>
      <c r="V4" s="820"/>
      <c r="W4" s="820"/>
      <c r="X4" s="820"/>
      <c r="Y4" s="820"/>
      <c r="Z4" s="820"/>
      <c r="AA4" s="820"/>
    </row>
    <row r="5" spans="1:27" x14ac:dyDescent="0.3">
      <c r="A5" s="822"/>
      <c r="B5" s="1901" t="s">
        <v>702</v>
      </c>
      <c r="C5" s="1902"/>
      <c r="D5" s="119"/>
      <c r="E5" s="1569" t="s">
        <v>139</v>
      </c>
      <c r="F5" s="126" t="s">
        <v>103</v>
      </c>
      <c r="G5" s="595"/>
      <c r="H5" s="820"/>
      <c r="I5" s="820"/>
      <c r="J5" s="820"/>
      <c r="K5" s="131" t="s">
        <v>62</v>
      </c>
      <c r="L5" s="102"/>
      <c r="M5" s="285">
        <v>1.03</v>
      </c>
      <c r="N5" s="820"/>
      <c r="O5" s="213" t="s">
        <v>543</v>
      </c>
      <c r="P5" s="105">
        <v>0.44</v>
      </c>
      <c r="Q5" s="285">
        <v>1.73</v>
      </c>
      <c r="R5" s="1099">
        <v>1</v>
      </c>
      <c r="S5" s="820"/>
      <c r="T5" s="820"/>
      <c r="U5" s="820"/>
      <c r="V5" s="820"/>
      <c r="W5" s="820"/>
      <c r="X5" s="820"/>
      <c r="Y5" s="820"/>
      <c r="Z5" s="820"/>
      <c r="AA5" s="820"/>
    </row>
    <row r="6" spans="1:27" ht="19.5" thickBot="1" x14ac:dyDescent="0.35">
      <c r="A6" s="128" t="s">
        <v>4</v>
      </c>
      <c r="B6" s="826" t="s">
        <v>703</v>
      </c>
      <c r="C6" s="1621" t="s">
        <v>704</v>
      </c>
      <c r="D6" s="618" t="s">
        <v>141</v>
      </c>
      <c r="E6" s="1570" t="s">
        <v>2</v>
      </c>
      <c r="F6" s="1568" t="s">
        <v>3</v>
      </c>
      <c r="G6" s="595"/>
      <c r="H6" s="828" t="s">
        <v>142</v>
      </c>
      <c r="I6" s="36"/>
      <c r="J6" s="820"/>
      <c r="K6" s="130" t="s">
        <v>66</v>
      </c>
      <c r="L6" s="102">
        <v>0.67</v>
      </c>
      <c r="M6" s="285">
        <v>1.1299999999999999</v>
      </c>
      <c r="N6" s="820"/>
      <c r="O6" s="212" t="s">
        <v>172</v>
      </c>
      <c r="P6" s="102">
        <v>0.49166542165262989</v>
      </c>
      <c r="Q6" s="285">
        <v>1.55</v>
      </c>
      <c r="R6" s="103">
        <v>3</v>
      </c>
      <c r="S6" s="820"/>
      <c r="T6" s="820"/>
      <c r="U6" s="820"/>
      <c r="V6" s="820"/>
      <c r="W6" s="820"/>
      <c r="X6" s="820"/>
      <c r="Y6" s="820"/>
      <c r="Z6" s="820"/>
      <c r="AA6" s="820"/>
    </row>
    <row r="7" spans="1:27" x14ac:dyDescent="0.3">
      <c r="A7" s="1529" t="s">
        <v>193</v>
      </c>
      <c r="B7" s="1100"/>
      <c r="C7" s="1616"/>
      <c r="D7" s="1610">
        <v>2.02</v>
      </c>
      <c r="E7" s="1571">
        <v>6</v>
      </c>
      <c r="F7" s="331">
        <f t="shared" ref="F7:F38" si="0">RANK(E7,E$7:E$63,0)</f>
        <v>1</v>
      </c>
      <c r="G7" s="810"/>
      <c r="H7" s="198" t="s">
        <v>286</v>
      </c>
      <c r="I7" s="199"/>
      <c r="J7" s="820"/>
      <c r="K7" s="131" t="s">
        <v>58</v>
      </c>
      <c r="L7" s="102"/>
      <c r="M7" s="285">
        <v>1.18</v>
      </c>
      <c r="N7" s="820"/>
      <c r="O7" s="130" t="s">
        <v>174</v>
      </c>
      <c r="P7" s="102">
        <v>0.54325104654026102</v>
      </c>
      <c r="Q7" s="285">
        <v>1.41</v>
      </c>
      <c r="R7" s="103">
        <v>3</v>
      </c>
      <c r="S7" s="820"/>
      <c r="T7" s="820"/>
      <c r="U7" s="820"/>
      <c r="V7" s="820"/>
      <c r="W7" s="820"/>
      <c r="X7" s="820"/>
      <c r="Y7" s="820"/>
      <c r="Z7" s="820"/>
      <c r="AA7" s="820"/>
    </row>
    <row r="8" spans="1:27" ht="21" thickBot="1" x14ac:dyDescent="0.4">
      <c r="A8" s="267" t="s">
        <v>202</v>
      </c>
      <c r="B8" s="451"/>
      <c r="C8" s="1617"/>
      <c r="D8" s="1611">
        <v>2.2200000000000002</v>
      </c>
      <c r="E8" s="1572">
        <v>6</v>
      </c>
      <c r="F8" s="331">
        <f t="shared" si="0"/>
        <v>1</v>
      </c>
      <c r="G8" s="810"/>
      <c r="H8" s="199"/>
      <c r="I8" s="199" t="s">
        <v>210</v>
      </c>
      <c r="J8" s="820"/>
      <c r="K8" s="130" t="s">
        <v>42</v>
      </c>
      <c r="L8" s="102">
        <v>0.87942900000000002</v>
      </c>
      <c r="M8" s="285">
        <v>1.19</v>
      </c>
      <c r="N8" s="820"/>
      <c r="O8" s="131" t="s">
        <v>17</v>
      </c>
      <c r="P8" s="452">
        <v>0.6</v>
      </c>
      <c r="Q8" s="285">
        <v>1.48</v>
      </c>
      <c r="R8" s="103">
        <v>3</v>
      </c>
      <c r="S8" s="820"/>
      <c r="T8" s="820"/>
      <c r="U8" s="820"/>
      <c r="V8" s="820"/>
      <c r="W8" s="820"/>
      <c r="X8" s="820"/>
      <c r="Y8" s="820"/>
      <c r="Z8" s="820"/>
      <c r="AA8" s="820"/>
    </row>
    <row r="9" spans="1:27" ht="20.25" x14ac:dyDescent="0.35">
      <c r="A9" s="267" t="s">
        <v>203</v>
      </c>
      <c r="B9" s="451"/>
      <c r="C9" s="1618"/>
      <c r="D9" s="1610">
        <v>2.02</v>
      </c>
      <c r="E9" s="1572">
        <v>6</v>
      </c>
      <c r="F9" s="331">
        <f t="shared" si="0"/>
        <v>1</v>
      </c>
      <c r="G9" s="810"/>
      <c r="H9" s="199"/>
      <c r="I9" s="199" t="s">
        <v>211</v>
      </c>
      <c r="J9" s="820"/>
      <c r="K9" s="130" t="s">
        <v>18</v>
      </c>
      <c r="L9" s="102">
        <v>0.86649136263487769</v>
      </c>
      <c r="M9" s="285">
        <v>1.21</v>
      </c>
      <c r="N9" s="820"/>
      <c r="O9" s="130" t="s">
        <v>14</v>
      </c>
      <c r="P9" s="102">
        <v>0.56999999999999995</v>
      </c>
      <c r="Q9" s="285">
        <v>1.68</v>
      </c>
      <c r="R9" s="103">
        <v>2</v>
      </c>
      <c r="S9" s="820"/>
      <c r="T9" s="820"/>
      <c r="U9" s="820"/>
      <c r="V9" s="820"/>
      <c r="W9" s="820"/>
      <c r="X9" s="820"/>
      <c r="Y9" s="820"/>
      <c r="Z9" s="820"/>
      <c r="AA9" s="820"/>
    </row>
    <row r="10" spans="1:27" ht="20.25" x14ac:dyDescent="0.35">
      <c r="A10" s="267" t="s">
        <v>205</v>
      </c>
      <c r="B10" s="451"/>
      <c r="C10" s="1617"/>
      <c r="D10" s="1611">
        <v>2.25</v>
      </c>
      <c r="E10" s="1572">
        <v>6</v>
      </c>
      <c r="F10" s="331">
        <f t="shared" si="0"/>
        <v>1</v>
      </c>
      <c r="G10" s="810"/>
      <c r="H10" s="199"/>
      <c r="I10" s="199" t="s">
        <v>212</v>
      </c>
      <c r="J10" s="820"/>
      <c r="K10" s="131" t="s">
        <v>60</v>
      </c>
      <c r="L10" s="102"/>
      <c r="M10" s="285">
        <v>1.23</v>
      </c>
      <c r="N10" s="820"/>
      <c r="O10" s="130" t="s">
        <v>66</v>
      </c>
      <c r="P10" s="102">
        <v>0.67</v>
      </c>
      <c r="Q10" s="285">
        <v>1.1299999999999999</v>
      </c>
      <c r="R10" s="103">
        <v>2</v>
      </c>
      <c r="S10" s="820"/>
      <c r="T10" s="820"/>
      <c r="U10" s="820"/>
      <c r="V10" s="820"/>
      <c r="W10" s="820"/>
      <c r="X10" s="820"/>
      <c r="Y10" s="820"/>
      <c r="Z10" s="820"/>
      <c r="AA10" s="820"/>
    </row>
    <row r="11" spans="1:27" ht="20.25" x14ac:dyDescent="0.35">
      <c r="A11" s="267" t="s">
        <v>206</v>
      </c>
      <c r="B11" s="451"/>
      <c r="C11" s="1617"/>
      <c r="D11" s="1611">
        <v>2.1</v>
      </c>
      <c r="E11" s="1572">
        <v>6</v>
      </c>
      <c r="F11" s="331">
        <f t="shared" si="0"/>
        <v>1</v>
      </c>
      <c r="G11" s="810"/>
      <c r="H11" s="199"/>
      <c r="I11" s="199" t="s">
        <v>213</v>
      </c>
      <c r="J11" s="820"/>
      <c r="K11" s="131" t="s">
        <v>41</v>
      </c>
      <c r="L11" s="102"/>
      <c r="M11" s="285">
        <v>1.23</v>
      </c>
      <c r="N11" s="820"/>
      <c r="O11" s="130" t="s">
        <v>186</v>
      </c>
      <c r="P11" s="102">
        <v>0.69208099999999995</v>
      </c>
      <c r="Q11" s="285">
        <v>1.35</v>
      </c>
      <c r="R11" s="103">
        <v>2</v>
      </c>
      <c r="S11" s="820"/>
      <c r="T11" s="820"/>
      <c r="U11" s="820"/>
      <c r="V11" s="820"/>
      <c r="W11" s="820"/>
      <c r="X11" s="820"/>
      <c r="Y11" s="820"/>
      <c r="Z11" s="820"/>
      <c r="AA11" s="820"/>
    </row>
    <row r="12" spans="1:27" x14ac:dyDescent="0.3">
      <c r="A12" s="267" t="s">
        <v>673</v>
      </c>
      <c r="B12" s="451"/>
      <c r="C12" s="1617"/>
      <c r="D12" s="1611">
        <v>2.0499999999999998</v>
      </c>
      <c r="E12" s="1572">
        <v>6</v>
      </c>
      <c r="F12" s="331">
        <f t="shared" si="0"/>
        <v>1</v>
      </c>
      <c r="G12" s="810"/>
      <c r="H12" s="199"/>
      <c r="I12" s="199" t="s">
        <v>143</v>
      </c>
      <c r="J12" s="820"/>
      <c r="K12" s="131" t="s">
        <v>20</v>
      </c>
      <c r="L12" s="102"/>
      <c r="M12" s="285">
        <v>1.25</v>
      </c>
      <c r="N12" s="820"/>
      <c r="O12" s="130" t="s">
        <v>170</v>
      </c>
      <c r="P12" s="102">
        <v>0.752177134972147</v>
      </c>
      <c r="Q12" s="285">
        <v>1.53</v>
      </c>
      <c r="R12" s="103">
        <v>2</v>
      </c>
      <c r="S12" s="820"/>
      <c r="T12" s="820"/>
      <c r="U12" s="820"/>
      <c r="V12" s="820"/>
      <c r="W12" s="820"/>
      <c r="X12" s="820"/>
      <c r="Y12" s="820"/>
      <c r="Z12" s="820"/>
      <c r="AA12" s="820"/>
    </row>
    <row r="13" spans="1:27" x14ac:dyDescent="0.3">
      <c r="A13" s="267" t="s">
        <v>191</v>
      </c>
      <c r="B13" s="451">
        <v>0.34539304823665018</v>
      </c>
      <c r="C13" s="1617">
        <v>0.4</v>
      </c>
      <c r="D13" s="1599">
        <v>1.98</v>
      </c>
      <c r="E13" s="1573">
        <v>5</v>
      </c>
      <c r="F13" s="331">
        <f t="shared" si="0"/>
        <v>7</v>
      </c>
      <c r="G13" s="810"/>
      <c r="H13" s="36"/>
      <c r="I13" s="36"/>
      <c r="J13" s="820"/>
      <c r="K13" s="131" t="s">
        <v>23</v>
      </c>
      <c r="L13" s="102">
        <v>0.79969800000000002</v>
      </c>
      <c r="M13" s="287">
        <v>1.28</v>
      </c>
      <c r="N13" s="820"/>
      <c r="O13" s="130" t="s">
        <v>44</v>
      </c>
      <c r="P13" s="105">
        <v>0.77</v>
      </c>
      <c r="Q13" s="286">
        <v>1.69</v>
      </c>
      <c r="R13" s="103">
        <v>2</v>
      </c>
      <c r="S13" s="820"/>
      <c r="T13" s="820"/>
      <c r="U13" s="820"/>
      <c r="V13" s="820"/>
      <c r="W13" s="820"/>
      <c r="X13" s="820"/>
      <c r="Y13" s="820"/>
      <c r="Z13" s="820"/>
      <c r="AA13" s="820"/>
    </row>
    <row r="14" spans="1:27" x14ac:dyDescent="0.3">
      <c r="A14" s="112" t="s">
        <v>301</v>
      </c>
      <c r="B14" s="451">
        <v>0.28368238304895765</v>
      </c>
      <c r="C14" s="1617">
        <v>0.4</v>
      </c>
      <c r="D14" s="1600">
        <v>2</v>
      </c>
      <c r="E14" s="1572">
        <v>5</v>
      </c>
      <c r="F14" s="331">
        <f t="shared" si="0"/>
        <v>7</v>
      </c>
      <c r="G14" s="810"/>
      <c r="H14" s="836" t="s">
        <v>144</v>
      </c>
      <c r="I14" s="36"/>
      <c r="J14" s="820"/>
      <c r="K14" s="130" t="s">
        <v>178</v>
      </c>
      <c r="L14" s="102"/>
      <c r="M14" s="285">
        <v>1.34</v>
      </c>
      <c r="N14" s="820"/>
      <c r="O14" s="131" t="s">
        <v>23</v>
      </c>
      <c r="P14" s="102">
        <v>0.79969800000000002</v>
      </c>
      <c r="Q14" s="287">
        <v>1.28</v>
      </c>
      <c r="R14" s="103">
        <v>2</v>
      </c>
      <c r="S14" s="820"/>
      <c r="T14" s="820"/>
      <c r="U14" s="820"/>
      <c r="V14" s="820"/>
      <c r="W14" s="820"/>
      <c r="X14" s="820"/>
      <c r="Y14" s="820"/>
      <c r="Z14" s="820"/>
      <c r="AA14" s="820"/>
    </row>
    <row r="15" spans="1:27" ht="20.25" x14ac:dyDescent="0.3">
      <c r="A15" s="112" t="s">
        <v>7</v>
      </c>
      <c r="B15" s="452">
        <v>0.42945055638130947</v>
      </c>
      <c r="C15" s="1617">
        <v>0.4</v>
      </c>
      <c r="D15" s="1601">
        <v>1.94</v>
      </c>
      <c r="E15" s="1572">
        <v>4</v>
      </c>
      <c r="F15" s="331">
        <f t="shared" si="0"/>
        <v>9</v>
      </c>
      <c r="G15" s="810"/>
      <c r="H15" s="837">
        <v>1</v>
      </c>
      <c r="I15" s="1576" t="s">
        <v>308</v>
      </c>
      <c r="J15" s="820"/>
      <c r="K15" s="130" t="s">
        <v>186</v>
      </c>
      <c r="L15" s="102">
        <v>0.69208099999999995</v>
      </c>
      <c r="M15" s="285">
        <v>1.35</v>
      </c>
      <c r="N15" s="820"/>
      <c r="O15" s="131" t="s">
        <v>22</v>
      </c>
      <c r="P15" s="102">
        <v>0.81</v>
      </c>
      <c r="Q15" s="285">
        <v>1.56</v>
      </c>
      <c r="R15" s="103">
        <v>1</v>
      </c>
      <c r="S15" s="820"/>
      <c r="T15" s="820"/>
      <c r="U15" s="820"/>
      <c r="V15" s="820"/>
      <c r="W15" s="820"/>
      <c r="X15" s="820"/>
      <c r="Y15" s="820"/>
      <c r="Z15" s="820"/>
      <c r="AA15" s="820"/>
    </row>
    <row r="16" spans="1:27" ht="20.25" x14ac:dyDescent="0.3">
      <c r="A16" s="267" t="s">
        <v>296</v>
      </c>
      <c r="B16" s="451">
        <v>0.39371200000000001</v>
      </c>
      <c r="C16" s="1617">
        <v>0.4</v>
      </c>
      <c r="D16" s="1600">
        <v>2.08</v>
      </c>
      <c r="E16" s="1572">
        <v>4</v>
      </c>
      <c r="F16" s="331">
        <f t="shared" si="0"/>
        <v>9</v>
      </c>
      <c r="G16" s="810"/>
      <c r="H16" s="837">
        <v>2</v>
      </c>
      <c r="I16" s="1576" t="s">
        <v>214</v>
      </c>
      <c r="J16" s="820"/>
      <c r="K16" s="130" t="s">
        <v>174</v>
      </c>
      <c r="L16" s="102">
        <v>0.54325104654026102</v>
      </c>
      <c r="M16" s="285">
        <v>1.41</v>
      </c>
      <c r="N16" s="820"/>
      <c r="O16" s="130" t="s">
        <v>8</v>
      </c>
      <c r="P16" s="102">
        <v>0.8374877092617895</v>
      </c>
      <c r="Q16" s="287">
        <v>1.54</v>
      </c>
      <c r="R16" s="103">
        <v>1</v>
      </c>
      <c r="S16" s="820"/>
      <c r="T16" s="820"/>
      <c r="U16" s="820"/>
      <c r="V16" s="820"/>
      <c r="W16" s="820"/>
      <c r="X16" s="820"/>
      <c r="Y16" s="820"/>
      <c r="Z16" s="820"/>
      <c r="AA16" s="820"/>
    </row>
    <row r="17" spans="1:27" ht="20.25" x14ac:dyDescent="0.3">
      <c r="A17" s="267" t="s">
        <v>539</v>
      </c>
      <c r="B17" s="1567">
        <v>0.42483301898491882</v>
      </c>
      <c r="C17" s="1617">
        <v>0.4</v>
      </c>
      <c r="D17" s="1602">
        <v>2.0099999999999998</v>
      </c>
      <c r="E17" s="1574">
        <v>4</v>
      </c>
      <c r="F17" s="331">
        <f t="shared" si="0"/>
        <v>9</v>
      </c>
      <c r="G17" s="810"/>
      <c r="H17" s="2040">
        <v>3</v>
      </c>
      <c r="I17" s="1577" t="s">
        <v>306</v>
      </c>
      <c r="J17" s="820"/>
      <c r="K17" s="131" t="s">
        <v>52</v>
      </c>
      <c r="L17" s="102"/>
      <c r="M17" s="285">
        <v>1.42</v>
      </c>
      <c r="N17" s="820"/>
      <c r="O17" s="130" t="s">
        <v>18</v>
      </c>
      <c r="P17" s="102">
        <v>0.86649136263487769</v>
      </c>
      <c r="Q17" s="285">
        <v>1.21</v>
      </c>
      <c r="R17" s="103">
        <v>1</v>
      </c>
      <c r="S17" s="820"/>
      <c r="T17" s="820"/>
      <c r="U17" s="820"/>
      <c r="V17" s="820"/>
      <c r="W17" s="820"/>
      <c r="X17" s="820"/>
      <c r="Y17" s="820"/>
      <c r="Z17" s="820"/>
      <c r="AA17" s="820"/>
    </row>
    <row r="18" spans="1:27" x14ac:dyDescent="0.3">
      <c r="A18" s="267" t="s">
        <v>195</v>
      </c>
      <c r="B18" s="451">
        <v>0.42577559999999998</v>
      </c>
      <c r="C18" s="1617">
        <v>0.4</v>
      </c>
      <c r="D18" s="1601">
        <v>1.99</v>
      </c>
      <c r="E18" s="1572">
        <v>4</v>
      </c>
      <c r="F18" s="331">
        <f t="shared" si="0"/>
        <v>9</v>
      </c>
      <c r="G18" s="810"/>
      <c r="H18" s="2040"/>
      <c r="I18" s="1576" t="s">
        <v>305</v>
      </c>
      <c r="J18" s="820"/>
      <c r="K18" s="131" t="s">
        <v>17</v>
      </c>
      <c r="L18" s="452">
        <v>0.6</v>
      </c>
      <c r="M18" s="285">
        <v>1.48</v>
      </c>
      <c r="N18" s="820"/>
      <c r="O18" s="130" t="s">
        <v>42</v>
      </c>
      <c r="P18" s="102">
        <v>0.87942900000000002</v>
      </c>
      <c r="Q18" s="285">
        <v>1.19</v>
      </c>
      <c r="R18" s="103">
        <v>1</v>
      </c>
      <c r="S18" s="831" t="s">
        <v>285</v>
      </c>
      <c r="T18" s="832">
        <f>AVERAGE(P4:P18)</f>
        <v>0.67415204500411374</v>
      </c>
      <c r="U18" s="833">
        <f>AVERAGE(Q4:Q18)</f>
        <v>1.4646666666666666</v>
      </c>
      <c r="V18" s="834">
        <f>AVERAGE(R4:R18)</f>
        <v>2.0666666666666669</v>
      </c>
      <c r="W18" s="820"/>
      <c r="X18" s="820"/>
      <c r="Y18" s="820"/>
      <c r="Z18" s="820"/>
      <c r="AA18" s="820"/>
    </row>
    <row r="19" spans="1:27" ht="20.25" x14ac:dyDescent="0.3">
      <c r="A19" s="112" t="s">
        <v>36</v>
      </c>
      <c r="B19" s="1567">
        <v>0.40028000000000002</v>
      </c>
      <c r="C19" s="1617">
        <v>0.4</v>
      </c>
      <c r="D19" s="1603">
        <v>1.92</v>
      </c>
      <c r="E19" s="1574">
        <v>4</v>
      </c>
      <c r="F19" s="331">
        <f t="shared" si="0"/>
        <v>9</v>
      </c>
      <c r="G19" s="810"/>
      <c r="H19" s="2040">
        <v>4</v>
      </c>
      <c r="I19" s="1578" t="s">
        <v>304</v>
      </c>
      <c r="J19" s="820"/>
      <c r="K19" s="130" t="s">
        <v>170</v>
      </c>
      <c r="L19" s="102">
        <v>0.752177134972147</v>
      </c>
      <c r="M19" s="285">
        <v>1.53</v>
      </c>
      <c r="N19" s="820"/>
      <c r="O19" s="131" t="s">
        <v>30</v>
      </c>
      <c r="P19" s="219">
        <v>0.34539304823665018</v>
      </c>
      <c r="Q19" s="289">
        <v>1.98</v>
      </c>
      <c r="R19" s="106">
        <v>5</v>
      </c>
      <c r="S19" s="820"/>
      <c r="T19" s="820"/>
      <c r="U19" s="820"/>
      <c r="V19" s="820"/>
      <c r="W19" s="820"/>
      <c r="X19" s="820"/>
      <c r="Y19" s="820"/>
      <c r="Z19" s="820"/>
      <c r="AA19" s="820"/>
    </row>
    <row r="20" spans="1:27" x14ac:dyDescent="0.3">
      <c r="A20" s="267" t="s">
        <v>197</v>
      </c>
      <c r="B20" s="451"/>
      <c r="C20" s="1617"/>
      <c r="D20" s="1612">
        <v>1.97</v>
      </c>
      <c r="E20" s="1572">
        <v>4</v>
      </c>
      <c r="F20" s="331">
        <f t="shared" si="0"/>
        <v>9</v>
      </c>
      <c r="G20" s="810"/>
      <c r="H20" s="2040"/>
      <c r="I20" s="1576" t="s">
        <v>303</v>
      </c>
      <c r="J20" s="820"/>
      <c r="K20" s="130" t="s">
        <v>8</v>
      </c>
      <c r="L20" s="102">
        <v>0.8374877092617895</v>
      </c>
      <c r="M20" s="287">
        <v>1.54</v>
      </c>
      <c r="N20" s="820"/>
      <c r="O20" s="130" t="s">
        <v>9</v>
      </c>
      <c r="P20" s="219">
        <v>0.39</v>
      </c>
      <c r="Q20" s="288">
        <v>1.94</v>
      </c>
      <c r="R20" s="103">
        <v>3</v>
      </c>
      <c r="S20" s="820"/>
      <c r="T20" s="820"/>
      <c r="U20" s="820"/>
      <c r="V20" s="820"/>
      <c r="W20" s="820"/>
      <c r="X20" s="820"/>
      <c r="Y20" s="820"/>
      <c r="Z20" s="820"/>
      <c r="AA20" s="820"/>
    </row>
    <row r="21" spans="1:27" ht="20.25" x14ac:dyDescent="0.3">
      <c r="A21" s="267" t="s">
        <v>534</v>
      </c>
      <c r="B21" s="451">
        <v>0.44</v>
      </c>
      <c r="C21" s="1619">
        <v>0.4</v>
      </c>
      <c r="D21" s="1604">
        <v>1.73</v>
      </c>
      <c r="E21" s="1572">
        <v>4</v>
      </c>
      <c r="F21" s="331">
        <f t="shared" si="0"/>
        <v>9</v>
      </c>
      <c r="G21" s="810"/>
      <c r="H21" s="837">
        <v>5</v>
      </c>
      <c r="I21" s="1576" t="s">
        <v>706</v>
      </c>
      <c r="J21" s="820"/>
      <c r="K21" s="212" t="s">
        <v>172</v>
      </c>
      <c r="L21" s="102">
        <v>0.49166542165262989</v>
      </c>
      <c r="M21" s="285">
        <v>1.55</v>
      </c>
      <c r="N21" s="820"/>
      <c r="O21" s="130" t="s">
        <v>36</v>
      </c>
      <c r="P21" s="102">
        <v>0.40028000000000002</v>
      </c>
      <c r="Q21" s="290">
        <v>1.92</v>
      </c>
      <c r="R21" s="103">
        <v>4</v>
      </c>
      <c r="S21" s="820"/>
      <c r="T21" s="820"/>
      <c r="U21" s="820"/>
      <c r="V21" s="820"/>
      <c r="W21" s="820"/>
      <c r="X21" s="820"/>
      <c r="Y21" s="820"/>
      <c r="Z21" s="820"/>
      <c r="AA21" s="820"/>
    </row>
    <row r="22" spans="1:27" ht="20.25" x14ac:dyDescent="0.3">
      <c r="A22" s="267" t="s">
        <v>198</v>
      </c>
      <c r="B22" s="451"/>
      <c r="C22" s="1617"/>
      <c r="D22" s="1612">
        <v>1.89</v>
      </c>
      <c r="E22" s="1572">
        <v>4</v>
      </c>
      <c r="F22" s="331">
        <f t="shared" si="0"/>
        <v>9</v>
      </c>
      <c r="G22" s="810"/>
      <c r="H22" s="837">
        <v>6</v>
      </c>
      <c r="I22" s="1577" t="s">
        <v>215</v>
      </c>
      <c r="J22" s="820"/>
      <c r="K22" s="131" t="s">
        <v>22</v>
      </c>
      <c r="L22" s="102">
        <v>0.81</v>
      </c>
      <c r="M22" s="285">
        <v>1.56</v>
      </c>
      <c r="N22" s="820"/>
      <c r="O22" s="131" t="s">
        <v>15</v>
      </c>
      <c r="P22" s="102">
        <v>0.42577559999999998</v>
      </c>
      <c r="Q22" s="290">
        <v>1.99</v>
      </c>
      <c r="R22" s="103">
        <v>4</v>
      </c>
      <c r="S22" s="820"/>
      <c r="T22" s="820"/>
      <c r="U22" s="820"/>
      <c r="V22" s="820"/>
      <c r="W22" s="820"/>
      <c r="X22" s="820"/>
      <c r="Y22" s="820"/>
      <c r="Z22" s="820"/>
      <c r="AA22" s="820"/>
    </row>
    <row r="23" spans="1:27" ht="20.25" x14ac:dyDescent="0.3">
      <c r="A23" s="267" t="s">
        <v>199</v>
      </c>
      <c r="B23" s="451"/>
      <c r="C23" s="1617"/>
      <c r="D23" s="1612">
        <v>1.97</v>
      </c>
      <c r="E23" s="1572">
        <v>4</v>
      </c>
      <c r="F23" s="331">
        <f t="shared" si="0"/>
        <v>9</v>
      </c>
      <c r="G23" s="810"/>
      <c r="H23" s="837">
        <v>7</v>
      </c>
      <c r="I23" s="1576" t="s">
        <v>705</v>
      </c>
      <c r="J23" s="820"/>
      <c r="K23" s="131" t="s">
        <v>56</v>
      </c>
      <c r="L23" s="102"/>
      <c r="M23" s="285">
        <v>1.57</v>
      </c>
      <c r="N23" s="820"/>
      <c r="O23" s="130" t="s">
        <v>7</v>
      </c>
      <c r="P23" s="104">
        <v>0.42945055638130947</v>
      </c>
      <c r="Q23" s="290">
        <v>1.94</v>
      </c>
      <c r="R23" s="103">
        <v>4</v>
      </c>
      <c r="S23" s="820"/>
      <c r="T23" s="820"/>
      <c r="U23" s="820"/>
      <c r="V23" s="820"/>
      <c r="W23" s="820"/>
      <c r="X23" s="820"/>
      <c r="Y23" s="820"/>
      <c r="Z23" s="820"/>
      <c r="AA23" s="820"/>
    </row>
    <row r="24" spans="1:27" ht="20.25" x14ac:dyDescent="0.3">
      <c r="A24" s="267" t="s">
        <v>200</v>
      </c>
      <c r="B24" s="451"/>
      <c r="C24" s="1617"/>
      <c r="D24" s="1612">
        <v>1.87</v>
      </c>
      <c r="E24" s="1572">
        <v>4</v>
      </c>
      <c r="F24" s="331">
        <f t="shared" si="0"/>
        <v>9</v>
      </c>
      <c r="G24" s="810"/>
      <c r="H24" s="837">
        <v>8</v>
      </c>
      <c r="I24" s="1576" t="s">
        <v>216</v>
      </c>
      <c r="J24" s="820"/>
      <c r="K24" s="131" t="s">
        <v>26</v>
      </c>
      <c r="L24" s="102"/>
      <c r="M24" s="285">
        <v>1.59</v>
      </c>
      <c r="N24" s="820"/>
      <c r="O24" s="130" t="s">
        <v>179</v>
      </c>
      <c r="P24" s="102">
        <v>0.48599999999999999</v>
      </c>
      <c r="Q24" s="290">
        <v>1.93</v>
      </c>
      <c r="R24" s="103">
        <v>3</v>
      </c>
      <c r="S24" s="820"/>
      <c r="T24" s="820"/>
      <c r="U24" s="820"/>
      <c r="V24" s="820"/>
      <c r="W24" s="820"/>
      <c r="X24" s="820"/>
      <c r="Y24" s="820"/>
      <c r="Z24" s="820"/>
      <c r="AA24" s="820"/>
    </row>
    <row r="25" spans="1:27" ht="20.25" x14ac:dyDescent="0.3">
      <c r="A25" s="113" t="s">
        <v>175</v>
      </c>
      <c r="B25" s="451">
        <v>0.39</v>
      </c>
      <c r="C25" s="1617">
        <v>0.4</v>
      </c>
      <c r="D25" s="1604">
        <v>1.64</v>
      </c>
      <c r="E25" s="1572">
        <v>4</v>
      </c>
      <c r="F25" s="331">
        <f t="shared" si="0"/>
        <v>9</v>
      </c>
      <c r="G25" s="810"/>
      <c r="H25" s="837">
        <v>9</v>
      </c>
      <c r="I25" s="1576" t="s">
        <v>217</v>
      </c>
      <c r="J25" s="820"/>
      <c r="K25" s="130" t="s">
        <v>175</v>
      </c>
      <c r="L25" s="102">
        <v>0.39</v>
      </c>
      <c r="M25" s="287">
        <v>1.64</v>
      </c>
      <c r="N25" s="820"/>
      <c r="O25" s="131" t="s">
        <v>51</v>
      </c>
      <c r="P25" s="104">
        <v>0.65549999999999997</v>
      </c>
      <c r="Q25" s="290">
        <v>1.82</v>
      </c>
      <c r="R25" s="103">
        <v>2</v>
      </c>
      <c r="S25" s="820"/>
      <c r="T25" s="820"/>
      <c r="U25" s="820"/>
      <c r="V25" s="820"/>
      <c r="W25" s="820"/>
      <c r="X25" s="820"/>
      <c r="Y25" s="820"/>
      <c r="Z25" s="820"/>
      <c r="AA25" s="820"/>
    </row>
    <row r="26" spans="1:27" ht="20.25" x14ac:dyDescent="0.3">
      <c r="A26" s="267" t="s">
        <v>207</v>
      </c>
      <c r="B26" s="1567"/>
      <c r="C26" s="1617"/>
      <c r="D26" s="1613">
        <v>1.86</v>
      </c>
      <c r="E26" s="1574">
        <v>4</v>
      </c>
      <c r="F26" s="331">
        <f t="shared" si="0"/>
        <v>9</v>
      </c>
      <c r="G26" s="810"/>
      <c r="H26" s="837">
        <v>10</v>
      </c>
      <c r="I26" s="1576" t="s">
        <v>218</v>
      </c>
      <c r="J26" s="820"/>
      <c r="K26" s="130" t="s">
        <v>14</v>
      </c>
      <c r="L26" s="102">
        <v>0.56999999999999995</v>
      </c>
      <c r="M26" s="285">
        <v>1.68</v>
      </c>
      <c r="N26" s="820"/>
      <c r="O26" s="131" t="s">
        <v>57</v>
      </c>
      <c r="P26" s="102">
        <v>0.66714799999999996</v>
      </c>
      <c r="Q26" s="290">
        <v>1.96</v>
      </c>
      <c r="R26" s="103">
        <v>2</v>
      </c>
      <c r="S26" s="820"/>
      <c r="T26" s="820"/>
      <c r="U26" s="820"/>
      <c r="V26" s="820"/>
      <c r="W26" s="820"/>
      <c r="X26" s="820"/>
      <c r="Y26" s="820"/>
      <c r="Z26" s="820"/>
      <c r="AA26" s="820"/>
    </row>
    <row r="27" spans="1:27" x14ac:dyDescent="0.3">
      <c r="A27" s="112" t="s">
        <v>179</v>
      </c>
      <c r="B27" s="451">
        <v>0.48599999999999999</v>
      </c>
      <c r="C27" s="1617">
        <v>0.4</v>
      </c>
      <c r="D27" s="1601">
        <v>1.93</v>
      </c>
      <c r="E27" s="1572">
        <v>3</v>
      </c>
      <c r="F27" s="331">
        <f t="shared" si="0"/>
        <v>21</v>
      </c>
      <c r="G27" s="810"/>
      <c r="H27" s="36"/>
      <c r="I27" s="36"/>
      <c r="J27" s="820"/>
      <c r="K27" s="130" t="s">
        <v>44</v>
      </c>
      <c r="L27" s="105">
        <v>0.77</v>
      </c>
      <c r="M27" s="286">
        <v>1.69</v>
      </c>
      <c r="N27" s="820"/>
      <c r="O27" s="130" t="s">
        <v>171</v>
      </c>
      <c r="P27" s="102">
        <v>0.74172265697046347</v>
      </c>
      <c r="Q27" s="290">
        <v>1.8</v>
      </c>
      <c r="R27" s="103">
        <v>2</v>
      </c>
      <c r="S27" s="820"/>
      <c r="T27" s="820"/>
      <c r="U27" s="820"/>
      <c r="V27" s="820"/>
      <c r="W27" s="820"/>
      <c r="X27" s="820"/>
      <c r="Y27" s="820"/>
      <c r="Z27" s="820"/>
      <c r="AA27" s="820"/>
    </row>
    <row r="28" spans="1:27" x14ac:dyDescent="0.3">
      <c r="A28" s="267" t="s">
        <v>17</v>
      </c>
      <c r="B28" s="452">
        <v>0.6</v>
      </c>
      <c r="C28" s="1617">
        <v>0.4</v>
      </c>
      <c r="D28" s="1604">
        <v>1.48</v>
      </c>
      <c r="E28" s="1572">
        <v>3</v>
      </c>
      <c r="F28" s="331">
        <f t="shared" si="0"/>
        <v>21</v>
      </c>
      <c r="G28" s="810"/>
      <c r="H28" s="36"/>
      <c r="I28" s="36"/>
      <c r="J28" s="820"/>
      <c r="K28" s="131" t="s">
        <v>543</v>
      </c>
      <c r="L28" s="102">
        <v>0.44</v>
      </c>
      <c r="M28" s="285">
        <v>1.73</v>
      </c>
      <c r="N28" s="820"/>
      <c r="O28" s="130" t="s">
        <v>150</v>
      </c>
      <c r="P28" s="102">
        <v>0.75205699999999998</v>
      </c>
      <c r="Q28" s="291">
        <v>1.88</v>
      </c>
      <c r="R28" s="103">
        <v>2</v>
      </c>
      <c r="S28" s="820"/>
      <c r="T28" s="820"/>
      <c r="U28" s="820"/>
      <c r="V28" s="820"/>
      <c r="W28" s="820"/>
      <c r="X28" s="820"/>
      <c r="Y28" s="820"/>
      <c r="Z28" s="820"/>
      <c r="AA28" s="820"/>
    </row>
    <row r="29" spans="1:27" ht="20.25" x14ac:dyDescent="0.35">
      <c r="A29" s="112" t="s">
        <v>174</v>
      </c>
      <c r="B29" s="451">
        <v>0.54325104654026102</v>
      </c>
      <c r="C29" s="1617">
        <v>0.4</v>
      </c>
      <c r="D29" s="1604">
        <v>1.41</v>
      </c>
      <c r="E29" s="1572">
        <v>3</v>
      </c>
      <c r="F29" s="331">
        <f t="shared" si="0"/>
        <v>21</v>
      </c>
      <c r="G29" s="810"/>
      <c r="H29" s="36"/>
      <c r="I29" s="36" t="s">
        <v>219</v>
      </c>
      <c r="J29" s="820"/>
      <c r="K29" s="131" t="s">
        <v>29</v>
      </c>
      <c r="L29" s="102"/>
      <c r="M29" s="285">
        <v>1.73</v>
      </c>
      <c r="N29" s="820"/>
      <c r="O29" s="131" t="s">
        <v>48</v>
      </c>
      <c r="P29" s="102">
        <v>0.80909253755763588</v>
      </c>
      <c r="Q29" s="290">
        <v>1.88</v>
      </c>
      <c r="R29" s="103">
        <v>1</v>
      </c>
      <c r="S29" s="831" t="s">
        <v>285</v>
      </c>
      <c r="T29" s="832">
        <f>AVERAGE(P19:P29)</f>
        <v>0.55476539992236884</v>
      </c>
      <c r="U29" s="833">
        <f>AVERAGE(Q19:Q29)</f>
        <v>1.9127272727272726</v>
      </c>
      <c r="V29" s="834">
        <f>AVERAGE(R19:R29)</f>
        <v>2.9090909090909092</v>
      </c>
      <c r="W29" s="820"/>
      <c r="X29" s="820"/>
      <c r="Y29" s="820"/>
      <c r="Z29" s="820"/>
      <c r="AA29" s="820"/>
    </row>
    <row r="30" spans="1:27" ht="20.25" x14ac:dyDescent="0.35">
      <c r="A30" s="112" t="s">
        <v>40</v>
      </c>
      <c r="B30" s="451">
        <v>0.56501773936073962</v>
      </c>
      <c r="C30" s="1617">
        <v>0.4</v>
      </c>
      <c r="D30" s="1600">
        <v>2.0099999999999998</v>
      </c>
      <c r="E30" s="1572">
        <v>3</v>
      </c>
      <c r="F30" s="331">
        <f t="shared" si="0"/>
        <v>21</v>
      </c>
      <c r="G30" s="810"/>
      <c r="H30" s="36"/>
      <c r="I30" s="36" t="s">
        <v>220</v>
      </c>
      <c r="J30" s="820"/>
      <c r="K30" s="130" t="s">
        <v>171</v>
      </c>
      <c r="L30" s="102">
        <v>0.74172265697046347</v>
      </c>
      <c r="M30" s="290">
        <v>1.8</v>
      </c>
      <c r="N30" s="820"/>
      <c r="O30" s="130" t="s">
        <v>19</v>
      </c>
      <c r="P30" s="219">
        <v>0.28368238304895765</v>
      </c>
      <c r="Q30" s="292">
        <v>2</v>
      </c>
      <c r="R30" s="103">
        <v>7</v>
      </c>
      <c r="S30" s="820"/>
      <c r="T30" s="820"/>
      <c r="U30" s="820"/>
      <c r="V30" s="820"/>
      <c r="W30" s="820"/>
      <c r="X30" s="820"/>
      <c r="Y30" s="820"/>
      <c r="Z30" s="820"/>
      <c r="AA30" s="820"/>
    </row>
    <row r="31" spans="1:27" x14ac:dyDescent="0.3">
      <c r="A31" s="267" t="s">
        <v>190</v>
      </c>
      <c r="B31" s="452">
        <v>0.45588299817184641</v>
      </c>
      <c r="C31" s="1617">
        <v>0.4</v>
      </c>
      <c r="D31" s="1600">
        <v>2.23</v>
      </c>
      <c r="E31" s="1572">
        <v>3</v>
      </c>
      <c r="F31" s="331">
        <f t="shared" si="0"/>
        <v>21</v>
      </c>
      <c r="G31" s="810"/>
      <c r="H31" s="36"/>
      <c r="I31" s="838" t="s">
        <v>145</v>
      </c>
      <c r="J31" s="820"/>
      <c r="K31" s="131" t="s">
        <v>65</v>
      </c>
      <c r="L31" s="102"/>
      <c r="M31" s="290">
        <v>1.8</v>
      </c>
      <c r="N31" s="820"/>
      <c r="O31" s="131" t="s">
        <v>25</v>
      </c>
      <c r="P31" s="219">
        <v>0.39371200000000001</v>
      </c>
      <c r="Q31" s="292">
        <v>2.08</v>
      </c>
      <c r="R31" s="103">
        <v>4</v>
      </c>
      <c r="S31" s="820"/>
      <c r="T31" s="820"/>
      <c r="U31" s="820"/>
      <c r="V31" s="820"/>
      <c r="W31" s="820"/>
      <c r="X31" s="820"/>
      <c r="Y31" s="820"/>
      <c r="Z31" s="820"/>
      <c r="AA31" s="820"/>
    </row>
    <row r="32" spans="1:27" x14ac:dyDescent="0.3">
      <c r="A32" s="267" t="s">
        <v>196</v>
      </c>
      <c r="B32" s="451">
        <v>0.58855737899794858</v>
      </c>
      <c r="C32" s="1617">
        <v>0.4</v>
      </c>
      <c r="D32" s="1600">
        <v>2.27</v>
      </c>
      <c r="E32" s="1572">
        <v>3</v>
      </c>
      <c r="F32" s="331">
        <f t="shared" si="0"/>
        <v>21</v>
      </c>
      <c r="G32" s="810"/>
      <c r="H32" s="36"/>
      <c r="I32" s="36" t="s">
        <v>221</v>
      </c>
      <c r="J32" s="820"/>
      <c r="K32" s="131" t="s">
        <v>51</v>
      </c>
      <c r="L32" s="104">
        <v>0.65549999999999997</v>
      </c>
      <c r="M32" s="290">
        <v>1.82</v>
      </c>
      <c r="N32" s="820"/>
      <c r="O32" s="213" t="s">
        <v>307</v>
      </c>
      <c r="P32" s="102">
        <v>0.42483301898491882</v>
      </c>
      <c r="Q32" s="292">
        <v>2.0099999999999998</v>
      </c>
      <c r="R32" s="103">
        <v>4</v>
      </c>
      <c r="S32" s="820"/>
      <c r="T32" s="820"/>
      <c r="U32" s="820"/>
      <c r="V32" s="820"/>
      <c r="W32" s="820"/>
      <c r="X32" s="820"/>
      <c r="Y32" s="820"/>
      <c r="Z32" s="820"/>
      <c r="AA32" s="820"/>
    </row>
    <row r="33" spans="1:27" x14ac:dyDescent="0.3">
      <c r="A33" s="112" t="s">
        <v>177</v>
      </c>
      <c r="B33" s="453">
        <v>0.56999999999999995</v>
      </c>
      <c r="C33" s="1617">
        <v>0.4</v>
      </c>
      <c r="D33" s="1600">
        <v>2.13</v>
      </c>
      <c r="E33" s="1572">
        <v>3</v>
      </c>
      <c r="F33" s="331">
        <f t="shared" si="0"/>
        <v>21</v>
      </c>
      <c r="G33" s="810"/>
      <c r="H33" s="36"/>
      <c r="I33" s="838" t="s">
        <v>146</v>
      </c>
      <c r="J33" s="820"/>
      <c r="K33" s="131" t="s">
        <v>32</v>
      </c>
      <c r="L33" s="102"/>
      <c r="M33" s="290">
        <v>1.86</v>
      </c>
      <c r="N33" s="820"/>
      <c r="O33" s="131" t="s">
        <v>27</v>
      </c>
      <c r="P33" s="104">
        <v>0.45588299817184641</v>
      </c>
      <c r="Q33" s="292">
        <v>2.23</v>
      </c>
      <c r="R33" s="103">
        <v>3</v>
      </c>
      <c r="S33" s="820"/>
      <c r="T33" s="820"/>
      <c r="U33" s="820"/>
      <c r="V33" s="820"/>
      <c r="W33" s="820"/>
      <c r="X33" s="820"/>
      <c r="Y33" s="820"/>
      <c r="Z33" s="820"/>
      <c r="AA33" s="820"/>
    </row>
    <row r="34" spans="1:27" x14ac:dyDescent="0.3">
      <c r="A34" s="267" t="s">
        <v>62</v>
      </c>
      <c r="B34" s="1567"/>
      <c r="C34" s="1617"/>
      <c r="D34" s="1614">
        <v>1.03</v>
      </c>
      <c r="E34" s="1574">
        <v>3</v>
      </c>
      <c r="F34" s="331">
        <f t="shared" si="0"/>
        <v>21</v>
      </c>
      <c r="G34" s="810"/>
      <c r="H34" s="820"/>
      <c r="I34" s="820"/>
      <c r="J34" s="820"/>
      <c r="K34" s="131" t="s">
        <v>21</v>
      </c>
      <c r="L34" s="102"/>
      <c r="M34" s="290">
        <v>1.87</v>
      </c>
      <c r="N34" s="820"/>
      <c r="O34" s="131" t="s">
        <v>537</v>
      </c>
      <c r="P34" s="102">
        <v>0.47299999999999998</v>
      </c>
      <c r="Q34" s="292">
        <v>2.27</v>
      </c>
      <c r="R34" s="103">
        <v>3</v>
      </c>
      <c r="S34" s="820"/>
      <c r="T34" s="820"/>
      <c r="U34" s="820"/>
      <c r="V34" s="820"/>
      <c r="W34" s="820"/>
      <c r="X34" s="820"/>
      <c r="Y34" s="820"/>
      <c r="Z34" s="820"/>
      <c r="AA34" s="820"/>
    </row>
    <row r="35" spans="1:27" x14ac:dyDescent="0.3">
      <c r="A35" s="267" t="s">
        <v>535</v>
      </c>
      <c r="B35" s="451"/>
      <c r="C35" s="1617"/>
      <c r="D35" s="1615">
        <v>1.59</v>
      </c>
      <c r="E35" s="1572">
        <v>3</v>
      </c>
      <c r="F35" s="331">
        <f t="shared" si="0"/>
        <v>21</v>
      </c>
      <c r="G35" s="810"/>
      <c r="H35" s="820"/>
      <c r="I35" s="820"/>
      <c r="J35" s="820"/>
      <c r="K35" s="131" t="s">
        <v>48</v>
      </c>
      <c r="L35" s="102">
        <v>0.80909253755763588</v>
      </c>
      <c r="M35" s="290">
        <v>1.88</v>
      </c>
      <c r="N35" s="820"/>
      <c r="O35" s="131" t="s">
        <v>24</v>
      </c>
      <c r="P35" s="102">
        <v>0.49685710294733904</v>
      </c>
      <c r="Q35" s="292">
        <v>2.09</v>
      </c>
      <c r="R35" s="103">
        <v>3</v>
      </c>
      <c r="S35" s="820"/>
      <c r="T35" s="820"/>
      <c r="U35" s="820"/>
      <c r="V35" s="820"/>
      <c r="W35" s="820"/>
      <c r="X35" s="820"/>
      <c r="Y35" s="820"/>
      <c r="Z35" s="820"/>
      <c r="AA35" s="820"/>
    </row>
    <row r="36" spans="1:27" x14ac:dyDescent="0.3">
      <c r="A36" s="112" t="s">
        <v>173</v>
      </c>
      <c r="B36" s="451">
        <v>0.49166542165262989</v>
      </c>
      <c r="C36" s="1617">
        <v>0.4</v>
      </c>
      <c r="D36" s="1604">
        <v>1.55</v>
      </c>
      <c r="E36" s="1572">
        <v>3</v>
      </c>
      <c r="F36" s="331">
        <f t="shared" si="0"/>
        <v>21</v>
      </c>
      <c r="G36" s="810"/>
      <c r="H36" s="820"/>
      <c r="I36" s="820"/>
      <c r="J36" s="820"/>
      <c r="K36" s="130" t="s">
        <v>150</v>
      </c>
      <c r="L36" s="102">
        <v>0.75205699999999998</v>
      </c>
      <c r="M36" s="291">
        <v>1.88</v>
      </c>
      <c r="N36" s="820"/>
      <c r="O36" s="130" t="s">
        <v>177</v>
      </c>
      <c r="P36" s="219">
        <v>0.56999999999999995</v>
      </c>
      <c r="Q36" s="292">
        <v>2.13</v>
      </c>
      <c r="R36" s="103">
        <v>5</v>
      </c>
      <c r="S36" s="820"/>
      <c r="T36" s="820"/>
      <c r="U36" s="820"/>
      <c r="V36" s="820"/>
      <c r="W36" s="820"/>
      <c r="X36" s="820"/>
      <c r="Y36" s="820"/>
      <c r="Z36" s="820"/>
      <c r="AA36" s="820"/>
    </row>
    <row r="37" spans="1:27" x14ac:dyDescent="0.3">
      <c r="A37" s="113" t="s">
        <v>188</v>
      </c>
      <c r="B37" s="451">
        <v>0.56999999999999995</v>
      </c>
      <c r="C37" s="1617">
        <v>0.4</v>
      </c>
      <c r="D37" s="1604">
        <v>1.68</v>
      </c>
      <c r="E37" s="1572">
        <v>3</v>
      </c>
      <c r="F37" s="331">
        <f t="shared" si="0"/>
        <v>21</v>
      </c>
      <c r="G37" s="810"/>
      <c r="H37" s="820"/>
      <c r="I37" s="820"/>
      <c r="J37" s="820"/>
      <c r="K37" s="131" t="s">
        <v>31</v>
      </c>
      <c r="L37" s="102"/>
      <c r="M37" s="290">
        <v>1.89</v>
      </c>
      <c r="N37" s="820"/>
      <c r="O37" s="130" t="s">
        <v>40</v>
      </c>
      <c r="P37" s="102">
        <v>0.56501773936073962</v>
      </c>
      <c r="Q37" s="292">
        <v>2.0099999999999998</v>
      </c>
      <c r="R37" s="103">
        <v>3</v>
      </c>
      <c r="S37" s="820"/>
      <c r="T37" s="820"/>
      <c r="U37" s="820"/>
      <c r="V37" s="820"/>
      <c r="W37" s="820"/>
      <c r="X37" s="820"/>
      <c r="Y37" s="820"/>
      <c r="Z37" s="820"/>
      <c r="AA37" s="820"/>
    </row>
    <row r="38" spans="1:27" x14ac:dyDescent="0.3">
      <c r="A38" s="112" t="s">
        <v>178</v>
      </c>
      <c r="B38" s="451"/>
      <c r="C38" s="1617"/>
      <c r="D38" s="1615">
        <v>1.34</v>
      </c>
      <c r="E38" s="1572">
        <v>3</v>
      </c>
      <c r="F38" s="331">
        <f t="shared" si="0"/>
        <v>21</v>
      </c>
      <c r="G38" s="810"/>
      <c r="H38" s="820"/>
      <c r="I38" s="820"/>
      <c r="J38" s="820"/>
      <c r="K38" s="131" t="s">
        <v>46</v>
      </c>
      <c r="L38" s="102"/>
      <c r="M38" s="290">
        <v>1.89</v>
      </c>
      <c r="N38" s="820"/>
      <c r="O38" s="131" t="s">
        <v>13</v>
      </c>
      <c r="P38" s="102">
        <v>0.58855737899794858</v>
      </c>
      <c r="Q38" s="292">
        <v>2.27</v>
      </c>
      <c r="R38" s="103">
        <v>3</v>
      </c>
      <c r="S38" s="820"/>
      <c r="T38" s="820"/>
      <c r="U38" s="820"/>
      <c r="V38" s="820"/>
      <c r="W38" s="820"/>
      <c r="X38" s="820"/>
      <c r="Y38" s="820"/>
      <c r="Z38" s="820"/>
      <c r="AA38" s="820"/>
    </row>
    <row r="39" spans="1:27" x14ac:dyDescent="0.3">
      <c r="A39" s="267" t="s">
        <v>201</v>
      </c>
      <c r="B39" s="451"/>
      <c r="C39" s="1617"/>
      <c r="D39" s="1615">
        <v>1.25</v>
      </c>
      <c r="E39" s="1572">
        <v>3</v>
      </c>
      <c r="F39" s="331">
        <f t="shared" ref="F39:F63" si="1">RANK(E39,E$7:E$63,0)</f>
        <v>21</v>
      </c>
      <c r="G39" s="810"/>
      <c r="H39" s="820"/>
      <c r="I39" s="820"/>
      <c r="J39" s="820"/>
      <c r="K39" s="130" t="s">
        <v>36</v>
      </c>
      <c r="L39" s="102">
        <v>0.40028000000000002</v>
      </c>
      <c r="M39" s="290">
        <v>1.92</v>
      </c>
      <c r="N39" s="820"/>
      <c r="O39" s="131" t="s">
        <v>47</v>
      </c>
      <c r="P39" s="102">
        <v>0.63147305016684585</v>
      </c>
      <c r="Q39" s="292">
        <v>2.13</v>
      </c>
      <c r="R39" s="103">
        <v>2</v>
      </c>
      <c r="S39" s="820"/>
      <c r="T39" s="820"/>
      <c r="U39" s="820"/>
      <c r="V39" s="820"/>
      <c r="W39" s="820"/>
      <c r="X39" s="820"/>
      <c r="Y39" s="820"/>
      <c r="Z39" s="820"/>
      <c r="AA39" s="820"/>
    </row>
    <row r="40" spans="1:27" x14ac:dyDescent="0.3">
      <c r="A40" s="267" t="s">
        <v>52</v>
      </c>
      <c r="B40" s="1567"/>
      <c r="C40" s="1617"/>
      <c r="D40" s="1615">
        <v>1.42</v>
      </c>
      <c r="E40" s="1574">
        <v>3</v>
      </c>
      <c r="F40" s="331">
        <f t="shared" si="1"/>
        <v>21</v>
      </c>
      <c r="G40" s="810"/>
      <c r="H40" s="820"/>
      <c r="I40" s="820"/>
      <c r="J40" s="820"/>
      <c r="K40" s="130" t="s">
        <v>179</v>
      </c>
      <c r="L40" s="102">
        <v>0.48599999999999999</v>
      </c>
      <c r="M40" s="290">
        <v>1.93</v>
      </c>
      <c r="N40" s="820"/>
      <c r="O40" s="131" t="s">
        <v>53</v>
      </c>
      <c r="P40" s="102">
        <v>0.63720100000000002</v>
      </c>
      <c r="Q40" s="292">
        <v>2.1</v>
      </c>
      <c r="R40" s="103">
        <v>2</v>
      </c>
      <c r="S40" s="820"/>
      <c r="T40" s="820"/>
      <c r="U40" s="820"/>
      <c r="V40" s="820"/>
      <c r="W40" s="820"/>
      <c r="X40" s="820"/>
      <c r="Y40" s="820"/>
      <c r="Z40" s="820"/>
      <c r="AA40" s="820"/>
    </row>
    <row r="41" spans="1:27" x14ac:dyDescent="0.3">
      <c r="A41" s="267" t="s">
        <v>611</v>
      </c>
      <c r="B41" s="451">
        <v>0.47299999999999998</v>
      </c>
      <c r="C41" s="1617">
        <v>0.4</v>
      </c>
      <c r="D41" s="1600">
        <v>2.27</v>
      </c>
      <c r="E41" s="1572">
        <v>3</v>
      </c>
      <c r="F41" s="331">
        <f t="shared" si="1"/>
        <v>21</v>
      </c>
      <c r="G41" s="810"/>
      <c r="H41" s="820"/>
      <c r="I41" s="820"/>
      <c r="J41" s="820"/>
      <c r="K41" s="130" t="s">
        <v>7</v>
      </c>
      <c r="L41" s="104">
        <v>0.42945055638130947</v>
      </c>
      <c r="M41" s="290">
        <v>1.94</v>
      </c>
      <c r="N41" s="820"/>
      <c r="O41" s="131" t="s">
        <v>59</v>
      </c>
      <c r="P41" s="102">
        <v>0.68010400000000004</v>
      </c>
      <c r="Q41" s="292">
        <v>2.0499999999999998</v>
      </c>
      <c r="R41" s="103">
        <v>2</v>
      </c>
      <c r="S41" s="820"/>
      <c r="T41" s="820"/>
      <c r="U41" s="820"/>
      <c r="V41" s="820"/>
      <c r="W41" s="820"/>
      <c r="X41" s="820"/>
      <c r="Y41" s="820"/>
      <c r="Z41" s="820"/>
      <c r="AA41" s="820"/>
    </row>
    <row r="42" spans="1:27" x14ac:dyDescent="0.3">
      <c r="A42" s="267" t="s">
        <v>41</v>
      </c>
      <c r="B42" s="451"/>
      <c r="C42" s="1617"/>
      <c r="D42" s="1615">
        <v>1.23</v>
      </c>
      <c r="E42" s="1572">
        <v>3</v>
      </c>
      <c r="F42" s="331">
        <f t="shared" si="1"/>
        <v>21</v>
      </c>
      <c r="G42" s="810"/>
      <c r="H42" s="820"/>
      <c r="I42" s="820"/>
      <c r="J42" s="820"/>
      <c r="K42" s="130" t="s">
        <v>9</v>
      </c>
      <c r="L42" s="102">
        <v>0.39</v>
      </c>
      <c r="M42" s="288">
        <v>1.94</v>
      </c>
      <c r="N42" s="820"/>
      <c r="O42" s="130" t="s">
        <v>28</v>
      </c>
      <c r="P42" s="102">
        <v>0.92</v>
      </c>
      <c r="Q42" s="292">
        <v>2.0499999999999998</v>
      </c>
      <c r="R42" s="103">
        <v>3</v>
      </c>
      <c r="S42" s="831" t="s">
        <v>285</v>
      </c>
      <c r="T42" s="832">
        <f>AVERAGE(P30:P41)</f>
        <v>0.51669338930654962</v>
      </c>
      <c r="U42" s="833">
        <f>AVERAGE(Q30:Q41)</f>
        <v>2.1141666666666667</v>
      </c>
      <c r="V42" s="834">
        <f>AVERAGE(R30:R41)</f>
        <v>3.4166666666666665</v>
      </c>
      <c r="W42" s="820"/>
      <c r="X42" s="820"/>
      <c r="Y42" s="820"/>
      <c r="Z42" s="820"/>
      <c r="AA42" s="820"/>
    </row>
    <row r="43" spans="1:27" x14ac:dyDescent="0.3">
      <c r="A43" s="112" t="s">
        <v>49</v>
      </c>
      <c r="B43" s="451"/>
      <c r="C43" s="1617"/>
      <c r="D43" s="1615">
        <v>1.02</v>
      </c>
      <c r="E43" s="1572">
        <v>3</v>
      </c>
      <c r="F43" s="331">
        <f t="shared" si="1"/>
        <v>21</v>
      </c>
      <c r="G43" s="810"/>
      <c r="H43" s="820"/>
      <c r="I43" s="820"/>
      <c r="J43" s="820"/>
      <c r="K43" s="131" t="s">
        <v>57</v>
      </c>
      <c r="L43" s="102">
        <v>0.66714799999999996</v>
      </c>
      <c r="M43" s="290">
        <v>1.96</v>
      </c>
      <c r="N43" s="820"/>
      <c r="S43" s="820"/>
      <c r="T43" s="820"/>
      <c r="U43" s="820"/>
      <c r="V43" s="820"/>
      <c r="W43" s="820"/>
      <c r="X43" s="820"/>
      <c r="Y43" s="820"/>
      <c r="Z43" s="820"/>
      <c r="AA43" s="820"/>
    </row>
    <row r="44" spans="1:27" x14ac:dyDescent="0.3">
      <c r="A44" s="267" t="s">
        <v>208</v>
      </c>
      <c r="B44" s="451">
        <v>0.49685710294733904</v>
      </c>
      <c r="C44" s="1617">
        <v>0.4</v>
      </c>
      <c r="D44" s="1600">
        <v>2.09</v>
      </c>
      <c r="E44" s="1572">
        <v>3</v>
      </c>
      <c r="F44" s="331">
        <f t="shared" si="1"/>
        <v>21</v>
      </c>
      <c r="G44" s="810"/>
      <c r="H44" s="820"/>
      <c r="I44" s="820"/>
      <c r="J44" s="820"/>
      <c r="K44" s="131" t="s">
        <v>37</v>
      </c>
      <c r="L44" s="102"/>
      <c r="M44" s="290">
        <v>1.97</v>
      </c>
      <c r="N44" s="820"/>
      <c r="S44" s="820"/>
      <c r="T44" s="820"/>
      <c r="U44" s="820"/>
      <c r="V44" s="820"/>
      <c r="W44" s="820"/>
      <c r="X44" s="820"/>
      <c r="Y44" s="820"/>
      <c r="Z44" s="820"/>
      <c r="AA44" s="820"/>
    </row>
    <row r="45" spans="1:27" x14ac:dyDescent="0.3">
      <c r="A45" s="267" t="s">
        <v>536</v>
      </c>
      <c r="B45" s="451"/>
      <c r="C45" s="1617"/>
      <c r="D45" s="1615">
        <v>1.73</v>
      </c>
      <c r="E45" s="1572">
        <v>3</v>
      </c>
      <c r="F45" s="331">
        <f t="shared" si="1"/>
        <v>21</v>
      </c>
      <c r="G45" s="810"/>
      <c r="H45" s="820"/>
      <c r="I45" s="820"/>
      <c r="J45" s="820"/>
      <c r="K45" s="131" t="s">
        <v>43</v>
      </c>
      <c r="L45" s="102"/>
      <c r="M45" s="290">
        <v>1.97</v>
      </c>
      <c r="N45" s="820"/>
      <c r="O45" s="820"/>
      <c r="P45" s="820"/>
      <c r="Q45" s="820"/>
      <c r="R45" s="820"/>
      <c r="S45" s="820"/>
      <c r="T45" s="820"/>
      <c r="U45" s="820"/>
      <c r="V45" s="820"/>
      <c r="W45" s="820"/>
      <c r="X45" s="820"/>
      <c r="Y45" s="820"/>
      <c r="Z45" s="820"/>
      <c r="AA45" s="820"/>
    </row>
    <row r="46" spans="1:27" x14ac:dyDescent="0.3">
      <c r="A46" s="267" t="s">
        <v>295</v>
      </c>
      <c r="B46" s="451">
        <v>0.63720100000000002</v>
      </c>
      <c r="C46" s="1617">
        <v>0.4</v>
      </c>
      <c r="D46" s="1600">
        <v>2.1</v>
      </c>
      <c r="E46" s="1572">
        <v>2</v>
      </c>
      <c r="F46" s="331">
        <f t="shared" si="1"/>
        <v>40</v>
      </c>
      <c r="G46" s="810"/>
      <c r="H46" s="820"/>
      <c r="I46" s="820"/>
      <c r="J46" s="820"/>
      <c r="K46" s="131" t="s">
        <v>30</v>
      </c>
      <c r="L46" s="102">
        <v>0.34539304823665018</v>
      </c>
      <c r="M46" s="289">
        <v>1.98</v>
      </c>
      <c r="N46" s="820"/>
      <c r="O46" s="820"/>
      <c r="P46" s="820"/>
      <c r="Q46" s="820"/>
      <c r="R46" s="820"/>
      <c r="S46" s="820"/>
      <c r="T46" s="820"/>
      <c r="U46" s="820"/>
      <c r="V46" s="820"/>
      <c r="W46" s="820"/>
      <c r="X46" s="820"/>
      <c r="Y46" s="820"/>
      <c r="Z46" s="820"/>
      <c r="AA46" s="820"/>
    </row>
    <row r="47" spans="1:27" x14ac:dyDescent="0.3">
      <c r="A47" s="267" t="s">
        <v>194</v>
      </c>
      <c r="B47" s="451">
        <v>0.79</v>
      </c>
      <c r="C47" s="1617">
        <v>0.4</v>
      </c>
      <c r="D47" s="1601">
        <v>1.99</v>
      </c>
      <c r="E47" s="1572">
        <v>2</v>
      </c>
      <c r="F47" s="331">
        <f t="shared" si="1"/>
        <v>40</v>
      </c>
      <c r="G47" s="810"/>
      <c r="H47" s="820"/>
      <c r="I47" s="820"/>
      <c r="J47" s="820"/>
      <c r="K47" s="131" t="s">
        <v>55</v>
      </c>
      <c r="L47" s="102">
        <v>0.79</v>
      </c>
      <c r="M47" s="290">
        <v>1.99</v>
      </c>
      <c r="N47" s="820"/>
      <c r="O47" s="820"/>
      <c r="P47" s="820"/>
      <c r="Q47" s="820"/>
      <c r="R47" s="820"/>
      <c r="S47" s="820"/>
      <c r="T47" s="820"/>
      <c r="U47" s="820"/>
      <c r="V47" s="820"/>
      <c r="W47" s="820"/>
      <c r="X47" s="820"/>
      <c r="Y47" s="820"/>
      <c r="Z47" s="820"/>
      <c r="AA47" s="820"/>
    </row>
    <row r="48" spans="1:27" x14ac:dyDescent="0.3">
      <c r="A48" s="112" t="s">
        <v>186</v>
      </c>
      <c r="B48" s="451">
        <v>0.69208099999999995</v>
      </c>
      <c r="C48" s="1617">
        <v>0.4</v>
      </c>
      <c r="D48" s="1604">
        <v>1.35</v>
      </c>
      <c r="E48" s="1572">
        <v>2</v>
      </c>
      <c r="F48" s="331">
        <f t="shared" si="1"/>
        <v>40</v>
      </c>
      <c r="G48" s="810"/>
      <c r="H48" s="820"/>
      <c r="I48" s="820"/>
      <c r="J48" s="820"/>
      <c r="K48" s="131" t="s">
        <v>15</v>
      </c>
      <c r="L48" s="102">
        <v>0.42577559999999998</v>
      </c>
      <c r="M48" s="290">
        <v>1.99</v>
      </c>
      <c r="N48" s="820"/>
      <c r="O48" s="820"/>
      <c r="P48" s="820"/>
      <c r="Q48" s="820"/>
      <c r="R48" s="820"/>
      <c r="S48" s="820"/>
      <c r="T48" s="820"/>
      <c r="U48" s="820"/>
      <c r="V48" s="820"/>
      <c r="W48" s="820"/>
      <c r="X48" s="820"/>
      <c r="Y48" s="820"/>
      <c r="Z48" s="820"/>
      <c r="AA48" s="820"/>
    </row>
    <row r="49" spans="1:27" x14ac:dyDescent="0.3">
      <c r="A49" s="112" t="s">
        <v>170</v>
      </c>
      <c r="B49" s="451">
        <v>0.752177134972147</v>
      </c>
      <c r="C49" s="1617">
        <v>0.4</v>
      </c>
      <c r="D49" s="1604">
        <v>1.53</v>
      </c>
      <c r="E49" s="1572">
        <v>2</v>
      </c>
      <c r="F49" s="331">
        <f t="shared" si="1"/>
        <v>40</v>
      </c>
      <c r="G49" s="810"/>
      <c r="H49" s="820"/>
      <c r="I49" s="820"/>
      <c r="J49" s="820"/>
      <c r="K49" s="131" t="s">
        <v>35</v>
      </c>
      <c r="L49" s="102"/>
      <c r="M49" s="292">
        <v>2</v>
      </c>
      <c r="N49" s="820"/>
      <c r="O49" s="820"/>
      <c r="P49" s="820"/>
      <c r="Q49" s="820"/>
      <c r="R49" s="820"/>
      <c r="S49" s="820"/>
      <c r="T49" s="820"/>
      <c r="U49" s="820"/>
      <c r="V49" s="820"/>
      <c r="W49" s="820"/>
      <c r="X49" s="820"/>
      <c r="Y49" s="820"/>
      <c r="Z49" s="820"/>
      <c r="AA49" s="820"/>
    </row>
    <row r="50" spans="1:27" x14ac:dyDescent="0.3">
      <c r="A50" s="112" t="s">
        <v>613</v>
      </c>
      <c r="B50" s="453">
        <v>0.77</v>
      </c>
      <c r="C50" s="1617">
        <v>0.4</v>
      </c>
      <c r="D50" s="1605">
        <v>1.69</v>
      </c>
      <c r="E50" s="1572">
        <v>2</v>
      </c>
      <c r="F50" s="331">
        <f t="shared" si="1"/>
        <v>40</v>
      </c>
      <c r="G50" s="810"/>
      <c r="H50" s="820"/>
      <c r="I50" s="820"/>
      <c r="J50" s="820"/>
      <c r="K50" s="130" t="s">
        <v>19</v>
      </c>
      <c r="L50" s="102">
        <v>0.28368238304895765</v>
      </c>
      <c r="M50" s="292">
        <v>2</v>
      </c>
      <c r="N50" s="820"/>
      <c r="O50" s="820"/>
      <c r="P50" s="820"/>
      <c r="Q50" s="820"/>
      <c r="R50" s="820"/>
      <c r="S50" s="820"/>
      <c r="T50" s="820"/>
      <c r="U50" s="820"/>
      <c r="V50" s="820"/>
      <c r="W50" s="820"/>
      <c r="X50" s="820"/>
      <c r="Y50" s="820"/>
      <c r="Z50" s="820"/>
      <c r="AA50" s="820"/>
    </row>
    <row r="51" spans="1:27" x14ac:dyDescent="0.3">
      <c r="A51" s="267" t="s">
        <v>572</v>
      </c>
      <c r="B51" s="1567">
        <v>0.63147305016684585</v>
      </c>
      <c r="C51" s="1617">
        <v>0.4</v>
      </c>
      <c r="D51" s="1600">
        <v>2.13</v>
      </c>
      <c r="E51" s="1574">
        <v>2</v>
      </c>
      <c r="F51" s="331">
        <f t="shared" si="1"/>
        <v>40</v>
      </c>
      <c r="G51" s="810"/>
      <c r="H51" s="820"/>
      <c r="I51" s="820"/>
      <c r="J51" s="820"/>
      <c r="K51" s="213" t="s">
        <v>307</v>
      </c>
      <c r="L51" s="102">
        <v>0.42483301898491882</v>
      </c>
      <c r="M51" s="292">
        <v>2.0099999999999998</v>
      </c>
      <c r="N51" s="820"/>
      <c r="O51" s="820"/>
      <c r="P51" s="820"/>
      <c r="Q51" s="820"/>
      <c r="R51" s="820"/>
      <c r="S51" s="820"/>
      <c r="T51" s="820"/>
      <c r="U51" s="820"/>
      <c r="V51" s="820"/>
      <c r="W51" s="820"/>
      <c r="X51" s="820"/>
      <c r="Y51" s="820"/>
      <c r="Z51" s="820"/>
      <c r="AA51" s="820"/>
    </row>
    <row r="52" spans="1:27" x14ac:dyDescent="0.3">
      <c r="A52" s="112" t="s">
        <v>9</v>
      </c>
      <c r="B52" s="451">
        <v>0.39</v>
      </c>
      <c r="C52" s="1617">
        <v>0.25</v>
      </c>
      <c r="D52" s="1606">
        <v>1.94</v>
      </c>
      <c r="E52" s="1572">
        <v>2</v>
      </c>
      <c r="F52" s="331">
        <f t="shared" si="1"/>
        <v>40</v>
      </c>
      <c r="G52" s="810"/>
      <c r="H52" s="820"/>
      <c r="I52" s="820"/>
      <c r="J52" s="820"/>
      <c r="K52" s="130" t="s">
        <v>40</v>
      </c>
      <c r="L52" s="102">
        <v>0.56501773936073962</v>
      </c>
      <c r="M52" s="292">
        <v>2.0099999999999998</v>
      </c>
      <c r="N52" s="820"/>
      <c r="O52" s="820"/>
      <c r="P52" s="820"/>
      <c r="Q52" s="820"/>
      <c r="R52" s="820"/>
      <c r="S52" s="820"/>
      <c r="T52" s="820"/>
      <c r="U52" s="820"/>
      <c r="V52" s="820"/>
      <c r="W52" s="820"/>
      <c r="X52" s="820"/>
      <c r="Y52" s="820"/>
      <c r="Z52" s="820"/>
      <c r="AA52" s="820"/>
    </row>
    <row r="53" spans="1:27" x14ac:dyDescent="0.3">
      <c r="A53" s="267" t="s">
        <v>23</v>
      </c>
      <c r="B53" s="451">
        <v>0.79969800000000002</v>
      </c>
      <c r="C53" s="1617">
        <v>0.25</v>
      </c>
      <c r="D53" s="1604">
        <v>1.28</v>
      </c>
      <c r="E53" s="1572">
        <v>2</v>
      </c>
      <c r="F53" s="331">
        <f t="shared" si="1"/>
        <v>40</v>
      </c>
      <c r="G53" s="810"/>
      <c r="H53" s="820"/>
      <c r="I53" s="820"/>
      <c r="J53" s="820"/>
      <c r="K53" s="131" t="s">
        <v>45</v>
      </c>
      <c r="L53" s="102"/>
      <c r="M53" s="292">
        <v>2.02</v>
      </c>
      <c r="N53" s="820"/>
      <c r="O53" s="820"/>
      <c r="P53" s="820"/>
      <c r="Q53" s="820"/>
      <c r="R53" s="820"/>
      <c r="S53" s="820"/>
      <c r="T53" s="820"/>
      <c r="U53" s="820"/>
      <c r="V53" s="820"/>
      <c r="W53" s="820"/>
      <c r="X53" s="820"/>
      <c r="Y53" s="820"/>
      <c r="Z53" s="820"/>
      <c r="AA53" s="820"/>
    </row>
    <row r="54" spans="1:27" x14ac:dyDescent="0.3">
      <c r="A54" s="267" t="s">
        <v>298</v>
      </c>
      <c r="B54" s="102">
        <v>0.68010400000000004</v>
      </c>
      <c r="C54" s="1617">
        <v>0.4</v>
      </c>
      <c r="D54" s="1600">
        <v>2.0499999999999998</v>
      </c>
      <c r="E54" s="1572">
        <v>2</v>
      </c>
      <c r="F54" s="331">
        <f t="shared" si="1"/>
        <v>40</v>
      </c>
      <c r="G54" s="810"/>
      <c r="H54" s="820"/>
      <c r="I54" s="820"/>
      <c r="J54" s="820"/>
      <c r="K54" s="131" t="s">
        <v>50</v>
      </c>
      <c r="L54" s="102"/>
      <c r="M54" s="292">
        <v>2.02</v>
      </c>
      <c r="N54" s="820"/>
      <c r="O54" s="820"/>
      <c r="P54" s="820"/>
      <c r="Q54" s="820"/>
      <c r="R54" s="820"/>
      <c r="S54" s="820"/>
      <c r="T54" s="820"/>
      <c r="U54" s="820"/>
      <c r="V54" s="820"/>
      <c r="W54" s="820"/>
      <c r="X54" s="820"/>
      <c r="Y54" s="820"/>
      <c r="Z54" s="820"/>
      <c r="AA54" s="820"/>
    </row>
    <row r="55" spans="1:27" x14ac:dyDescent="0.3">
      <c r="A55" s="112" t="s">
        <v>171</v>
      </c>
      <c r="B55" s="1567">
        <v>0.74172265697046347</v>
      </c>
      <c r="C55" s="1617">
        <v>0.4</v>
      </c>
      <c r="D55" s="1602">
        <v>1.8</v>
      </c>
      <c r="E55" s="1574">
        <v>2</v>
      </c>
      <c r="F55" s="331">
        <f t="shared" si="1"/>
        <v>40</v>
      </c>
      <c r="G55" s="810"/>
      <c r="H55" s="820"/>
      <c r="I55" s="820"/>
      <c r="J55" s="820"/>
      <c r="K55" s="131" t="s">
        <v>64</v>
      </c>
      <c r="L55" s="102"/>
      <c r="M55" s="292">
        <v>2.02</v>
      </c>
      <c r="N55" s="820"/>
      <c r="O55" s="820"/>
      <c r="P55" s="820"/>
      <c r="Q55" s="820"/>
      <c r="R55" s="820"/>
      <c r="S55" s="820"/>
      <c r="T55" s="820"/>
      <c r="U55" s="820"/>
      <c r="V55" s="820"/>
      <c r="W55" s="820"/>
      <c r="X55" s="820"/>
      <c r="Y55" s="820"/>
      <c r="Z55" s="820"/>
      <c r="AA55" s="820"/>
    </row>
    <row r="56" spans="1:27" x14ac:dyDescent="0.3">
      <c r="A56" s="267" t="s">
        <v>300</v>
      </c>
      <c r="B56" s="452">
        <v>0.65549999999999997</v>
      </c>
      <c r="C56" s="1617">
        <v>0.4</v>
      </c>
      <c r="D56" s="1601">
        <v>1.82</v>
      </c>
      <c r="E56" s="1572">
        <v>2</v>
      </c>
      <c r="F56" s="331">
        <f t="shared" si="1"/>
        <v>40</v>
      </c>
      <c r="G56" s="810"/>
      <c r="H56" s="820"/>
      <c r="I56" s="820"/>
      <c r="J56" s="820"/>
      <c r="K56" s="131" t="s">
        <v>59</v>
      </c>
      <c r="L56" s="102">
        <v>0.68010400000000004</v>
      </c>
      <c r="M56" s="292">
        <v>2.0499999999999998</v>
      </c>
      <c r="N56" s="820"/>
      <c r="O56" s="820"/>
      <c r="P56" s="820"/>
      <c r="Q56" s="820"/>
      <c r="R56" s="820"/>
      <c r="S56" s="820"/>
      <c r="T56" s="820"/>
      <c r="U56" s="820"/>
      <c r="V56" s="820"/>
      <c r="W56" s="820"/>
      <c r="X56" s="820"/>
      <c r="Y56" s="820"/>
      <c r="Z56" s="820"/>
      <c r="AA56" s="820"/>
    </row>
    <row r="57" spans="1:27" x14ac:dyDescent="0.3">
      <c r="A57" s="112" t="s">
        <v>302</v>
      </c>
      <c r="B57" s="451">
        <v>0.75205699999999998</v>
      </c>
      <c r="C57" s="1617">
        <v>0.4</v>
      </c>
      <c r="D57" s="1601">
        <v>1.88</v>
      </c>
      <c r="E57" s="1572">
        <v>2</v>
      </c>
      <c r="F57" s="331">
        <f t="shared" si="1"/>
        <v>40</v>
      </c>
      <c r="G57" s="810"/>
      <c r="H57" s="820"/>
      <c r="I57" s="820"/>
      <c r="J57" s="820"/>
      <c r="K57" s="131" t="s">
        <v>10</v>
      </c>
      <c r="L57" s="102"/>
      <c r="M57" s="292">
        <v>2.0499999999999998</v>
      </c>
      <c r="N57" s="820"/>
      <c r="O57" s="722"/>
      <c r="P57" s="722"/>
      <c r="Q57" s="722"/>
      <c r="R57" s="722"/>
      <c r="S57" s="820"/>
      <c r="T57" s="820"/>
      <c r="U57" s="820"/>
      <c r="V57" s="820"/>
      <c r="W57" s="820"/>
      <c r="X57" s="820"/>
      <c r="Y57" s="820"/>
      <c r="Z57" s="820"/>
      <c r="AA57" s="820"/>
    </row>
    <row r="58" spans="1:27" x14ac:dyDescent="0.3">
      <c r="A58" s="112" t="s">
        <v>18</v>
      </c>
      <c r="B58" s="451">
        <v>0.86649136263487769</v>
      </c>
      <c r="C58" s="1617">
        <v>0.25</v>
      </c>
      <c r="D58" s="1604">
        <v>1.21</v>
      </c>
      <c r="E58" s="1572">
        <v>1</v>
      </c>
      <c r="F58" s="331">
        <f t="shared" si="1"/>
        <v>52</v>
      </c>
      <c r="G58" s="810"/>
      <c r="H58" s="820"/>
      <c r="I58" s="820"/>
      <c r="J58" s="820"/>
      <c r="K58" s="130" t="s">
        <v>28</v>
      </c>
      <c r="L58" s="102">
        <v>0.92</v>
      </c>
      <c r="M58" s="292">
        <v>2.0499999999999998</v>
      </c>
      <c r="N58" s="820"/>
      <c r="O58" s="722"/>
      <c r="P58" s="722"/>
      <c r="Q58" s="722"/>
      <c r="R58" s="722"/>
      <c r="S58" s="820"/>
      <c r="T58" s="820"/>
      <c r="U58" s="820"/>
      <c r="V58" s="820"/>
      <c r="W58" s="820"/>
      <c r="X58" s="820"/>
      <c r="Y58" s="820"/>
      <c r="Z58" s="820"/>
      <c r="AA58" s="820"/>
    </row>
    <row r="59" spans="1:27" x14ac:dyDescent="0.3">
      <c r="A59" s="112" t="s">
        <v>8</v>
      </c>
      <c r="B59" s="451">
        <v>0.8374877092617895</v>
      </c>
      <c r="C59" s="1617">
        <v>0.25</v>
      </c>
      <c r="D59" s="1607">
        <v>1.54</v>
      </c>
      <c r="E59" s="1572">
        <v>1</v>
      </c>
      <c r="F59" s="331">
        <f t="shared" si="1"/>
        <v>52</v>
      </c>
      <c r="G59" s="810"/>
      <c r="H59" s="820"/>
      <c r="I59" s="820"/>
      <c r="J59" s="820"/>
      <c r="K59" s="131" t="s">
        <v>38</v>
      </c>
      <c r="L59" s="102"/>
      <c r="M59" s="292">
        <v>2.06</v>
      </c>
      <c r="N59" s="820"/>
      <c r="O59" s="722"/>
      <c r="P59" s="722"/>
      <c r="Q59" s="722"/>
      <c r="R59" s="722"/>
      <c r="S59" s="820"/>
      <c r="T59" s="820"/>
      <c r="U59" s="820"/>
      <c r="V59" s="820"/>
      <c r="W59" s="820"/>
      <c r="X59" s="820"/>
      <c r="Y59" s="820"/>
      <c r="Z59" s="820"/>
      <c r="AA59" s="820"/>
    </row>
    <row r="60" spans="1:27" x14ac:dyDescent="0.3">
      <c r="A60" s="112" t="s">
        <v>42</v>
      </c>
      <c r="B60" s="1567">
        <v>0.87942900000000002</v>
      </c>
      <c r="C60" s="1617">
        <v>0.25</v>
      </c>
      <c r="D60" s="1608">
        <v>1.19</v>
      </c>
      <c r="E60" s="1574">
        <v>1</v>
      </c>
      <c r="F60" s="331">
        <f t="shared" si="1"/>
        <v>52</v>
      </c>
      <c r="G60" s="810"/>
      <c r="H60" s="820"/>
      <c r="I60" s="820"/>
      <c r="J60" s="820"/>
      <c r="K60" s="131" t="s">
        <v>25</v>
      </c>
      <c r="L60" s="102">
        <v>0.39371200000000001</v>
      </c>
      <c r="M60" s="292">
        <v>2.08</v>
      </c>
      <c r="N60" s="820"/>
      <c r="O60" s="722"/>
      <c r="P60" s="722"/>
      <c r="Q60" s="722"/>
      <c r="R60" s="722"/>
      <c r="S60" s="820"/>
      <c r="T60" s="820"/>
      <c r="U60" s="820"/>
      <c r="V60" s="820"/>
      <c r="W60" s="820"/>
      <c r="X60" s="820"/>
      <c r="Y60" s="820"/>
      <c r="Z60" s="820"/>
      <c r="AA60" s="820"/>
    </row>
    <row r="61" spans="1:27" x14ac:dyDescent="0.3">
      <c r="A61" s="267" t="s">
        <v>192</v>
      </c>
      <c r="B61" s="451">
        <v>0.80909253755763588</v>
      </c>
      <c r="C61" s="1617">
        <v>0.4</v>
      </c>
      <c r="D61" s="1601">
        <v>1.88</v>
      </c>
      <c r="E61" s="1572">
        <v>1</v>
      </c>
      <c r="F61" s="331">
        <f t="shared" si="1"/>
        <v>52</v>
      </c>
      <c r="G61" s="810"/>
      <c r="H61" s="820"/>
      <c r="I61" s="820"/>
      <c r="J61" s="820"/>
      <c r="K61" s="131" t="s">
        <v>61</v>
      </c>
      <c r="L61" s="102"/>
      <c r="M61" s="292">
        <v>2.09</v>
      </c>
      <c r="N61" s="820"/>
      <c r="O61" s="722"/>
      <c r="P61" s="722"/>
      <c r="Q61" s="722"/>
      <c r="R61" s="722"/>
      <c r="S61" s="820"/>
      <c r="T61" s="820"/>
      <c r="U61" s="820"/>
      <c r="V61" s="820"/>
      <c r="W61" s="820"/>
      <c r="X61" s="820"/>
      <c r="Y61" s="820"/>
      <c r="Z61" s="820"/>
      <c r="AA61" s="820"/>
    </row>
    <row r="62" spans="1:27" x14ac:dyDescent="0.3">
      <c r="A62" s="267" t="s">
        <v>612</v>
      </c>
      <c r="B62" s="1567">
        <v>0.81</v>
      </c>
      <c r="C62" s="1617">
        <v>0.4</v>
      </c>
      <c r="D62" s="1608">
        <v>1.56</v>
      </c>
      <c r="E62" s="1574">
        <v>1</v>
      </c>
      <c r="F62" s="331">
        <f t="shared" si="1"/>
        <v>52</v>
      </c>
      <c r="H62" s="810"/>
      <c r="I62" s="820"/>
      <c r="J62" s="820"/>
      <c r="K62" s="131" t="s">
        <v>24</v>
      </c>
      <c r="L62" s="102">
        <v>0.49685710294733904</v>
      </c>
      <c r="M62" s="292">
        <v>2.09</v>
      </c>
      <c r="N62" s="820"/>
      <c r="O62" s="722"/>
      <c r="P62" s="722"/>
      <c r="Q62" s="722"/>
      <c r="R62" s="722"/>
      <c r="S62" s="820"/>
      <c r="T62" s="820"/>
      <c r="U62" s="820"/>
      <c r="V62" s="820"/>
      <c r="W62" s="820"/>
      <c r="X62" s="820"/>
      <c r="Y62" s="820"/>
      <c r="Z62" s="820"/>
      <c r="AA62" s="820"/>
    </row>
    <row r="63" spans="1:27" ht="19.5" thickBot="1" x14ac:dyDescent="0.35">
      <c r="A63" s="216" t="s">
        <v>189</v>
      </c>
      <c r="B63" s="124">
        <v>0.92</v>
      </c>
      <c r="C63" s="1620">
        <v>0.4</v>
      </c>
      <c r="D63" s="1609">
        <v>2.0499999999999998</v>
      </c>
      <c r="E63" s="1575">
        <v>1</v>
      </c>
      <c r="F63" s="371">
        <f t="shared" si="1"/>
        <v>52</v>
      </c>
      <c r="G63" s="810"/>
      <c r="H63" s="820"/>
      <c r="I63" s="820"/>
      <c r="J63" s="820"/>
      <c r="K63" s="131" t="s">
        <v>53</v>
      </c>
      <c r="L63" s="102">
        <v>0.63720100000000002</v>
      </c>
      <c r="M63" s="292">
        <v>2.1</v>
      </c>
      <c r="N63" s="820"/>
      <c r="O63" s="722"/>
      <c r="P63" s="722"/>
      <c r="Q63" s="722"/>
      <c r="R63" s="722"/>
      <c r="S63" s="820"/>
      <c r="T63" s="820"/>
      <c r="U63" s="820"/>
      <c r="V63" s="820"/>
      <c r="W63" s="820"/>
      <c r="X63" s="820"/>
      <c r="Y63" s="820"/>
      <c r="Z63" s="820"/>
      <c r="AA63" s="820"/>
    </row>
    <row r="64" spans="1:27" x14ac:dyDescent="0.3">
      <c r="A64" s="835"/>
      <c r="B64" s="819"/>
      <c r="C64" s="819"/>
      <c r="D64" s="820"/>
      <c r="E64" s="595"/>
      <c r="F64" s="595"/>
      <c r="G64" s="810"/>
      <c r="H64" s="820"/>
      <c r="I64" s="820"/>
      <c r="J64" s="820"/>
      <c r="K64" s="131" t="s">
        <v>33</v>
      </c>
      <c r="L64" s="102"/>
      <c r="M64" s="292">
        <v>2.1</v>
      </c>
      <c r="N64" s="820"/>
      <c r="O64" s="722"/>
      <c r="P64" s="722"/>
      <c r="Q64" s="722"/>
      <c r="R64" s="722"/>
      <c r="S64" s="820"/>
      <c r="T64" s="820"/>
      <c r="U64" s="820"/>
      <c r="V64" s="820"/>
      <c r="W64" s="820"/>
      <c r="X64" s="820"/>
      <c r="Y64" s="820"/>
      <c r="Z64" s="820"/>
      <c r="AA64" s="820"/>
    </row>
    <row r="65" spans="1:27" x14ac:dyDescent="0.25">
      <c r="A65" s="835"/>
      <c r="B65" s="819"/>
      <c r="C65" s="819"/>
      <c r="D65" s="820"/>
      <c r="E65" s="595"/>
      <c r="F65" s="595"/>
      <c r="G65" s="595"/>
      <c r="H65" s="820"/>
      <c r="I65" s="820"/>
      <c r="J65" s="820"/>
      <c r="K65" s="131" t="s">
        <v>54</v>
      </c>
      <c r="L65" s="102"/>
      <c r="M65" s="292">
        <v>2.12</v>
      </c>
      <c r="N65" s="820"/>
      <c r="O65" s="722"/>
      <c r="P65" s="722"/>
      <c r="Q65" s="722"/>
      <c r="R65" s="722"/>
      <c r="S65" s="820"/>
      <c r="T65" s="820"/>
      <c r="U65" s="820"/>
      <c r="V65" s="820"/>
      <c r="W65" s="820"/>
      <c r="X65" s="820"/>
      <c r="Y65" s="820"/>
      <c r="Z65" s="820"/>
      <c r="AA65" s="820"/>
    </row>
    <row r="66" spans="1:27" x14ac:dyDescent="0.25">
      <c r="A66" s="835"/>
      <c r="B66" s="819"/>
      <c r="C66" s="819"/>
      <c r="D66" s="820"/>
      <c r="E66" s="595"/>
      <c r="F66" s="595"/>
      <c r="G66" s="595"/>
      <c r="H66" s="820"/>
      <c r="I66" s="820"/>
      <c r="J66" s="820"/>
      <c r="K66" s="130" t="s">
        <v>177</v>
      </c>
      <c r="L66" s="105">
        <v>0.56999999999999995</v>
      </c>
      <c r="M66" s="292">
        <v>2.13</v>
      </c>
      <c r="N66" s="820"/>
      <c r="O66" s="722"/>
      <c r="P66" s="722"/>
      <c r="Q66" s="722"/>
      <c r="R66" s="722"/>
      <c r="S66" s="820"/>
      <c r="T66" s="820"/>
      <c r="U66" s="820"/>
      <c r="V66" s="820"/>
      <c r="W66" s="820"/>
      <c r="X66" s="820"/>
      <c r="Y66" s="820"/>
      <c r="Z66" s="820"/>
      <c r="AA66" s="820"/>
    </row>
    <row r="67" spans="1:27" x14ac:dyDescent="0.25">
      <c r="A67" s="835"/>
      <c r="B67" s="819"/>
      <c r="C67" s="819"/>
      <c r="D67" s="820"/>
      <c r="E67" s="595"/>
      <c r="F67" s="595"/>
      <c r="G67" s="595"/>
      <c r="H67" s="820"/>
      <c r="I67" s="820"/>
      <c r="J67" s="820"/>
      <c r="K67" s="131" t="s">
        <v>47</v>
      </c>
      <c r="L67" s="102">
        <v>0.63147305016684585</v>
      </c>
      <c r="M67" s="292">
        <v>2.13</v>
      </c>
      <c r="N67" s="820"/>
      <c r="O67" s="722"/>
      <c r="P67" s="722"/>
      <c r="Q67" s="722"/>
      <c r="R67" s="722"/>
      <c r="S67" s="820"/>
      <c r="T67" s="820"/>
      <c r="U67" s="820"/>
      <c r="V67" s="820"/>
      <c r="W67" s="820"/>
      <c r="X67" s="820"/>
      <c r="Y67" s="820"/>
      <c r="Z67" s="820"/>
      <c r="AA67" s="820"/>
    </row>
    <row r="68" spans="1:27" x14ac:dyDescent="0.25">
      <c r="A68" s="835"/>
      <c r="B68" s="1101" t="s">
        <v>544</v>
      </c>
      <c r="C68" s="1101"/>
      <c r="D68" s="820"/>
      <c r="E68" s="595"/>
      <c r="F68" s="595"/>
      <c r="G68" s="595"/>
      <c r="H68" s="820"/>
      <c r="I68" s="820"/>
      <c r="J68" s="820"/>
      <c r="K68" s="131" t="s">
        <v>63</v>
      </c>
      <c r="L68" s="102"/>
      <c r="M68" s="292">
        <v>2.16</v>
      </c>
      <c r="N68" s="820"/>
      <c r="O68" s="722"/>
      <c r="P68" s="722"/>
      <c r="Q68" s="722"/>
      <c r="R68" s="722"/>
      <c r="S68" s="820"/>
      <c r="T68" s="820"/>
      <c r="U68" s="820"/>
      <c r="V68" s="820"/>
      <c r="W68" s="820"/>
      <c r="X68" s="820"/>
      <c r="Y68" s="820"/>
      <c r="Z68" s="820"/>
      <c r="AA68" s="820"/>
    </row>
    <row r="69" spans="1:27" x14ac:dyDescent="0.25">
      <c r="A69" s="835"/>
      <c r="B69" s="819"/>
      <c r="C69" s="819"/>
      <c r="D69" s="820"/>
      <c r="E69" s="595"/>
      <c r="F69" s="595"/>
      <c r="G69" s="595"/>
      <c r="H69" s="820"/>
      <c r="I69" s="820"/>
      <c r="J69" s="820"/>
      <c r="K69" s="131" t="s">
        <v>16</v>
      </c>
      <c r="L69" s="102"/>
      <c r="M69" s="292">
        <v>2.2200000000000002</v>
      </c>
      <c r="N69" s="820"/>
      <c r="O69" s="722"/>
      <c r="P69" s="722"/>
      <c r="Q69" s="722"/>
      <c r="R69" s="722"/>
      <c r="S69" s="820"/>
      <c r="T69" s="820"/>
      <c r="U69" s="820"/>
      <c r="V69" s="820"/>
      <c r="W69" s="820"/>
      <c r="X69" s="820"/>
      <c r="Y69" s="820"/>
      <c r="Z69" s="820"/>
      <c r="AA69" s="820"/>
    </row>
    <row r="70" spans="1:27" x14ac:dyDescent="0.25">
      <c r="A70" s="835"/>
      <c r="B70" s="819"/>
      <c r="C70" s="819"/>
      <c r="D70" s="820"/>
      <c r="E70" s="595"/>
      <c r="F70" s="595"/>
      <c r="G70" s="595"/>
      <c r="H70" s="820"/>
      <c r="I70" s="820"/>
      <c r="J70" s="820"/>
      <c r="K70" s="131" t="s">
        <v>27</v>
      </c>
      <c r="L70" s="104">
        <v>0.45588299817184641</v>
      </c>
      <c r="M70" s="292">
        <v>2.23</v>
      </c>
      <c r="N70" s="820"/>
      <c r="O70" s="722"/>
      <c r="P70" s="722"/>
      <c r="Q70" s="722"/>
      <c r="R70" s="722"/>
      <c r="S70" s="820"/>
      <c r="T70" s="820"/>
      <c r="U70" s="820"/>
      <c r="V70" s="820"/>
      <c r="W70" s="820"/>
      <c r="X70" s="820"/>
      <c r="Y70" s="820"/>
      <c r="Z70" s="820"/>
      <c r="AA70" s="820"/>
    </row>
    <row r="71" spans="1:27" x14ac:dyDescent="0.25">
      <c r="A71" s="835"/>
      <c r="B71" s="819"/>
      <c r="C71" s="819"/>
      <c r="D71" s="820"/>
      <c r="E71" s="595"/>
      <c r="F71" s="595"/>
      <c r="G71" s="595"/>
      <c r="H71" s="820"/>
      <c r="I71" s="820"/>
      <c r="J71" s="820"/>
      <c r="K71" s="131" t="s">
        <v>34</v>
      </c>
      <c r="L71" s="102"/>
      <c r="M71" s="292">
        <v>2.25</v>
      </c>
      <c r="N71" s="820"/>
      <c r="O71" s="722"/>
      <c r="P71" s="722"/>
      <c r="Q71" s="722"/>
      <c r="R71" s="722"/>
      <c r="S71" s="820"/>
      <c r="T71" s="820"/>
      <c r="U71" s="820"/>
      <c r="V71" s="820"/>
      <c r="W71" s="820"/>
      <c r="X71" s="820"/>
      <c r="Y71" s="820"/>
      <c r="Z71" s="820"/>
      <c r="AA71" s="820"/>
    </row>
    <row r="72" spans="1:27" x14ac:dyDescent="0.25">
      <c r="A72" s="835"/>
      <c r="B72" s="819"/>
      <c r="C72" s="819"/>
      <c r="D72" s="820"/>
      <c r="E72" s="595"/>
      <c r="F72" s="595"/>
      <c r="G72" s="595"/>
      <c r="H72" s="820"/>
      <c r="I72" s="820"/>
      <c r="J72" s="820"/>
      <c r="K72" s="131" t="s">
        <v>13</v>
      </c>
      <c r="L72" s="102">
        <v>0.58855737899794858</v>
      </c>
      <c r="M72" s="292">
        <v>2.27</v>
      </c>
      <c r="N72" s="820"/>
      <c r="O72" s="722"/>
      <c r="P72" s="722"/>
      <c r="Q72" s="722"/>
      <c r="R72" s="722"/>
      <c r="S72" s="820"/>
      <c r="T72" s="820"/>
      <c r="U72" s="820"/>
      <c r="V72" s="820"/>
      <c r="W72" s="820"/>
      <c r="X72" s="820"/>
      <c r="Y72" s="820"/>
      <c r="Z72" s="820"/>
      <c r="AA72" s="820"/>
    </row>
    <row r="73" spans="1:27" ht="19.5" thickBot="1" x14ac:dyDescent="0.3">
      <c r="A73" s="835"/>
      <c r="B73" s="819"/>
      <c r="C73" s="819"/>
      <c r="D73" s="820"/>
      <c r="E73" s="595"/>
      <c r="F73" s="595"/>
      <c r="G73" s="595"/>
      <c r="H73" s="820"/>
      <c r="I73" s="820"/>
      <c r="J73" s="820"/>
      <c r="K73" s="202" t="s">
        <v>537</v>
      </c>
      <c r="L73" s="124">
        <v>0.47299999999999998</v>
      </c>
      <c r="M73" s="294">
        <v>2.27</v>
      </c>
      <c r="N73" s="820"/>
      <c r="O73" s="722"/>
      <c r="P73" s="722"/>
      <c r="Q73" s="722"/>
      <c r="R73" s="722"/>
      <c r="S73" s="820"/>
      <c r="T73" s="820"/>
      <c r="U73" s="820"/>
      <c r="V73" s="820"/>
      <c r="W73" s="820"/>
      <c r="X73" s="820"/>
      <c r="Y73" s="820"/>
      <c r="Z73" s="820"/>
      <c r="AA73" s="820"/>
    </row>
    <row r="74" spans="1:27" x14ac:dyDescent="0.25">
      <c r="A74" s="835"/>
      <c r="B74" s="819"/>
      <c r="C74" s="819"/>
      <c r="D74" s="820"/>
      <c r="E74" s="595"/>
      <c r="F74" s="595"/>
      <c r="G74" s="595"/>
      <c r="H74" s="820"/>
      <c r="I74" s="820"/>
      <c r="J74" s="820"/>
      <c r="N74" s="820"/>
      <c r="O74" s="722"/>
      <c r="P74" s="722"/>
      <c r="Q74" s="722"/>
      <c r="R74" s="722"/>
      <c r="S74" s="820"/>
      <c r="T74" s="820"/>
      <c r="U74" s="820"/>
      <c r="V74" s="820"/>
      <c r="W74" s="820"/>
      <c r="X74" s="820"/>
      <c r="Y74" s="820"/>
      <c r="Z74" s="820"/>
      <c r="AA74" s="820"/>
    </row>
    <row r="75" spans="1:27" x14ac:dyDescent="0.25">
      <c r="A75" s="835"/>
      <c r="B75" s="819"/>
      <c r="C75" s="819"/>
      <c r="D75" s="820"/>
      <c r="E75" s="595"/>
      <c r="F75" s="595"/>
      <c r="G75" s="595"/>
      <c r="H75" s="820"/>
      <c r="I75" s="820"/>
      <c r="J75" s="820"/>
      <c r="K75" s="829"/>
      <c r="L75" s="830"/>
      <c r="M75" s="171"/>
      <c r="N75" s="820"/>
      <c r="O75" s="722"/>
      <c r="P75" s="722"/>
      <c r="Q75" s="722"/>
      <c r="R75" s="722"/>
      <c r="S75" s="820"/>
      <c r="T75" s="820"/>
      <c r="U75" s="820"/>
      <c r="V75" s="820"/>
      <c r="W75" s="820"/>
      <c r="X75" s="820"/>
      <c r="Y75" s="820"/>
      <c r="Z75" s="820"/>
      <c r="AA75" s="820"/>
    </row>
    <row r="76" spans="1:27" x14ac:dyDescent="0.25">
      <c r="A76" s="835"/>
      <c r="B76" s="819"/>
      <c r="C76" s="819"/>
      <c r="D76" s="820"/>
      <c r="E76" s="595"/>
      <c r="F76" s="595"/>
      <c r="G76" s="595"/>
      <c r="H76" s="820"/>
      <c r="I76" s="820"/>
      <c r="J76" s="820"/>
      <c r="K76" s="829"/>
      <c r="L76" s="830"/>
      <c r="M76" s="171"/>
      <c r="N76" s="820"/>
      <c r="O76" s="722"/>
      <c r="P76" s="722"/>
      <c r="Q76" s="722"/>
      <c r="R76" s="722"/>
      <c r="S76" s="820"/>
      <c r="T76" s="820"/>
      <c r="U76" s="820"/>
      <c r="V76" s="820"/>
      <c r="W76" s="820"/>
      <c r="X76" s="820"/>
      <c r="Y76" s="820"/>
      <c r="Z76" s="820"/>
      <c r="AA76" s="820"/>
    </row>
    <row r="77" spans="1:27" x14ac:dyDescent="0.25">
      <c r="A77" s="835"/>
      <c r="B77" s="819"/>
      <c r="C77" s="819"/>
      <c r="D77" s="820"/>
      <c r="E77" s="595"/>
      <c r="F77" s="595"/>
      <c r="G77" s="595"/>
      <c r="H77" s="820"/>
      <c r="I77" s="820"/>
      <c r="J77" s="820"/>
      <c r="K77" s="829"/>
      <c r="L77" s="830"/>
      <c r="M77" s="171"/>
      <c r="N77" s="820"/>
      <c r="O77" s="722"/>
      <c r="P77" s="722"/>
      <c r="Q77" s="722"/>
      <c r="R77" s="722"/>
      <c r="S77" s="820"/>
      <c r="T77" s="820"/>
      <c r="U77" s="820"/>
      <c r="V77" s="820"/>
      <c r="W77" s="820"/>
      <c r="X77" s="820"/>
      <c r="Y77" s="820"/>
      <c r="Z77" s="820"/>
      <c r="AA77" s="820"/>
    </row>
    <row r="78" spans="1:27" x14ac:dyDescent="0.25">
      <c r="A78" s="835"/>
      <c r="B78" s="819"/>
      <c r="C78" s="819"/>
      <c r="D78" s="820"/>
      <c r="E78" s="595"/>
      <c r="F78" s="595"/>
      <c r="G78" s="595"/>
      <c r="H78" s="820"/>
      <c r="I78" s="820"/>
      <c r="J78" s="820"/>
      <c r="K78" s="829"/>
      <c r="L78" s="830"/>
      <c r="M78" s="171"/>
      <c r="N78" s="820"/>
      <c r="O78" s="722"/>
      <c r="P78" s="722"/>
      <c r="Q78" s="722"/>
      <c r="R78" s="722"/>
      <c r="S78" s="820"/>
      <c r="T78" s="820"/>
      <c r="U78" s="820"/>
      <c r="V78" s="820"/>
      <c r="W78" s="820"/>
      <c r="X78" s="820"/>
      <c r="Y78" s="820"/>
      <c r="Z78" s="820"/>
      <c r="AA78" s="820"/>
    </row>
    <row r="79" spans="1:27" x14ac:dyDescent="0.25">
      <c r="A79" s="835"/>
      <c r="B79" s="819"/>
      <c r="C79" s="819"/>
      <c r="D79" s="820"/>
      <c r="E79" s="595"/>
      <c r="F79" s="595"/>
      <c r="G79" s="595"/>
      <c r="H79" s="820"/>
      <c r="I79" s="820"/>
      <c r="J79" s="820"/>
      <c r="K79" s="829"/>
      <c r="L79" s="830"/>
      <c r="M79" s="171"/>
      <c r="N79" s="820"/>
      <c r="O79" s="722"/>
      <c r="P79" s="722"/>
      <c r="Q79" s="722"/>
      <c r="R79" s="722"/>
      <c r="S79" s="820"/>
      <c r="T79" s="820"/>
      <c r="U79" s="820"/>
      <c r="V79" s="820"/>
      <c r="W79" s="820"/>
      <c r="X79" s="820"/>
      <c r="Y79" s="820"/>
      <c r="Z79" s="820"/>
      <c r="AA79" s="820"/>
    </row>
    <row r="80" spans="1:27" x14ac:dyDescent="0.25">
      <c r="A80" s="835"/>
      <c r="B80" s="819"/>
      <c r="C80" s="819"/>
      <c r="D80" s="820"/>
      <c r="E80" s="595"/>
      <c r="F80" s="595"/>
      <c r="G80" s="595"/>
      <c r="H80" s="820"/>
      <c r="I80" s="820"/>
      <c r="J80" s="820"/>
      <c r="K80" s="829"/>
      <c r="L80" s="830"/>
      <c r="M80" s="171"/>
      <c r="N80" s="820"/>
      <c r="O80" s="722"/>
      <c r="P80" s="722"/>
      <c r="Q80" s="722"/>
      <c r="R80" s="722"/>
      <c r="S80" s="820"/>
      <c r="T80" s="820"/>
      <c r="U80" s="820"/>
      <c r="V80" s="820"/>
      <c r="W80" s="820"/>
      <c r="X80" s="820"/>
      <c r="Y80" s="820"/>
      <c r="Z80" s="820"/>
      <c r="AA80" s="820"/>
    </row>
    <row r="81" spans="1:27" x14ac:dyDescent="0.25">
      <c r="A81" s="835"/>
      <c r="B81" s="819"/>
      <c r="C81" s="819"/>
      <c r="D81" s="820"/>
      <c r="E81" s="595"/>
      <c r="F81" s="595"/>
      <c r="G81" s="595"/>
      <c r="H81" s="820"/>
      <c r="I81" s="820"/>
      <c r="J81" s="820"/>
      <c r="K81" s="829"/>
      <c r="L81" s="830"/>
      <c r="M81" s="171"/>
      <c r="N81" s="820"/>
      <c r="O81" s="722"/>
      <c r="P81" s="722"/>
      <c r="Q81" s="722"/>
      <c r="R81" s="722"/>
      <c r="S81" s="820"/>
      <c r="T81" s="820"/>
      <c r="U81" s="820"/>
      <c r="V81" s="820"/>
      <c r="W81" s="820"/>
      <c r="X81" s="820"/>
      <c r="Y81" s="820"/>
      <c r="Z81" s="820"/>
      <c r="AA81" s="820"/>
    </row>
    <row r="82" spans="1:27" x14ac:dyDescent="0.25">
      <c r="A82" s="835"/>
      <c r="B82" s="819"/>
      <c r="C82" s="819"/>
      <c r="D82" s="820"/>
      <c r="E82" s="595"/>
      <c r="F82" s="595"/>
      <c r="G82" s="595"/>
      <c r="H82" s="820"/>
      <c r="I82" s="820"/>
      <c r="J82" s="820"/>
      <c r="K82" s="829"/>
      <c r="L82" s="830"/>
      <c r="M82" s="171"/>
      <c r="N82" s="820"/>
      <c r="O82" s="722"/>
      <c r="P82" s="722"/>
      <c r="Q82" s="722"/>
      <c r="R82" s="722"/>
      <c r="S82" s="820"/>
      <c r="T82" s="820"/>
      <c r="U82" s="820"/>
      <c r="V82" s="820"/>
      <c r="W82" s="820"/>
      <c r="X82" s="820"/>
      <c r="Y82" s="820"/>
      <c r="Z82" s="820"/>
      <c r="AA82" s="820"/>
    </row>
    <row r="83" spans="1:27" x14ac:dyDescent="0.25">
      <c r="A83" s="835"/>
      <c r="B83" s="819"/>
      <c r="C83" s="819"/>
      <c r="D83" s="820"/>
      <c r="E83" s="595"/>
      <c r="F83" s="595"/>
      <c r="G83" s="595"/>
      <c r="H83" s="820"/>
      <c r="I83" s="820"/>
      <c r="J83" s="820"/>
      <c r="K83" s="829"/>
      <c r="L83" s="830"/>
      <c r="M83" s="171"/>
      <c r="N83" s="820"/>
      <c r="O83" s="722"/>
      <c r="P83" s="722"/>
      <c r="Q83" s="722"/>
      <c r="R83" s="722"/>
      <c r="S83" s="820"/>
      <c r="T83" s="820"/>
      <c r="U83" s="820"/>
      <c r="V83" s="820"/>
      <c r="W83" s="820"/>
      <c r="X83" s="820"/>
      <c r="Y83" s="820"/>
      <c r="Z83" s="820"/>
      <c r="AA83" s="820"/>
    </row>
    <row r="84" spans="1:27" x14ac:dyDescent="0.25">
      <c r="A84" s="835"/>
      <c r="B84" s="819"/>
      <c r="C84" s="819"/>
      <c r="D84" s="820"/>
      <c r="E84" s="595"/>
      <c r="F84" s="595"/>
      <c r="G84" s="595"/>
      <c r="H84" s="820"/>
      <c r="I84" s="820"/>
      <c r="J84" s="820"/>
      <c r="K84" s="829"/>
      <c r="L84" s="830"/>
      <c r="M84" s="171"/>
      <c r="N84" s="820"/>
      <c r="O84" s="722"/>
      <c r="P84" s="722"/>
      <c r="Q84" s="722"/>
      <c r="R84" s="722"/>
      <c r="S84" s="820"/>
      <c r="T84" s="820"/>
      <c r="U84" s="820"/>
      <c r="V84" s="820"/>
      <c r="W84" s="820"/>
      <c r="X84" s="820"/>
      <c r="Y84" s="820"/>
      <c r="Z84" s="820"/>
      <c r="AA84" s="820"/>
    </row>
    <row r="85" spans="1:27" x14ac:dyDescent="0.25">
      <c r="A85" s="835"/>
      <c r="B85" s="819"/>
      <c r="C85" s="819"/>
      <c r="D85" s="820"/>
      <c r="E85" s="595"/>
      <c r="F85" s="595"/>
      <c r="G85" s="595"/>
      <c r="H85" s="820"/>
      <c r="I85" s="820"/>
      <c r="J85" s="820"/>
      <c r="K85" s="829"/>
      <c r="L85" s="830"/>
      <c r="M85" s="171"/>
      <c r="N85" s="820"/>
      <c r="O85" s="722"/>
      <c r="P85" s="722"/>
      <c r="Q85" s="722"/>
      <c r="R85" s="722"/>
      <c r="S85" s="820"/>
      <c r="T85" s="820"/>
      <c r="U85" s="820"/>
      <c r="V85" s="820"/>
      <c r="W85" s="820"/>
      <c r="X85" s="820"/>
      <c r="Y85" s="820"/>
      <c r="Z85" s="820"/>
      <c r="AA85" s="820"/>
    </row>
    <row r="86" spans="1:27" x14ac:dyDescent="0.25">
      <c r="A86" s="835"/>
      <c r="B86" s="819"/>
      <c r="C86" s="819"/>
      <c r="D86" s="820"/>
      <c r="E86" s="595"/>
      <c r="F86" s="595"/>
      <c r="G86" s="595"/>
      <c r="H86" s="820"/>
      <c r="I86" s="820"/>
      <c r="J86" s="820"/>
      <c r="K86" s="829"/>
      <c r="L86" s="830"/>
      <c r="M86" s="171"/>
      <c r="N86" s="820"/>
      <c r="O86" s="722"/>
      <c r="P86" s="722"/>
      <c r="Q86" s="722"/>
      <c r="R86" s="722"/>
      <c r="S86" s="820"/>
      <c r="T86" s="820"/>
      <c r="U86" s="820"/>
      <c r="V86" s="820"/>
      <c r="W86" s="820"/>
      <c r="X86" s="820"/>
      <c r="Y86" s="820"/>
      <c r="Z86" s="820"/>
      <c r="AA86" s="820"/>
    </row>
    <row r="87" spans="1:27" x14ac:dyDescent="0.25">
      <c r="A87" s="835"/>
      <c r="B87" s="819"/>
      <c r="C87" s="819"/>
      <c r="D87" s="820"/>
      <c r="E87" s="595"/>
      <c r="F87" s="595"/>
      <c r="G87" s="595"/>
      <c r="H87" s="820"/>
      <c r="I87" s="820"/>
      <c r="J87" s="820"/>
      <c r="K87" s="829"/>
      <c r="L87" s="830"/>
      <c r="M87" s="171"/>
      <c r="N87" s="820"/>
      <c r="O87" s="722"/>
      <c r="P87" s="722"/>
      <c r="Q87" s="722"/>
      <c r="R87" s="722"/>
      <c r="S87" s="820"/>
      <c r="T87" s="820"/>
      <c r="U87" s="820"/>
      <c r="V87" s="820"/>
      <c r="W87" s="820"/>
      <c r="X87" s="820"/>
      <c r="Y87" s="820"/>
      <c r="Z87" s="820"/>
      <c r="AA87" s="820"/>
    </row>
    <row r="88" spans="1:27" x14ac:dyDescent="0.25">
      <c r="A88" s="835"/>
      <c r="B88" s="819"/>
      <c r="C88" s="819"/>
      <c r="D88" s="820"/>
      <c r="E88" s="595"/>
      <c r="F88" s="595"/>
      <c r="G88" s="595"/>
      <c r="H88" s="820"/>
      <c r="I88" s="820"/>
      <c r="J88" s="820"/>
      <c r="K88" s="829"/>
      <c r="L88" s="830"/>
      <c r="M88" s="171"/>
      <c r="N88" s="820"/>
      <c r="O88" s="722"/>
      <c r="P88" s="722"/>
      <c r="Q88" s="722"/>
      <c r="R88" s="722"/>
      <c r="S88" s="820"/>
      <c r="T88" s="820"/>
      <c r="U88" s="820"/>
      <c r="V88" s="820"/>
      <c r="W88" s="820"/>
      <c r="X88" s="820"/>
      <c r="Y88" s="820"/>
      <c r="Z88" s="820"/>
      <c r="AA88" s="820"/>
    </row>
    <row r="89" spans="1:27" x14ac:dyDescent="0.25">
      <c r="A89" s="835"/>
      <c r="B89" s="819"/>
      <c r="C89" s="819"/>
      <c r="D89" s="820"/>
      <c r="E89" s="595"/>
      <c r="F89" s="595"/>
      <c r="G89" s="595"/>
      <c r="H89" s="820"/>
      <c r="I89" s="820"/>
      <c r="J89" s="820"/>
      <c r="K89" s="829"/>
      <c r="L89" s="830"/>
      <c r="M89" s="171"/>
      <c r="N89" s="820"/>
      <c r="O89" s="722"/>
      <c r="P89" s="722"/>
      <c r="Q89" s="722"/>
      <c r="R89" s="722"/>
      <c r="S89" s="820"/>
      <c r="T89" s="820"/>
      <c r="U89" s="820"/>
      <c r="V89" s="820"/>
      <c r="W89" s="820"/>
      <c r="X89" s="820"/>
      <c r="Y89" s="820"/>
      <c r="Z89" s="820"/>
      <c r="AA89" s="820"/>
    </row>
    <row r="90" spans="1:27" x14ac:dyDescent="0.25">
      <c r="A90" s="835"/>
      <c r="B90" s="819"/>
      <c r="C90" s="819"/>
      <c r="D90" s="820"/>
      <c r="E90" s="595"/>
      <c r="F90" s="595"/>
      <c r="G90" s="595"/>
      <c r="H90" s="820"/>
      <c r="I90" s="820"/>
      <c r="J90" s="820"/>
      <c r="K90" s="829"/>
      <c r="L90" s="830"/>
      <c r="M90" s="171"/>
      <c r="N90" s="820"/>
      <c r="O90" s="722"/>
      <c r="P90" s="722"/>
      <c r="Q90" s="722"/>
      <c r="R90" s="722"/>
    </row>
  </sheetData>
  <sortState xmlns:xlrd2="http://schemas.microsoft.com/office/spreadsheetml/2017/richdata2" ref="A7:G63">
    <sortCondition ref="F7"/>
  </sortState>
  <mergeCells count="2">
    <mergeCell ref="H17:H18"/>
    <mergeCell ref="H19:H20"/>
  </mergeCells>
  <conditionalFormatting sqref="G7:G61 G63:G64 H62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F7:F63">
    <cfRule type="colorScale" priority="1">
      <colorScale>
        <cfvo type="min"/>
        <cfvo type="percentile" val="50"/>
        <cfvo type="max"/>
        <color rgb="FF6AC281"/>
        <color rgb="FFFFEB84"/>
        <color rgb="FFF97B7E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1:X107"/>
  <sheetViews>
    <sheetView zoomScale="85" zoomScaleNormal="85" workbookViewId="0">
      <pane ySplit="6" topLeftCell="A7" activePane="bottomLeft" state="frozen"/>
      <selection activeCell="A22" sqref="A22"/>
      <selection pane="bottomLeft" activeCell="A15" sqref="A15"/>
    </sheetView>
  </sheetViews>
  <sheetFormatPr defaultColWidth="8.85546875" defaultRowHeight="18.75" x14ac:dyDescent="0.3"/>
  <cols>
    <col min="1" max="1" width="38" style="92" customWidth="1"/>
    <col min="2" max="2" width="13.85546875" style="98" customWidth="1"/>
    <col min="3" max="3" width="16" style="98" customWidth="1"/>
    <col min="4" max="4" width="11.42578125" style="108" customWidth="1"/>
    <col min="5" max="5" width="9.7109375" style="109" customWidth="1"/>
    <col min="6" max="6" width="15.85546875" style="109" customWidth="1"/>
    <col min="7" max="7" width="10.7109375" style="109" customWidth="1"/>
    <col min="8" max="10" width="8.85546875" style="110"/>
    <col min="11" max="11" width="8.85546875" style="98"/>
    <col min="12" max="12" width="89.140625" style="98" customWidth="1"/>
    <col min="13" max="19" width="8.85546875" style="110"/>
    <col min="20" max="20" width="24.42578125" style="110" customWidth="1"/>
    <col min="21" max="16384" width="8.85546875" style="110"/>
  </cols>
  <sheetData>
    <row r="1" spans="1:24" ht="21" x14ac:dyDescent="0.35">
      <c r="A1" s="818" t="s">
        <v>386</v>
      </c>
      <c r="B1" s="822"/>
      <c r="C1" s="822"/>
      <c r="D1" s="839"/>
      <c r="E1" s="840"/>
      <c r="F1" s="840"/>
      <c r="G1" s="840"/>
      <c r="H1" s="841"/>
      <c r="I1" s="841"/>
      <c r="J1" s="841"/>
      <c r="K1" s="822"/>
      <c r="L1" s="822"/>
      <c r="M1" s="841"/>
      <c r="N1" s="841"/>
      <c r="O1" s="841"/>
      <c r="P1" s="841"/>
      <c r="Q1" s="841"/>
      <c r="R1" s="841"/>
    </row>
    <row r="2" spans="1:24" x14ac:dyDescent="0.3">
      <c r="A2" s="822" t="s">
        <v>255</v>
      </c>
      <c r="B2" s="822"/>
      <c r="C2" s="822"/>
      <c r="D2" s="839"/>
      <c r="E2" s="840"/>
      <c r="F2" s="840"/>
      <c r="G2" s="840"/>
      <c r="H2" s="841"/>
      <c r="I2" s="841"/>
      <c r="J2" s="841"/>
      <c r="K2" s="822"/>
      <c r="L2" s="822"/>
      <c r="M2" s="841"/>
      <c r="N2" s="841"/>
      <c r="O2" s="841"/>
      <c r="P2" s="841"/>
      <c r="Q2" s="841"/>
      <c r="R2" s="841"/>
    </row>
    <row r="3" spans="1:24" x14ac:dyDescent="0.3">
      <c r="A3" s="822"/>
      <c r="B3" s="822"/>
      <c r="C3" s="822"/>
      <c r="D3" s="839"/>
      <c r="E3" s="840"/>
      <c r="F3" s="840"/>
      <c r="G3" s="840"/>
      <c r="H3" s="841"/>
      <c r="I3" s="841"/>
      <c r="J3" s="841"/>
      <c r="K3" s="822"/>
      <c r="L3" s="822"/>
      <c r="M3" s="841"/>
      <c r="N3" s="841"/>
      <c r="O3" s="841"/>
      <c r="P3" s="841"/>
      <c r="Q3" s="841"/>
      <c r="R3" s="841"/>
    </row>
    <row r="4" spans="1:24" x14ac:dyDescent="0.3">
      <c r="A4" s="822"/>
      <c r="B4" s="822"/>
      <c r="C4" s="822"/>
      <c r="D4" s="839"/>
      <c r="E4" s="840"/>
      <c r="F4" s="1531" t="s">
        <v>671</v>
      </c>
      <c r="G4" s="1531"/>
      <c r="H4" s="841"/>
      <c r="I4" s="841"/>
      <c r="J4" s="841"/>
      <c r="K4" s="822"/>
      <c r="L4" s="822"/>
      <c r="M4" s="841"/>
      <c r="N4" s="841"/>
      <c r="O4" s="841"/>
      <c r="P4" s="841"/>
      <c r="Q4" s="841"/>
      <c r="R4" s="841"/>
    </row>
    <row r="5" spans="1:24" ht="21.75" thickBot="1" x14ac:dyDescent="0.4">
      <c r="A5" s="1130"/>
      <c r="B5" s="1530" t="s">
        <v>672</v>
      </c>
      <c r="C5" s="842"/>
      <c r="D5" s="842"/>
      <c r="E5" s="843"/>
      <c r="F5" s="842"/>
      <c r="G5" s="1131"/>
      <c r="H5" s="1132"/>
      <c r="I5" s="844"/>
      <c r="J5" s="844"/>
      <c r="K5" s="822"/>
      <c r="L5" s="822"/>
      <c r="M5" s="841"/>
      <c r="N5" s="841"/>
      <c r="O5" s="841"/>
      <c r="P5" s="841"/>
      <c r="Q5" s="841"/>
      <c r="R5" s="841"/>
    </row>
    <row r="6" spans="1:24" ht="75.75" thickBot="1" x14ac:dyDescent="0.35">
      <c r="A6" s="128" t="s">
        <v>4</v>
      </c>
      <c r="B6" s="1133" t="s">
        <v>287</v>
      </c>
      <c r="C6" s="845" t="s">
        <v>313</v>
      </c>
      <c r="D6" s="845" t="s">
        <v>604</v>
      </c>
      <c r="E6" s="1134" t="s">
        <v>605</v>
      </c>
      <c r="F6" s="1133" t="s">
        <v>606</v>
      </c>
      <c r="G6" s="1134" t="s">
        <v>607</v>
      </c>
      <c r="H6" s="1135" t="s">
        <v>315</v>
      </c>
      <c r="I6" s="846" t="s">
        <v>3</v>
      </c>
      <c r="J6" s="827"/>
      <c r="K6" s="822"/>
      <c r="L6" s="822"/>
      <c r="M6" s="841"/>
      <c r="N6" s="841"/>
      <c r="O6" s="841"/>
      <c r="P6" s="841"/>
      <c r="Q6" s="841"/>
      <c r="R6" s="841"/>
      <c r="U6" s="110">
        <v>2014</v>
      </c>
      <c r="V6" s="110">
        <v>2015</v>
      </c>
      <c r="W6" s="110">
        <v>2016</v>
      </c>
      <c r="X6" s="110" t="s">
        <v>385</v>
      </c>
    </row>
    <row r="7" spans="1:24" x14ac:dyDescent="0.3">
      <c r="A7" s="1529" t="s">
        <v>207</v>
      </c>
      <c r="B7" s="1883">
        <v>21.7</v>
      </c>
      <c r="C7" s="1884">
        <v>11.2</v>
      </c>
      <c r="D7" s="1886">
        <v>1.9379999999999999</v>
      </c>
      <c r="E7" s="1888">
        <v>-10.5</v>
      </c>
      <c r="F7" s="1890">
        <v>9.3000000000000007</v>
      </c>
      <c r="G7" s="1892">
        <f t="shared" ref="G7:G38" si="0">B7/F7</f>
        <v>2.333333333333333</v>
      </c>
      <c r="H7" s="1136">
        <v>10</v>
      </c>
      <c r="I7" s="304">
        <f t="shared" ref="I7:I38" si="1">RANK(H7,H$7:H$65,0)</f>
        <v>1</v>
      </c>
      <c r="J7" s="810"/>
      <c r="K7" s="22" t="s">
        <v>147</v>
      </c>
      <c r="M7" s="841"/>
      <c r="N7" s="841"/>
      <c r="O7" s="841"/>
      <c r="P7" s="841"/>
      <c r="Q7" s="841"/>
      <c r="R7" s="841"/>
      <c r="T7" s="110" t="s">
        <v>545</v>
      </c>
      <c r="U7" s="110">
        <v>1474</v>
      </c>
      <c r="V7" s="110">
        <v>1445</v>
      </c>
      <c r="W7" s="110">
        <v>1133</v>
      </c>
      <c r="X7" s="110">
        <v>1351</v>
      </c>
    </row>
    <row r="8" spans="1:24" x14ac:dyDescent="0.3">
      <c r="A8" s="267" t="s">
        <v>202</v>
      </c>
      <c r="B8" s="1631">
        <v>20.8</v>
      </c>
      <c r="C8" s="1632">
        <v>12.8</v>
      </c>
      <c r="D8" s="1633">
        <v>1.625</v>
      </c>
      <c r="E8" s="1634">
        <v>-8</v>
      </c>
      <c r="F8" s="1635">
        <v>10.6</v>
      </c>
      <c r="G8" s="1636">
        <f t="shared" si="0"/>
        <v>1.9622641509433965</v>
      </c>
      <c r="H8" s="1137">
        <v>10</v>
      </c>
      <c r="I8" s="45">
        <f t="shared" si="1"/>
        <v>1</v>
      </c>
      <c r="J8" s="810"/>
      <c r="K8" s="198" t="s">
        <v>286</v>
      </c>
      <c r="L8" s="200"/>
      <c r="M8" s="841"/>
      <c r="N8" s="841"/>
      <c r="O8" s="841"/>
      <c r="P8" s="841"/>
      <c r="Q8" s="841"/>
      <c r="R8" s="841"/>
      <c r="T8" s="110" t="s">
        <v>546</v>
      </c>
      <c r="U8" s="110">
        <v>26</v>
      </c>
      <c r="V8" s="110">
        <v>34</v>
      </c>
      <c r="W8" s="110">
        <v>33</v>
      </c>
      <c r="X8" s="110">
        <v>31</v>
      </c>
    </row>
    <row r="9" spans="1:24" ht="20.25" x14ac:dyDescent="0.3">
      <c r="A9" s="267" t="s">
        <v>673</v>
      </c>
      <c r="B9" s="1631">
        <v>345.4</v>
      </c>
      <c r="C9" s="1632">
        <v>279</v>
      </c>
      <c r="D9" s="1633">
        <v>1.238</v>
      </c>
      <c r="E9" s="1634">
        <v>-66.400000000000006</v>
      </c>
      <c r="F9" s="1635">
        <v>232.7</v>
      </c>
      <c r="G9" s="1636">
        <f t="shared" si="0"/>
        <v>1.4843145681134509</v>
      </c>
      <c r="H9" s="1137">
        <v>10</v>
      </c>
      <c r="I9" s="45">
        <f t="shared" si="1"/>
        <v>1</v>
      </c>
      <c r="J9" s="810"/>
      <c r="K9" s="200"/>
      <c r="L9" s="201" t="s">
        <v>222</v>
      </c>
      <c r="M9" s="841"/>
      <c r="N9" s="841"/>
      <c r="O9" s="841"/>
      <c r="P9" s="841"/>
      <c r="Q9" s="841"/>
      <c r="R9" s="841"/>
      <c r="T9" s="110" t="s">
        <v>547</v>
      </c>
      <c r="U9" s="110">
        <v>40</v>
      </c>
      <c r="V9" s="110">
        <v>37</v>
      </c>
      <c r="W9" s="110">
        <v>33</v>
      </c>
      <c r="X9" s="110">
        <v>37</v>
      </c>
    </row>
    <row r="10" spans="1:24" ht="20.25" x14ac:dyDescent="0.3">
      <c r="A10" s="267" t="s">
        <v>536</v>
      </c>
      <c r="B10" s="1631">
        <v>14.7</v>
      </c>
      <c r="C10" s="1632">
        <v>13.4</v>
      </c>
      <c r="D10" s="1633">
        <v>1.097</v>
      </c>
      <c r="E10" s="1634">
        <v>-1.3</v>
      </c>
      <c r="F10" s="1635">
        <v>11.2</v>
      </c>
      <c r="G10" s="1636">
        <f t="shared" si="0"/>
        <v>1.3125</v>
      </c>
      <c r="H10" s="1137">
        <v>9</v>
      </c>
      <c r="I10" s="45">
        <f t="shared" si="1"/>
        <v>4</v>
      </c>
      <c r="J10" s="810"/>
      <c r="K10" s="200"/>
      <c r="L10" s="201" t="s">
        <v>223</v>
      </c>
      <c r="M10" s="841"/>
      <c r="N10" s="841"/>
      <c r="O10" s="841"/>
      <c r="P10" s="841"/>
      <c r="Q10" s="841"/>
      <c r="R10" s="841"/>
      <c r="T10" s="110" t="s">
        <v>548</v>
      </c>
      <c r="U10" s="110">
        <v>387</v>
      </c>
      <c r="V10" s="110">
        <v>266</v>
      </c>
      <c r="W10" s="110">
        <v>183</v>
      </c>
      <c r="X10" s="110">
        <v>279</v>
      </c>
    </row>
    <row r="11" spans="1:24" ht="20.25" x14ac:dyDescent="0.3">
      <c r="A11" s="267" t="s">
        <v>62</v>
      </c>
      <c r="B11" s="1631">
        <v>37.5</v>
      </c>
      <c r="C11" s="1632">
        <v>35</v>
      </c>
      <c r="D11" s="1633">
        <v>1.071</v>
      </c>
      <c r="E11" s="1634">
        <v>-2.5</v>
      </c>
      <c r="F11" s="1635">
        <v>24.3</v>
      </c>
      <c r="G11" s="1636">
        <f t="shared" si="0"/>
        <v>1.5432098765432098</v>
      </c>
      <c r="H11" s="1137">
        <v>9</v>
      </c>
      <c r="I11" s="45">
        <f t="shared" si="1"/>
        <v>4</v>
      </c>
      <c r="J11" s="810"/>
      <c r="K11" s="200"/>
      <c r="L11" s="201" t="s">
        <v>224</v>
      </c>
      <c r="M11" s="841"/>
      <c r="N11" s="841"/>
      <c r="O11" s="841"/>
      <c r="P11" s="841"/>
      <c r="Q11" s="841"/>
      <c r="R11" s="841"/>
    </row>
    <row r="12" spans="1:24" ht="20.25" x14ac:dyDescent="0.3">
      <c r="A12" s="112" t="s">
        <v>9</v>
      </c>
      <c r="B12" s="1147">
        <v>2862.9</v>
      </c>
      <c r="C12" s="1148">
        <v>3158.7</v>
      </c>
      <c r="D12" s="1149">
        <v>0.90600000000000003</v>
      </c>
      <c r="E12" s="1150">
        <v>295.8</v>
      </c>
      <c r="F12" s="1151">
        <v>3019.7</v>
      </c>
      <c r="G12" s="1152">
        <f t="shared" si="0"/>
        <v>0.94807431201775016</v>
      </c>
      <c r="H12" s="1137">
        <v>8</v>
      </c>
      <c r="I12" s="45">
        <f t="shared" si="1"/>
        <v>6</v>
      </c>
      <c r="J12" s="810"/>
      <c r="K12" s="200"/>
      <c r="L12" s="201" t="s">
        <v>225</v>
      </c>
      <c r="M12" s="841"/>
      <c r="N12" s="841"/>
      <c r="O12" s="841"/>
      <c r="P12" s="841"/>
      <c r="Q12" s="841"/>
      <c r="R12" s="841"/>
      <c r="T12" s="110" t="s">
        <v>549</v>
      </c>
      <c r="U12" s="110">
        <v>1120</v>
      </c>
      <c r="V12" s="110">
        <v>922</v>
      </c>
      <c r="W12" s="110">
        <v>812</v>
      </c>
      <c r="X12" s="110">
        <v>951</v>
      </c>
    </row>
    <row r="13" spans="1:24" x14ac:dyDescent="0.3">
      <c r="A13" s="267" t="s">
        <v>611</v>
      </c>
      <c r="B13" s="1147">
        <v>183.2</v>
      </c>
      <c r="C13" s="1642">
        <v>215</v>
      </c>
      <c r="D13" s="1643">
        <v>0.85199999999999998</v>
      </c>
      <c r="E13" s="1644">
        <v>31.8</v>
      </c>
      <c r="F13" s="1645">
        <v>196.3</v>
      </c>
      <c r="G13" s="1646">
        <f t="shared" si="0"/>
        <v>0.93326541008660202</v>
      </c>
      <c r="H13" s="1137">
        <v>7</v>
      </c>
      <c r="I13" s="45">
        <f t="shared" si="1"/>
        <v>7</v>
      </c>
      <c r="J13" s="810"/>
      <c r="K13" s="200"/>
      <c r="L13" s="201" t="s">
        <v>148</v>
      </c>
      <c r="M13" s="841"/>
      <c r="N13" s="841"/>
      <c r="O13" s="841"/>
      <c r="P13" s="841"/>
      <c r="Q13" s="841"/>
      <c r="R13" s="841"/>
      <c r="T13" s="110" t="s">
        <v>550</v>
      </c>
      <c r="U13" s="110">
        <v>41</v>
      </c>
      <c r="V13" s="110">
        <v>58</v>
      </c>
      <c r="W13" s="110">
        <v>56</v>
      </c>
      <c r="X13" s="110">
        <v>52</v>
      </c>
    </row>
    <row r="14" spans="1:24" x14ac:dyDescent="0.3">
      <c r="A14" s="267" t="s">
        <v>203</v>
      </c>
      <c r="B14" s="1147">
        <v>45.8</v>
      </c>
      <c r="C14" s="1642">
        <v>55.7</v>
      </c>
      <c r="D14" s="1643">
        <v>0.82199999999999995</v>
      </c>
      <c r="E14" s="1644">
        <v>9.9</v>
      </c>
      <c r="F14" s="1645">
        <v>46.4</v>
      </c>
      <c r="G14" s="1646">
        <f t="shared" si="0"/>
        <v>0.98706896551724133</v>
      </c>
      <c r="H14" s="1137">
        <v>7</v>
      </c>
      <c r="I14" s="45">
        <f t="shared" si="1"/>
        <v>7</v>
      </c>
      <c r="J14" s="810"/>
      <c r="K14" s="822"/>
      <c r="L14" s="822"/>
      <c r="M14" s="841"/>
      <c r="N14" s="841"/>
      <c r="O14" s="841"/>
      <c r="P14" s="841"/>
      <c r="Q14" s="841"/>
      <c r="R14" s="841"/>
      <c r="T14" s="110" t="s">
        <v>551</v>
      </c>
      <c r="U14" s="110">
        <v>182</v>
      </c>
      <c r="V14" s="110">
        <v>238</v>
      </c>
      <c r="W14" s="110">
        <v>237</v>
      </c>
      <c r="X14" s="110">
        <v>219</v>
      </c>
    </row>
    <row r="15" spans="1:24" x14ac:dyDescent="0.3">
      <c r="A15" s="267" t="s">
        <v>205</v>
      </c>
      <c r="B15" s="464">
        <v>13.6</v>
      </c>
      <c r="C15" s="1624">
        <v>18.8</v>
      </c>
      <c r="D15" s="1625">
        <v>0.72299999999999998</v>
      </c>
      <c r="E15" s="1626">
        <v>5.2</v>
      </c>
      <c r="F15" s="1627">
        <v>15.7</v>
      </c>
      <c r="G15" s="1628">
        <f t="shared" si="0"/>
        <v>0.86624203821656054</v>
      </c>
      <c r="H15" s="1137">
        <v>5</v>
      </c>
      <c r="I15" s="45">
        <f t="shared" si="1"/>
        <v>9</v>
      </c>
      <c r="J15" s="810"/>
      <c r="K15" s="836" t="s">
        <v>144</v>
      </c>
      <c r="L15" s="822"/>
      <c r="M15" s="841"/>
      <c r="N15" s="841"/>
      <c r="O15" s="841"/>
      <c r="P15" s="841"/>
      <c r="Q15" s="841"/>
      <c r="R15" s="841"/>
      <c r="T15" s="110" t="s">
        <v>552</v>
      </c>
      <c r="U15" s="110">
        <v>127</v>
      </c>
      <c r="V15" s="110">
        <v>263</v>
      </c>
      <c r="W15" s="110">
        <v>344</v>
      </c>
      <c r="X15" s="110">
        <v>245</v>
      </c>
    </row>
    <row r="16" spans="1:24" ht="20.25" x14ac:dyDescent="0.3">
      <c r="A16" s="112" t="s">
        <v>7</v>
      </c>
      <c r="B16" s="464">
        <v>951.1</v>
      </c>
      <c r="C16" s="460">
        <v>1361</v>
      </c>
      <c r="D16" s="455">
        <v>0.69899999999999995</v>
      </c>
      <c r="E16" s="1138">
        <v>409.9</v>
      </c>
      <c r="F16" s="1139">
        <v>1284.7</v>
      </c>
      <c r="G16" s="1140">
        <f t="shared" si="0"/>
        <v>0.74032848135751539</v>
      </c>
      <c r="H16" s="1137">
        <v>5</v>
      </c>
      <c r="I16" s="45">
        <f t="shared" si="1"/>
        <v>9</v>
      </c>
      <c r="J16" s="810"/>
      <c r="K16" s="822"/>
      <c r="L16" s="249" t="s">
        <v>226</v>
      </c>
      <c r="M16" s="841"/>
      <c r="N16" s="841"/>
      <c r="O16" s="841"/>
      <c r="P16" s="841"/>
      <c r="Q16" s="841"/>
      <c r="R16" s="841"/>
      <c r="T16" s="110" t="s">
        <v>553</v>
      </c>
      <c r="U16" s="110">
        <v>103</v>
      </c>
      <c r="V16" s="110">
        <v>90</v>
      </c>
      <c r="W16" s="110">
        <v>114</v>
      </c>
      <c r="X16" s="110">
        <v>102</v>
      </c>
    </row>
    <row r="17" spans="1:24" ht="20.25" x14ac:dyDescent="0.3">
      <c r="A17" s="113" t="s">
        <v>175</v>
      </c>
      <c r="B17" s="464">
        <v>5618.9</v>
      </c>
      <c r="C17" s="460">
        <v>8301.7000000000007</v>
      </c>
      <c r="D17" s="455">
        <v>0.67700000000000005</v>
      </c>
      <c r="E17" s="1138">
        <v>2682.8</v>
      </c>
      <c r="F17" s="1139">
        <v>7579.4</v>
      </c>
      <c r="G17" s="1140">
        <f t="shared" si="0"/>
        <v>0.74133836451434154</v>
      </c>
      <c r="H17" s="1137">
        <v>5</v>
      </c>
      <c r="I17" s="45">
        <f t="shared" si="1"/>
        <v>9</v>
      </c>
      <c r="J17" s="810"/>
      <c r="K17" s="822"/>
      <c r="L17" s="249" t="s">
        <v>227</v>
      </c>
      <c r="M17" s="841"/>
      <c r="N17" s="841"/>
      <c r="O17" s="841"/>
      <c r="P17" s="841"/>
      <c r="Q17" s="841"/>
      <c r="R17" s="841"/>
      <c r="T17" s="110" t="s">
        <v>554</v>
      </c>
      <c r="U17" s="110">
        <v>111</v>
      </c>
      <c r="V17" s="110">
        <v>113</v>
      </c>
      <c r="W17" s="110">
        <v>102</v>
      </c>
      <c r="X17" s="110">
        <v>108</v>
      </c>
    </row>
    <row r="18" spans="1:24" ht="20.25" x14ac:dyDescent="0.3">
      <c r="A18" s="267" t="s">
        <v>196</v>
      </c>
      <c r="B18" s="464">
        <v>206.5</v>
      </c>
      <c r="C18" s="1624">
        <v>315</v>
      </c>
      <c r="D18" s="1625">
        <v>0.65600000000000003</v>
      </c>
      <c r="E18" s="1626">
        <v>108.5</v>
      </c>
      <c r="F18" s="1627">
        <v>287.60000000000002</v>
      </c>
      <c r="G18" s="1628">
        <f t="shared" si="0"/>
        <v>0.71801112656467314</v>
      </c>
      <c r="H18" s="1137">
        <v>5</v>
      </c>
      <c r="I18" s="45">
        <f t="shared" si="1"/>
        <v>9</v>
      </c>
      <c r="J18" s="810"/>
      <c r="K18" s="822"/>
      <c r="L18" s="249" t="s">
        <v>228</v>
      </c>
      <c r="M18" s="841"/>
      <c r="N18" s="841"/>
      <c r="O18" s="841"/>
      <c r="P18" s="841"/>
      <c r="Q18" s="841"/>
      <c r="R18" s="841"/>
      <c r="T18" s="110" t="s">
        <v>174</v>
      </c>
      <c r="U18" s="110">
        <v>80</v>
      </c>
      <c r="V18" s="110">
        <v>86</v>
      </c>
      <c r="W18" s="110">
        <v>102</v>
      </c>
      <c r="X18" s="110">
        <v>89</v>
      </c>
    </row>
    <row r="19" spans="1:24" ht="20.25" x14ac:dyDescent="0.3">
      <c r="A19" s="267" t="s">
        <v>208</v>
      </c>
      <c r="B19" s="465">
        <v>38.799999999999997</v>
      </c>
      <c r="C19" s="1637">
        <v>62.6</v>
      </c>
      <c r="D19" s="1638">
        <v>0.62</v>
      </c>
      <c r="E19" s="1639">
        <v>23.8</v>
      </c>
      <c r="F19" s="1640">
        <v>52.2</v>
      </c>
      <c r="G19" s="1641">
        <f t="shared" si="0"/>
        <v>0.74329501915708807</v>
      </c>
      <c r="H19" s="1137">
        <v>5</v>
      </c>
      <c r="I19" s="45">
        <f t="shared" si="1"/>
        <v>9</v>
      </c>
      <c r="J19" s="810"/>
      <c r="K19" s="822"/>
      <c r="L19" s="249" t="s">
        <v>229</v>
      </c>
      <c r="M19" s="841"/>
      <c r="N19" s="841"/>
      <c r="O19" s="841"/>
      <c r="P19" s="841"/>
      <c r="Q19" s="841"/>
      <c r="R19" s="841"/>
      <c r="T19" s="110" t="s">
        <v>555</v>
      </c>
      <c r="U19" s="110">
        <v>75</v>
      </c>
      <c r="V19" s="110">
        <v>400</v>
      </c>
      <c r="W19" s="110">
        <v>595</v>
      </c>
      <c r="X19" s="110">
        <v>357</v>
      </c>
    </row>
    <row r="20" spans="1:24" ht="20.25" x14ac:dyDescent="0.3">
      <c r="A20" s="267" t="s">
        <v>539</v>
      </c>
      <c r="B20" s="464">
        <v>219.3</v>
      </c>
      <c r="C20" s="1624">
        <v>358</v>
      </c>
      <c r="D20" s="1625">
        <v>0.61299999999999999</v>
      </c>
      <c r="E20" s="1626">
        <v>138.69999999999999</v>
      </c>
      <c r="F20" s="1627">
        <v>319.3</v>
      </c>
      <c r="G20" s="1628">
        <f t="shared" si="0"/>
        <v>0.68681490761039776</v>
      </c>
      <c r="H20" s="1137">
        <v>5</v>
      </c>
      <c r="I20" s="45">
        <f t="shared" si="1"/>
        <v>9</v>
      </c>
      <c r="J20" s="810"/>
      <c r="K20" s="822"/>
      <c r="L20" s="249" t="s">
        <v>230</v>
      </c>
      <c r="M20" s="841"/>
      <c r="N20" s="841"/>
      <c r="O20" s="841"/>
      <c r="P20" s="841"/>
      <c r="Q20" s="841"/>
      <c r="R20" s="841"/>
      <c r="T20" s="110" t="s">
        <v>556</v>
      </c>
      <c r="U20" s="110">
        <v>102</v>
      </c>
      <c r="V20" s="110">
        <v>224</v>
      </c>
      <c r="W20" s="110">
        <v>430</v>
      </c>
      <c r="X20" s="110">
        <v>252</v>
      </c>
    </row>
    <row r="21" spans="1:24" ht="20.25" x14ac:dyDescent="0.3">
      <c r="A21" s="267" t="s">
        <v>195</v>
      </c>
      <c r="B21" s="464">
        <v>102.3</v>
      </c>
      <c r="C21" s="461">
        <v>170</v>
      </c>
      <c r="D21" s="456">
        <v>0.60199999999999998</v>
      </c>
      <c r="E21" s="1141">
        <v>67.7</v>
      </c>
      <c r="F21" s="1142">
        <v>155.19999999999999</v>
      </c>
      <c r="G21" s="1143">
        <f t="shared" si="0"/>
        <v>0.65914948453608246</v>
      </c>
      <c r="H21" s="1137">
        <v>5</v>
      </c>
      <c r="I21" s="45">
        <f t="shared" si="1"/>
        <v>9</v>
      </c>
      <c r="J21" s="810"/>
      <c r="K21" s="822"/>
      <c r="L21" s="249" t="s">
        <v>231</v>
      </c>
      <c r="M21" s="841"/>
      <c r="N21" s="841"/>
      <c r="O21" s="841"/>
      <c r="P21" s="841"/>
      <c r="Q21" s="841"/>
      <c r="R21" s="841"/>
      <c r="T21" s="110" t="s">
        <v>190</v>
      </c>
      <c r="U21" s="110">
        <v>23</v>
      </c>
      <c r="V21" s="110">
        <v>23</v>
      </c>
      <c r="W21" s="110">
        <v>27</v>
      </c>
      <c r="X21" s="110">
        <v>24</v>
      </c>
    </row>
    <row r="22" spans="1:24" ht="20.25" x14ac:dyDescent="0.3">
      <c r="A22" s="112" t="s">
        <v>189</v>
      </c>
      <c r="B22" s="465">
        <v>5986.1</v>
      </c>
      <c r="C22" s="462">
        <v>10452.299999999999</v>
      </c>
      <c r="D22" s="457">
        <v>0.57299999999999995</v>
      </c>
      <c r="E22" s="1153">
        <v>4466.2</v>
      </c>
      <c r="F22" s="1154">
        <v>9984.2000000000007</v>
      </c>
      <c r="G22" s="1155">
        <f t="shared" si="0"/>
        <v>0.59955730053484502</v>
      </c>
      <c r="H22" s="1137">
        <v>5</v>
      </c>
      <c r="I22" s="45">
        <f t="shared" si="1"/>
        <v>9</v>
      </c>
      <c r="J22" s="810"/>
      <c r="K22" s="822"/>
      <c r="L22" s="249" t="s">
        <v>232</v>
      </c>
      <c r="M22" s="841"/>
      <c r="N22" s="841"/>
      <c r="O22" s="841"/>
      <c r="P22" s="841"/>
      <c r="Q22" s="841"/>
      <c r="R22" s="841"/>
      <c r="T22" s="110" t="s">
        <v>557</v>
      </c>
      <c r="U22" s="110">
        <v>165</v>
      </c>
      <c r="V22" s="110">
        <v>237</v>
      </c>
      <c r="W22" s="110">
        <v>218</v>
      </c>
      <c r="X22" s="110">
        <v>207</v>
      </c>
    </row>
    <row r="23" spans="1:24" ht="20.25" x14ac:dyDescent="0.3">
      <c r="A23" s="267" t="s">
        <v>534</v>
      </c>
      <c r="B23" s="464">
        <v>103.1</v>
      </c>
      <c r="C23" s="1624">
        <v>197.1</v>
      </c>
      <c r="D23" s="1625">
        <v>0.52300000000000002</v>
      </c>
      <c r="E23" s="1626">
        <v>94</v>
      </c>
      <c r="F23" s="1627">
        <v>170.3</v>
      </c>
      <c r="G23" s="1628">
        <f t="shared" si="0"/>
        <v>0.60540223135642979</v>
      </c>
      <c r="H23" s="1137">
        <v>5</v>
      </c>
      <c r="I23" s="45">
        <f t="shared" si="1"/>
        <v>9</v>
      </c>
      <c r="J23" s="810"/>
      <c r="K23" s="822"/>
      <c r="L23" s="249" t="s">
        <v>233</v>
      </c>
      <c r="M23" s="841"/>
      <c r="N23" s="841"/>
      <c r="O23" s="841"/>
      <c r="P23" s="841"/>
      <c r="Q23" s="841"/>
      <c r="R23" s="841"/>
      <c r="T23" s="110" t="s">
        <v>558</v>
      </c>
      <c r="U23" s="110">
        <v>1</v>
      </c>
      <c r="V23" s="110">
        <v>2</v>
      </c>
      <c r="W23" s="110">
        <v>3</v>
      </c>
      <c r="X23" s="110">
        <v>2</v>
      </c>
    </row>
    <row r="24" spans="1:24" ht="20.25" x14ac:dyDescent="0.3">
      <c r="A24" s="267" t="s">
        <v>194</v>
      </c>
      <c r="B24" s="464">
        <v>278.8</v>
      </c>
      <c r="C24" s="1624">
        <v>540.9</v>
      </c>
      <c r="D24" s="1625">
        <v>0.51500000000000001</v>
      </c>
      <c r="E24" s="1626">
        <v>262.10000000000002</v>
      </c>
      <c r="F24" s="1627">
        <v>494</v>
      </c>
      <c r="G24" s="1628">
        <f t="shared" si="0"/>
        <v>0.56437246963562759</v>
      </c>
      <c r="H24" s="1137">
        <v>5</v>
      </c>
      <c r="I24" s="45">
        <f t="shared" si="1"/>
        <v>9</v>
      </c>
      <c r="J24" s="810"/>
      <c r="K24" s="822"/>
      <c r="L24" s="249" t="s">
        <v>453</v>
      </c>
      <c r="M24" s="841"/>
      <c r="N24" s="841"/>
      <c r="O24" s="841"/>
      <c r="P24" s="841"/>
      <c r="Q24" s="841"/>
      <c r="R24" s="841"/>
      <c r="T24" s="110" t="s">
        <v>559</v>
      </c>
      <c r="U24" s="110">
        <v>146</v>
      </c>
      <c r="V24" s="110">
        <v>238</v>
      </c>
      <c r="W24" s="110">
        <v>343</v>
      </c>
      <c r="X24" s="110">
        <v>243</v>
      </c>
    </row>
    <row r="25" spans="1:24" ht="20.25" x14ac:dyDescent="0.3">
      <c r="A25" s="267" t="s">
        <v>190</v>
      </c>
      <c r="B25" s="464">
        <v>24.4</v>
      </c>
      <c r="C25" s="1624">
        <v>48.9</v>
      </c>
      <c r="D25" s="1630">
        <v>0.499</v>
      </c>
      <c r="E25" s="1626">
        <v>24.5</v>
      </c>
      <c r="F25" s="1627">
        <v>45.4</v>
      </c>
      <c r="G25" s="1628">
        <f t="shared" si="0"/>
        <v>0.5374449339207048</v>
      </c>
      <c r="H25" s="1137">
        <v>3</v>
      </c>
      <c r="I25" s="45">
        <f t="shared" si="1"/>
        <v>19</v>
      </c>
      <c r="J25" s="810"/>
      <c r="K25" s="822"/>
      <c r="L25" s="249" t="s">
        <v>454</v>
      </c>
      <c r="M25" s="841"/>
      <c r="N25" s="841"/>
      <c r="O25" s="841"/>
      <c r="P25" s="841"/>
      <c r="Q25" s="841"/>
      <c r="R25" s="841"/>
      <c r="T25" s="110" t="s">
        <v>8</v>
      </c>
      <c r="U25" s="110">
        <v>7357</v>
      </c>
      <c r="V25" s="110">
        <v>7533</v>
      </c>
      <c r="W25" s="110">
        <v>6505</v>
      </c>
      <c r="X25" s="110">
        <v>7132</v>
      </c>
    </row>
    <row r="26" spans="1:24" x14ac:dyDescent="0.3">
      <c r="A26" s="267" t="s">
        <v>17</v>
      </c>
      <c r="B26" s="464">
        <v>102</v>
      </c>
      <c r="C26" s="460">
        <v>206</v>
      </c>
      <c r="D26" s="1629">
        <v>0.49514563106796117</v>
      </c>
      <c r="E26" s="1138">
        <v>104</v>
      </c>
      <c r="F26" s="1139">
        <v>196.9</v>
      </c>
      <c r="G26" s="1140">
        <f t="shared" si="0"/>
        <v>0.51802945657694255</v>
      </c>
      <c r="H26" s="1137">
        <v>3</v>
      </c>
      <c r="I26" s="45">
        <f t="shared" si="1"/>
        <v>19</v>
      </c>
      <c r="J26" s="810"/>
      <c r="K26" s="822"/>
      <c r="L26" s="822"/>
      <c r="M26" s="841"/>
      <c r="N26" s="841"/>
      <c r="O26" s="841"/>
      <c r="P26" s="841"/>
      <c r="Q26" s="841"/>
      <c r="R26" s="841"/>
      <c r="T26" s="110" t="s">
        <v>42</v>
      </c>
      <c r="U26" s="110">
        <v>475</v>
      </c>
      <c r="V26" s="110">
        <v>352</v>
      </c>
      <c r="W26" s="110">
        <v>297</v>
      </c>
      <c r="X26" s="110">
        <v>375</v>
      </c>
    </row>
    <row r="27" spans="1:24" x14ac:dyDescent="0.3">
      <c r="A27" s="267" t="s">
        <v>199</v>
      </c>
      <c r="B27" s="464">
        <v>4.9000000000000004</v>
      </c>
      <c r="C27" s="1624">
        <v>9.9</v>
      </c>
      <c r="D27" s="1630">
        <v>0.495</v>
      </c>
      <c r="E27" s="1626">
        <v>5</v>
      </c>
      <c r="F27" s="1627">
        <v>8.1999999999999993</v>
      </c>
      <c r="G27" s="1628">
        <f t="shared" si="0"/>
        <v>0.59756097560975618</v>
      </c>
      <c r="H27" s="1137">
        <v>3</v>
      </c>
      <c r="I27" s="45">
        <f t="shared" si="1"/>
        <v>19</v>
      </c>
      <c r="J27" s="810"/>
      <c r="K27" s="822"/>
      <c r="L27" s="822"/>
      <c r="M27" s="841"/>
      <c r="N27" s="841"/>
      <c r="O27" s="841"/>
      <c r="P27" s="841"/>
      <c r="Q27" s="841"/>
      <c r="R27" s="841"/>
      <c r="T27" s="110" t="s">
        <v>560</v>
      </c>
      <c r="U27" s="110">
        <v>10</v>
      </c>
      <c r="V27" s="110">
        <v>11</v>
      </c>
      <c r="W27" s="110">
        <v>11</v>
      </c>
      <c r="X27" s="110">
        <v>10</v>
      </c>
    </row>
    <row r="28" spans="1:24" ht="20.25" x14ac:dyDescent="0.3">
      <c r="A28" s="267" t="s">
        <v>197</v>
      </c>
      <c r="B28" s="464">
        <v>10.5</v>
      </c>
      <c r="C28" s="1624">
        <v>23.5</v>
      </c>
      <c r="D28" s="1625">
        <v>0.44700000000000001</v>
      </c>
      <c r="E28" s="1626">
        <v>13</v>
      </c>
      <c r="F28" s="1627">
        <v>19.600000000000001</v>
      </c>
      <c r="G28" s="1628">
        <f t="shared" si="0"/>
        <v>0.5357142857142857</v>
      </c>
      <c r="H28" s="1137">
        <v>3</v>
      </c>
      <c r="I28" s="45">
        <f t="shared" si="1"/>
        <v>19</v>
      </c>
      <c r="J28" s="810"/>
      <c r="K28" s="822"/>
      <c r="L28" s="249" t="s">
        <v>234</v>
      </c>
      <c r="M28" s="841"/>
      <c r="N28" s="841"/>
      <c r="O28" s="841"/>
      <c r="P28" s="841"/>
      <c r="Q28" s="841"/>
      <c r="R28" s="841"/>
      <c r="T28" s="110" t="s">
        <v>561</v>
      </c>
      <c r="U28" s="110">
        <v>42</v>
      </c>
      <c r="V28" s="110">
        <v>42</v>
      </c>
      <c r="W28" s="110">
        <v>29</v>
      </c>
      <c r="X28" s="110">
        <v>38</v>
      </c>
    </row>
    <row r="29" spans="1:24" x14ac:dyDescent="0.3">
      <c r="A29" s="267" t="s">
        <v>535</v>
      </c>
      <c r="B29" s="464">
        <v>12.1</v>
      </c>
      <c r="C29" s="1624">
        <v>27.7</v>
      </c>
      <c r="D29" s="1625">
        <v>0.437</v>
      </c>
      <c r="E29" s="1626">
        <v>15.6</v>
      </c>
      <c r="F29" s="1627">
        <v>23.1</v>
      </c>
      <c r="G29" s="1628">
        <f t="shared" si="0"/>
        <v>0.52380952380952372</v>
      </c>
      <c r="H29" s="1137">
        <v>3</v>
      </c>
      <c r="I29" s="45">
        <f t="shared" si="1"/>
        <v>19</v>
      </c>
      <c r="J29" s="810"/>
      <c r="K29" s="822"/>
      <c r="L29" s="822" t="s">
        <v>235</v>
      </c>
      <c r="M29" s="841"/>
      <c r="N29" s="841"/>
      <c r="O29" s="841"/>
      <c r="P29" s="841"/>
      <c r="Q29" s="841"/>
      <c r="R29" s="841"/>
      <c r="T29" s="110" t="s">
        <v>562</v>
      </c>
      <c r="U29" s="110">
        <v>112</v>
      </c>
      <c r="V29" s="110">
        <v>105</v>
      </c>
      <c r="W29" s="110">
        <v>93</v>
      </c>
      <c r="X29" s="110">
        <v>103</v>
      </c>
    </row>
    <row r="30" spans="1:24" x14ac:dyDescent="0.3">
      <c r="A30" s="267" t="s">
        <v>572</v>
      </c>
      <c r="B30" s="464">
        <v>1074.2</v>
      </c>
      <c r="C30" s="460">
        <v>2505.8000000000002</v>
      </c>
      <c r="D30" s="455">
        <v>0.42899999999999999</v>
      </c>
      <c r="E30" s="1138">
        <v>1431.6</v>
      </c>
      <c r="F30" s="1139">
        <v>2087.3000000000002</v>
      </c>
      <c r="G30" s="1140">
        <f t="shared" si="0"/>
        <v>0.5146361328031428</v>
      </c>
      <c r="H30" s="1137">
        <v>3</v>
      </c>
      <c r="I30" s="45">
        <f t="shared" si="1"/>
        <v>19</v>
      </c>
      <c r="J30" s="810"/>
      <c r="K30" s="822"/>
      <c r="L30" s="822"/>
      <c r="M30" s="841"/>
      <c r="N30" s="841"/>
      <c r="O30" s="841"/>
      <c r="P30" s="841"/>
      <c r="Q30" s="841"/>
      <c r="R30" s="841"/>
      <c r="T30" s="110" t="s">
        <v>563</v>
      </c>
      <c r="U30" s="110">
        <v>18</v>
      </c>
      <c r="V30" s="110">
        <v>22</v>
      </c>
      <c r="W30" s="110">
        <v>12</v>
      </c>
      <c r="X30" s="110">
        <v>17</v>
      </c>
    </row>
    <row r="31" spans="1:24" x14ac:dyDescent="0.3">
      <c r="A31" s="112" t="s">
        <v>302</v>
      </c>
      <c r="B31" s="465">
        <v>2693.9</v>
      </c>
      <c r="C31" s="462">
        <v>6769.7</v>
      </c>
      <c r="D31" s="457">
        <v>0.39800000000000002</v>
      </c>
      <c r="E31" s="1153">
        <v>4075.8</v>
      </c>
      <c r="F31" s="1154">
        <v>6180.7</v>
      </c>
      <c r="G31" s="1155">
        <f t="shared" si="0"/>
        <v>0.43585677997637812</v>
      </c>
      <c r="H31" s="1137">
        <v>3</v>
      </c>
      <c r="I31" s="45">
        <f t="shared" si="1"/>
        <v>19</v>
      </c>
      <c r="J31" s="810"/>
      <c r="K31" s="822"/>
      <c r="L31" s="822"/>
      <c r="M31" s="841"/>
      <c r="N31" s="841"/>
      <c r="O31" s="841"/>
      <c r="P31" s="841"/>
      <c r="Q31" s="841"/>
      <c r="R31" s="841"/>
      <c r="T31" s="110" t="s">
        <v>564</v>
      </c>
      <c r="U31" s="110">
        <v>12</v>
      </c>
      <c r="V31" s="110">
        <v>20</v>
      </c>
      <c r="W31" s="110">
        <v>18</v>
      </c>
      <c r="X31" s="110">
        <v>17</v>
      </c>
    </row>
    <row r="32" spans="1:24" x14ac:dyDescent="0.3">
      <c r="A32" s="112" t="s">
        <v>174</v>
      </c>
      <c r="B32" s="464">
        <v>89.4</v>
      </c>
      <c r="C32" s="460">
        <v>227.9</v>
      </c>
      <c r="D32" s="455">
        <v>0.39200000000000002</v>
      </c>
      <c r="E32" s="1138">
        <v>138.5</v>
      </c>
      <c r="F32" s="1139">
        <v>209.7</v>
      </c>
      <c r="G32" s="1140">
        <f t="shared" si="0"/>
        <v>0.42632331902718174</v>
      </c>
      <c r="H32" s="1137">
        <v>3</v>
      </c>
      <c r="I32" s="45">
        <f t="shared" si="1"/>
        <v>19</v>
      </c>
      <c r="J32" s="810"/>
      <c r="K32" s="822"/>
      <c r="L32" s="822"/>
      <c r="M32" s="841"/>
      <c r="N32" s="841"/>
      <c r="O32" s="841"/>
      <c r="P32" s="841"/>
      <c r="Q32" s="841"/>
      <c r="R32" s="841"/>
      <c r="T32" s="110" t="s">
        <v>565</v>
      </c>
      <c r="U32" s="110">
        <v>25</v>
      </c>
      <c r="V32" s="110">
        <v>52</v>
      </c>
      <c r="W32" s="110">
        <v>33</v>
      </c>
      <c r="X32" s="110">
        <v>37</v>
      </c>
    </row>
    <row r="33" spans="1:24" x14ac:dyDescent="0.3">
      <c r="A33" s="112" t="s">
        <v>36</v>
      </c>
      <c r="B33" s="464">
        <v>242.5</v>
      </c>
      <c r="C33" s="460">
        <v>644.70000000000005</v>
      </c>
      <c r="D33" s="455">
        <v>0.376</v>
      </c>
      <c r="E33" s="1138">
        <v>402.2</v>
      </c>
      <c r="F33" s="1139">
        <v>616.29999999999995</v>
      </c>
      <c r="G33" s="1140">
        <f t="shared" si="0"/>
        <v>0.39347720266104175</v>
      </c>
      <c r="H33" s="1137">
        <v>3</v>
      </c>
      <c r="I33" s="45">
        <f t="shared" si="1"/>
        <v>19</v>
      </c>
      <c r="J33" s="810"/>
      <c r="K33" s="822"/>
      <c r="L33" s="822"/>
      <c r="M33" s="841"/>
      <c r="N33" s="841"/>
      <c r="O33" s="841"/>
      <c r="P33" s="841"/>
      <c r="Q33" s="841"/>
      <c r="R33" s="841"/>
      <c r="T33" s="110" t="s">
        <v>566</v>
      </c>
      <c r="U33" s="110">
        <v>5</v>
      </c>
      <c r="V33" s="110">
        <v>6</v>
      </c>
      <c r="W33" s="110">
        <v>3</v>
      </c>
      <c r="X33" s="110">
        <v>5</v>
      </c>
    </row>
    <row r="34" spans="1:24" x14ac:dyDescent="0.3">
      <c r="A34" s="113" t="s">
        <v>188</v>
      </c>
      <c r="B34" s="464">
        <v>876.2</v>
      </c>
      <c r="C34" s="460">
        <v>2495.6</v>
      </c>
      <c r="D34" s="455">
        <v>0.35099999999999998</v>
      </c>
      <c r="E34" s="1138">
        <v>1619.4</v>
      </c>
      <c r="F34" s="1139">
        <v>2385.8000000000002</v>
      </c>
      <c r="G34" s="1140">
        <f t="shared" si="0"/>
        <v>0.36725626624193142</v>
      </c>
      <c r="H34" s="1137">
        <v>3</v>
      </c>
      <c r="I34" s="45">
        <f t="shared" si="1"/>
        <v>19</v>
      </c>
      <c r="J34" s="810"/>
      <c r="K34" s="822"/>
      <c r="L34" s="822"/>
      <c r="M34" s="841"/>
      <c r="N34" s="841"/>
      <c r="O34" s="841"/>
      <c r="P34" s="841"/>
      <c r="Q34" s="841"/>
      <c r="R34" s="841"/>
      <c r="T34" s="110" t="s">
        <v>567</v>
      </c>
      <c r="U34" s="110">
        <v>41</v>
      </c>
      <c r="V34" s="110">
        <v>44</v>
      </c>
      <c r="W34" s="110">
        <v>43</v>
      </c>
      <c r="X34" s="110">
        <v>43</v>
      </c>
    </row>
    <row r="35" spans="1:24" x14ac:dyDescent="0.3">
      <c r="A35" s="267" t="s">
        <v>296</v>
      </c>
      <c r="B35" s="464">
        <v>51.7</v>
      </c>
      <c r="C35" s="1624">
        <v>147.69999999999999</v>
      </c>
      <c r="D35" s="1625">
        <v>0.35</v>
      </c>
      <c r="E35" s="1626">
        <v>96</v>
      </c>
      <c r="F35" s="1627">
        <v>134.5</v>
      </c>
      <c r="G35" s="1628">
        <f t="shared" si="0"/>
        <v>0.38438661710037175</v>
      </c>
      <c r="H35" s="1137">
        <v>3</v>
      </c>
      <c r="I35" s="45">
        <f t="shared" si="1"/>
        <v>19</v>
      </c>
      <c r="J35" s="810"/>
      <c r="K35" s="822"/>
      <c r="L35" s="822"/>
      <c r="M35" s="841"/>
      <c r="N35" s="841"/>
      <c r="O35" s="841"/>
      <c r="P35" s="841"/>
      <c r="Q35" s="841"/>
      <c r="R35" s="841"/>
      <c r="T35" s="110" t="s">
        <v>568</v>
      </c>
      <c r="U35" s="110">
        <v>13</v>
      </c>
      <c r="V35" s="110">
        <v>16</v>
      </c>
      <c r="W35" s="110">
        <v>6</v>
      </c>
      <c r="X35" s="110">
        <v>12</v>
      </c>
    </row>
    <row r="36" spans="1:24" x14ac:dyDescent="0.3">
      <c r="A36" s="267" t="s">
        <v>295</v>
      </c>
      <c r="B36" s="464">
        <v>30.9</v>
      </c>
      <c r="C36" s="1624">
        <v>91.9</v>
      </c>
      <c r="D36" s="1625">
        <v>0.33600000000000002</v>
      </c>
      <c r="E36" s="1626">
        <v>61</v>
      </c>
      <c r="F36" s="1627">
        <v>87.5</v>
      </c>
      <c r="G36" s="1628">
        <f t="shared" si="0"/>
        <v>0.35314285714285715</v>
      </c>
      <c r="H36" s="1137">
        <v>3</v>
      </c>
      <c r="I36" s="45">
        <f t="shared" si="1"/>
        <v>19</v>
      </c>
      <c r="J36" s="810"/>
      <c r="K36" s="822"/>
      <c r="L36" s="822"/>
      <c r="M36" s="841"/>
      <c r="N36" s="841"/>
      <c r="O36" s="841"/>
      <c r="P36" s="841"/>
      <c r="Q36" s="841"/>
      <c r="R36" s="841"/>
      <c r="T36" s="110" t="s">
        <v>363</v>
      </c>
      <c r="U36" s="110">
        <v>1496</v>
      </c>
      <c r="V36" s="110">
        <v>1705</v>
      </c>
      <c r="W36" s="110">
        <v>1469</v>
      </c>
      <c r="X36" s="110">
        <v>1557</v>
      </c>
    </row>
    <row r="37" spans="1:24" x14ac:dyDescent="0.3">
      <c r="A37" s="112" t="s">
        <v>171</v>
      </c>
      <c r="B37" s="464">
        <v>975.65</v>
      </c>
      <c r="C37" s="460">
        <v>3143</v>
      </c>
      <c r="D37" s="455">
        <v>0.31</v>
      </c>
      <c r="E37" s="1138">
        <v>2167.3000000000002</v>
      </c>
      <c r="F37" s="1139">
        <v>2618.1</v>
      </c>
      <c r="G37" s="1140">
        <f t="shared" si="0"/>
        <v>0.37265574271418206</v>
      </c>
      <c r="H37" s="1137">
        <v>3</v>
      </c>
      <c r="I37" s="45">
        <f t="shared" si="1"/>
        <v>19</v>
      </c>
      <c r="J37" s="810"/>
      <c r="K37" s="822"/>
      <c r="L37" s="822"/>
      <c r="M37" s="841"/>
      <c r="N37" s="841"/>
      <c r="O37" s="841"/>
      <c r="P37" s="841"/>
      <c r="Q37" s="841"/>
      <c r="R37" s="841"/>
      <c r="T37" s="110" t="s">
        <v>569</v>
      </c>
      <c r="U37" s="110">
        <v>932</v>
      </c>
      <c r="V37" s="110">
        <v>905</v>
      </c>
      <c r="W37" s="110">
        <v>792</v>
      </c>
      <c r="X37" s="110">
        <v>876</v>
      </c>
    </row>
    <row r="38" spans="1:24" x14ac:dyDescent="0.3">
      <c r="A38" s="267" t="s">
        <v>198</v>
      </c>
      <c r="B38" s="465">
        <v>17.100000000000001</v>
      </c>
      <c r="C38" s="1637">
        <v>60.3</v>
      </c>
      <c r="D38" s="1638">
        <v>0.28399999999999997</v>
      </c>
      <c r="E38" s="1639">
        <v>43.2</v>
      </c>
      <c r="F38" s="1640">
        <v>50.3</v>
      </c>
      <c r="G38" s="1641">
        <f t="shared" si="0"/>
        <v>0.33996023856858854</v>
      </c>
      <c r="H38" s="1137">
        <v>3</v>
      </c>
      <c r="I38" s="45">
        <f t="shared" si="1"/>
        <v>19</v>
      </c>
      <c r="J38" s="810"/>
      <c r="K38" s="822"/>
      <c r="L38" s="822"/>
      <c r="M38" s="841"/>
      <c r="N38" s="841"/>
      <c r="O38" s="841"/>
      <c r="P38" s="841"/>
      <c r="Q38" s="841"/>
      <c r="R38" s="841"/>
      <c r="T38" s="110" t="s">
        <v>570</v>
      </c>
      <c r="U38" s="110">
        <v>687.5</v>
      </c>
      <c r="V38" s="110">
        <v>849</v>
      </c>
      <c r="W38" s="110">
        <v>390.5</v>
      </c>
      <c r="X38" s="110">
        <v>642.5</v>
      </c>
    </row>
    <row r="39" spans="1:24" x14ac:dyDescent="0.3">
      <c r="A39" s="112" t="s">
        <v>301</v>
      </c>
      <c r="B39" s="466">
        <v>15.1</v>
      </c>
      <c r="C39" s="462">
        <v>55.3</v>
      </c>
      <c r="D39" s="457">
        <v>0.27300000000000002</v>
      </c>
      <c r="E39" s="1153">
        <v>40.200000000000003</v>
      </c>
      <c r="F39" s="1154">
        <v>46.1</v>
      </c>
      <c r="G39" s="1155">
        <f t="shared" ref="G39:G63" si="2">B39/F39</f>
        <v>0.32754880694143163</v>
      </c>
      <c r="H39" s="1137">
        <v>3</v>
      </c>
      <c r="I39" s="45">
        <f t="shared" ref="I39:I63" si="3">RANK(H39,H$7:H$65,0)</f>
        <v>19</v>
      </c>
      <c r="J39" s="810"/>
      <c r="K39" s="822"/>
      <c r="L39" s="822"/>
      <c r="M39" s="841"/>
      <c r="N39" s="841"/>
      <c r="O39" s="841"/>
      <c r="P39" s="841"/>
      <c r="Q39" s="841"/>
      <c r="R39" s="841"/>
      <c r="T39" s="110" t="s">
        <v>571</v>
      </c>
      <c r="U39" s="110">
        <v>54</v>
      </c>
      <c r="V39" s="110">
        <v>36</v>
      </c>
      <c r="W39" s="110">
        <v>48</v>
      </c>
      <c r="X39" s="110">
        <v>46</v>
      </c>
    </row>
    <row r="40" spans="1:24" x14ac:dyDescent="0.3">
      <c r="A40" s="112" t="s">
        <v>40</v>
      </c>
      <c r="B40" s="464">
        <v>356.5</v>
      </c>
      <c r="C40" s="460">
        <v>1372.7</v>
      </c>
      <c r="D40" s="455">
        <v>0.26</v>
      </c>
      <c r="E40" s="1138">
        <v>1016.2</v>
      </c>
      <c r="F40" s="1139">
        <v>1312.3</v>
      </c>
      <c r="G40" s="1140">
        <f t="shared" si="2"/>
        <v>0.27166044349615182</v>
      </c>
      <c r="H40" s="1137">
        <v>3</v>
      </c>
      <c r="I40" s="45">
        <f t="shared" si="3"/>
        <v>19</v>
      </c>
      <c r="J40" s="810"/>
      <c r="K40" s="822"/>
      <c r="L40" s="822"/>
      <c r="M40" s="841"/>
      <c r="N40" s="841"/>
      <c r="O40" s="841"/>
      <c r="P40" s="841"/>
      <c r="Q40" s="841"/>
      <c r="R40" s="841"/>
      <c r="T40" s="110" t="s">
        <v>178</v>
      </c>
      <c r="U40" s="110">
        <v>583</v>
      </c>
      <c r="V40" s="110">
        <v>159</v>
      </c>
      <c r="W40" s="110">
        <v>78</v>
      </c>
      <c r="X40" s="110">
        <v>273</v>
      </c>
    </row>
    <row r="41" spans="1:24" x14ac:dyDescent="0.3">
      <c r="A41" s="112" t="s">
        <v>173</v>
      </c>
      <c r="B41" s="464">
        <v>1556.7</v>
      </c>
      <c r="C41" s="460">
        <v>6148</v>
      </c>
      <c r="D41" s="455">
        <v>0.253</v>
      </c>
      <c r="E41" s="1138">
        <v>4591.3</v>
      </c>
      <c r="F41" s="1139">
        <v>5622.1</v>
      </c>
      <c r="G41" s="1140">
        <f t="shared" si="2"/>
        <v>0.27688941854467192</v>
      </c>
      <c r="H41" s="1137">
        <v>3</v>
      </c>
      <c r="I41" s="45">
        <f t="shared" si="3"/>
        <v>19</v>
      </c>
      <c r="J41" s="810"/>
      <c r="K41" s="822"/>
      <c r="L41" s="822"/>
      <c r="M41" s="841"/>
      <c r="N41" s="841"/>
      <c r="O41" s="841"/>
      <c r="P41" s="841"/>
      <c r="Q41" s="841"/>
      <c r="R41" s="841"/>
      <c r="T41" s="110" t="s">
        <v>44</v>
      </c>
      <c r="U41" s="110">
        <v>69</v>
      </c>
      <c r="V41" s="110">
        <v>124</v>
      </c>
      <c r="W41" s="110">
        <v>152</v>
      </c>
      <c r="X41" s="110">
        <v>115</v>
      </c>
    </row>
    <row r="42" spans="1:24" x14ac:dyDescent="0.3">
      <c r="A42" s="267" t="s">
        <v>206</v>
      </c>
      <c r="B42" s="464">
        <v>10</v>
      </c>
      <c r="C42" s="1624">
        <v>39.6</v>
      </c>
      <c r="D42" s="1625">
        <v>0.253</v>
      </c>
      <c r="E42" s="1626">
        <v>29.6</v>
      </c>
      <c r="F42" s="1627">
        <v>33</v>
      </c>
      <c r="G42" s="1628">
        <f t="shared" si="2"/>
        <v>0.30303030303030304</v>
      </c>
      <c r="H42" s="1137">
        <v>3</v>
      </c>
      <c r="I42" s="45">
        <f t="shared" si="3"/>
        <v>19</v>
      </c>
      <c r="J42" s="810"/>
      <c r="K42" s="822"/>
      <c r="L42" s="822"/>
      <c r="M42" s="841"/>
      <c r="N42" s="841"/>
      <c r="O42" s="841"/>
      <c r="P42" s="841"/>
      <c r="Q42" s="841"/>
      <c r="R42" s="841"/>
      <c r="T42" s="110" t="s">
        <v>201</v>
      </c>
      <c r="U42" s="110">
        <v>254</v>
      </c>
      <c r="V42" s="110">
        <v>209</v>
      </c>
      <c r="W42" s="110">
        <v>201</v>
      </c>
      <c r="X42" s="110">
        <v>221</v>
      </c>
    </row>
    <row r="43" spans="1:24" x14ac:dyDescent="0.3">
      <c r="A43" s="267" t="s">
        <v>200</v>
      </c>
      <c r="B43" s="464">
        <v>46.2</v>
      </c>
      <c r="C43" s="1624">
        <v>225</v>
      </c>
      <c r="D43" s="1625">
        <v>0.20499999999999999</v>
      </c>
      <c r="E43" s="1626">
        <v>178.8</v>
      </c>
      <c r="F43" s="1627">
        <v>187.6</v>
      </c>
      <c r="G43" s="1628">
        <f t="shared" si="2"/>
        <v>0.24626865671641793</v>
      </c>
      <c r="H43" s="1137">
        <v>2</v>
      </c>
      <c r="I43" s="45">
        <f t="shared" si="3"/>
        <v>37</v>
      </c>
      <c r="J43" s="810"/>
      <c r="K43" s="822"/>
      <c r="L43" s="822"/>
      <c r="M43" s="841"/>
      <c r="N43" s="841"/>
      <c r="O43" s="841"/>
      <c r="P43" s="841"/>
      <c r="Q43" s="841"/>
      <c r="R43" s="841"/>
      <c r="T43" s="110" t="s">
        <v>572</v>
      </c>
      <c r="U43" s="110">
        <v>792</v>
      </c>
      <c r="V43" s="110">
        <v>498</v>
      </c>
      <c r="W43" s="110">
        <v>1933</v>
      </c>
      <c r="X43" s="110">
        <v>1074</v>
      </c>
    </row>
    <row r="44" spans="1:24" x14ac:dyDescent="0.3">
      <c r="A44" s="267" t="s">
        <v>191</v>
      </c>
      <c r="B44" s="465">
        <v>16.7</v>
      </c>
      <c r="C44" s="1637">
        <v>95.4</v>
      </c>
      <c r="D44" s="1638">
        <v>0.17499999999999999</v>
      </c>
      <c r="E44" s="1639">
        <v>78.7</v>
      </c>
      <c r="F44" s="1640">
        <v>86.6</v>
      </c>
      <c r="G44" s="1641">
        <f t="shared" si="2"/>
        <v>0.19284064665127021</v>
      </c>
      <c r="H44" s="1137">
        <v>2</v>
      </c>
      <c r="I44" s="45">
        <f t="shared" si="3"/>
        <v>37</v>
      </c>
      <c r="J44" s="810"/>
      <c r="K44" s="822"/>
      <c r="L44" s="822"/>
      <c r="M44" s="841"/>
      <c r="N44" s="841"/>
      <c r="O44" s="841"/>
      <c r="P44" s="841"/>
      <c r="Q44" s="841"/>
      <c r="R44" s="841"/>
      <c r="T44" s="110" t="s">
        <v>573</v>
      </c>
      <c r="U44" s="110">
        <v>2731</v>
      </c>
      <c r="V44" s="110">
        <v>2945</v>
      </c>
      <c r="W44" s="110">
        <v>2912</v>
      </c>
      <c r="X44" s="110">
        <v>2863</v>
      </c>
    </row>
    <row r="45" spans="1:24" x14ac:dyDescent="0.3">
      <c r="A45" s="267" t="s">
        <v>612</v>
      </c>
      <c r="B45" s="464">
        <v>42.7</v>
      </c>
      <c r="C45" s="1624">
        <v>271.10000000000002</v>
      </c>
      <c r="D45" s="1625">
        <v>0.158</v>
      </c>
      <c r="E45" s="1626">
        <v>228.4</v>
      </c>
      <c r="F45" s="1627">
        <v>242.6</v>
      </c>
      <c r="G45" s="1628">
        <f t="shared" si="2"/>
        <v>0.17600989282769994</v>
      </c>
      <c r="H45" s="1137">
        <v>2</v>
      </c>
      <c r="I45" s="45">
        <f t="shared" si="3"/>
        <v>37</v>
      </c>
      <c r="J45" s="810"/>
      <c r="K45" s="822"/>
      <c r="L45" s="822"/>
      <c r="M45" s="841"/>
      <c r="N45" s="841"/>
      <c r="O45" s="841"/>
      <c r="P45" s="841"/>
      <c r="Q45" s="841"/>
      <c r="R45" s="841"/>
      <c r="T45" s="110" t="s">
        <v>574</v>
      </c>
      <c r="U45" s="110">
        <v>13</v>
      </c>
      <c r="V45" s="110">
        <v>23</v>
      </c>
      <c r="W45" s="110">
        <v>26</v>
      </c>
      <c r="X45" s="110">
        <v>21</v>
      </c>
    </row>
    <row r="46" spans="1:24" x14ac:dyDescent="0.3">
      <c r="A46" s="267" t="s">
        <v>23</v>
      </c>
      <c r="B46" s="464">
        <v>648.6</v>
      </c>
      <c r="C46" s="1624">
        <v>4477.7</v>
      </c>
      <c r="D46" s="1625">
        <v>0.14499999999999999</v>
      </c>
      <c r="E46" s="1626">
        <v>3829.1</v>
      </c>
      <c r="F46" s="1627">
        <v>3729.9</v>
      </c>
      <c r="G46" s="1628">
        <f t="shared" si="2"/>
        <v>0.17389206144936861</v>
      </c>
      <c r="H46" s="1137">
        <v>2</v>
      </c>
      <c r="I46" s="45">
        <f t="shared" si="3"/>
        <v>37</v>
      </c>
      <c r="J46" s="810"/>
      <c r="K46" s="822"/>
      <c r="L46" s="822"/>
      <c r="M46" s="841"/>
      <c r="N46" s="841"/>
      <c r="O46" s="841"/>
      <c r="P46" s="841"/>
      <c r="Q46" s="841"/>
      <c r="R46" s="841"/>
      <c r="T46" s="110" t="s">
        <v>575</v>
      </c>
      <c r="U46" s="110">
        <v>45</v>
      </c>
      <c r="V46" s="110">
        <v>48</v>
      </c>
      <c r="W46" s="110">
        <v>44</v>
      </c>
      <c r="X46" s="110">
        <v>46</v>
      </c>
    </row>
    <row r="47" spans="1:24" x14ac:dyDescent="0.3">
      <c r="A47" s="112" t="s">
        <v>170</v>
      </c>
      <c r="B47" s="464">
        <v>642.25</v>
      </c>
      <c r="C47" s="460">
        <v>4557.7</v>
      </c>
      <c r="D47" s="455">
        <v>0.14099999999999999</v>
      </c>
      <c r="E47" s="1138">
        <v>3915.4</v>
      </c>
      <c r="F47" s="1139">
        <v>3796.5</v>
      </c>
      <c r="G47" s="1140">
        <f t="shared" si="2"/>
        <v>0.1691689714210457</v>
      </c>
      <c r="H47" s="1137">
        <v>2</v>
      </c>
      <c r="I47" s="45">
        <f t="shared" si="3"/>
        <v>37</v>
      </c>
      <c r="J47" s="810"/>
      <c r="K47" s="822"/>
      <c r="L47" s="822"/>
      <c r="M47" s="841"/>
      <c r="N47" s="841"/>
      <c r="O47" s="841"/>
      <c r="P47" s="841"/>
      <c r="Q47" s="841"/>
      <c r="R47" s="841"/>
      <c r="T47" s="110" t="s">
        <v>576</v>
      </c>
      <c r="U47" s="110">
        <v>714</v>
      </c>
      <c r="V47" s="110">
        <v>681</v>
      </c>
      <c r="W47" s="110">
        <v>551</v>
      </c>
      <c r="X47" s="110">
        <v>649</v>
      </c>
    </row>
    <row r="48" spans="1:24" x14ac:dyDescent="0.3">
      <c r="A48" s="267" t="s">
        <v>52</v>
      </c>
      <c r="B48" s="464">
        <v>9.4</v>
      </c>
      <c r="C48" s="1624">
        <v>66.7</v>
      </c>
      <c r="D48" s="1625">
        <v>0.14099999999999999</v>
      </c>
      <c r="E48" s="1626">
        <v>57.3</v>
      </c>
      <c r="F48" s="1627">
        <v>46.3</v>
      </c>
      <c r="G48" s="1628">
        <f t="shared" si="2"/>
        <v>0.20302375809935208</v>
      </c>
      <c r="H48" s="1137">
        <v>2</v>
      </c>
      <c r="I48" s="45">
        <f t="shared" si="3"/>
        <v>37</v>
      </c>
      <c r="J48" s="810"/>
      <c r="K48" s="822"/>
      <c r="L48" s="822"/>
      <c r="M48" s="841"/>
      <c r="N48" s="841"/>
      <c r="O48" s="841"/>
      <c r="P48" s="841"/>
      <c r="Q48" s="841"/>
      <c r="R48" s="841"/>
      <c r="T48" s="110" t="s">
        <v>577</v>
      </c>
      <c r="U48" s="110">
        <v>12</v>
      </c>
      <c r="V48" s="110">
        <v>11</v>
      </c>
      <c r="W48" s="110">
        <v>5</v>
      </c>
      <c r="X48" s="110">
        <v>9</v>
      </c>
    </row>
    <row r="49" spans="1:24" x14ac:dyDescent="0.3">
      <c r="A49" s="112" t="s">
        <v>613</v>
      </c>
      <c r="B49" s="464">
        <v>114.7</v>
      </c>
      <c r="C49" s="460">
        <v>932.7</v>
      </c>
      <c r="D49" s="455">
        <v>0.123</v>
      </c>
      <c r="E49" s="1138">
        <v>818</v>
      </c>
      <c r="F49" s="1139">
        <v>891.6</v>
      </c>
      <c r="G49" s="1140">
        <f t="shared" si="2"/>
        <v>0.12864513234634364</v>
      </c>
      <c r="H49" s="1137">
        <v>2</v>
      </c>
      <c r="I49" s="45">
        <f t="shared" si="3"/>
        <v>37</v>
      </c>
      <c r="J49" s="810"/>
      <c r="K49" s="822"/>
      <c r="L49" s="822"/>
      <c r="M49" s="841"/>
      <c r="N49" s="841"/>
      <c r="O49" s="841"/>
      <c r="P49" s="841"/>
      <c r="Q49" s="841"/>
      <c r="R49" s="841"/>
      <c r="T49" s="110" t="s">
        <v>578</v>
      </c>
      <c r="U49" s="110">
        <v>148</v>
      </c>
      <c r="V49" s="110">
        <v>162</v>
      </c>
      <c r="W49" s="110">
        <v>240</v>
      </c>
      <c r="X49" s="110">
        <v>183</v>
      </c>
    </row>
    <row r="50" spans="1:24" x14ac:dyDescent="0.3">
      <c r="A50" s="112" t="s">
        <v>179</v>
      </c>
      <c r="B50" s="464">
        <v>220</v>
      </c>
      <c r="C50" s="460">
        <v>1834</v>
      </c>
      <c r="D50" s="455">
        <v>0.12</v>
      </c>
      <c r="E50" s="1138">
        <v>1614</v>
      </c>
      <c r="F50" s="1139">
        <v>1753.3</v>
      </c>
      <c r="G50" s="1140">
        <f t="shared" si="2"/>
        <v>0.12547767067814977</v>
      </c>
      <c r="H50" s="1137">
        <v>2</v>
      </c>
      <c r="I50" s="45">
        <f t="shared" si="3"/>
        <v>37</v>
      </c>
      <c r="J50" s="810"/>
      <c r="K50" s="822"/>
      <c r="L50" s="822"/>
      <c r="M50" s="841"/>
      <c r="N50" s="841"/>
      <c r="O50" s="841"/>
      <c r="P50" s="841"/>
      <c r="Q50" s="841"/>
      <c r="R50" s="841"/>
      <c r="T50" s="110" t="s">
        <v>579</v>
      </c>
      <c r="U50" s="110">
        <v>5581</v>
      </c>
      <c r="V50" s="110">
        <v>5829</v>
      </c>
      <c r="W50" s="110">
        <v>5446</v>
      </c>
      <c r="X50" s="110">
        <v>5619</v>
      </c>
    </row>
    <row r="51" spans="1:24" x14ac:dyDescent="0.3">
      <c r="A51" s="112" t="s">
        <v>18</v>
      </c>
      <c r="B51" s="464">
        <v>1350.7</v>
      </c>
      <c r="C51" s="460">
        <v>13155</v>
      </c>
      <c r="D51" s="455">
        <v>0.10299999999999999</v>
      </c>
      <c r="E51" s="1138">
        <v>11804.3</v>
      </c>
      <c r="F51" s="1139">
        <v>10958.1</v>
      </c>
      <c r="G51" s="1140">
        <f t="shared" si="2"/>
        <v>0.12326041923326124</v>
      </c>
      <c r="H51" s="1137">
        <v>2</v>
      </c>
      <c r="I51" s="45">
        <f t="shared" si="3"/>
        <v>37</v>
      </c>
      <c r="J51" s="810"/>
      <c r="K51" s="822"/>
      <c r="L51" s="822"/>
      <c r="M51" s="841"/>
      <c r="N51" s="841"/>
      <c r="O51" s="841"/>
      <c r="P51" s="841"/>
      <c r="Q51" s="841"/>
      <c r="R51" s="841"/>
      <c r="T51" s="110" t="s">
        <v>580</v>
      </c>
      <c r="U51" s="110">
        <v>31</v>
      </c>
      <c r="V51" s="110">
        <v>13</v>
      </c>
      <c r="W51" s="110">
        <v>15</v>
      </c>
      <c r="X51" s="110">
        <v>20</v>
      </c>
    </row>
    <row r="52" spans="1:24" x14ac:dyDescent="0.3">
      <c r="A52" s="112" t="s">
        <v>8</v>
      </c>
      <c r="B52" s="464">
        <v>7131.5</v>
      </c>
      <c r="C52" s="460">
        <v>79735</v>
      </c>
      <c r="D52" s="455">
        <v>8.8999999999999996E-2</v>
      </c>
      <c r="E52" s="1138">
        <v>72603.5</v>
      </c>
      <c r="F52" s="1139">
        <v>76226.7</v>
      </c>
      <c r="G52" s="1140">
        <f t="shared" si="2"/>
        <v>9.3556457251855324E-2</v>
      </c>
      <c r="H52" s="1137">
        <v>1</v>
      </c>
      <c r="I52" s="45">
        <f t="shared" si="3"/>
        <v>46</v>
      </c>
      <c r="J52" s="810"/>
      <c r="K52" s="822"/>
      <c r="L52" s="822"/>
      <c r="M52" s="841"/>
      <c r="N52" s="841"/>
      <c r="O52" s="841"/>
      <c r="P52" s="841"/>
      <c r="Q52" s="841"/>
      <c r="R52" s="841"/>
      <c r="T52" s="110" t="s">
        <v>581</v>
      </c>
      <c r="U52" s="110">
        <v>4</v>
      </c>
      <c r="V52" s="110">
        <v>26</v>
      </c>
      <c r="W52" s="110">
        <v>11</v>
      </c>
      <c r="X52" s="110">
        <v>14</v>
      </c>
    </row>
    <row r="53" spans="1:24" x14ac:dyDescent="0.3">
      <c r="A53" s="112" t="s">
        <v>178</v>
      </c>
      <c r="B53" s="464">
        <v>273.2</v>
      </c>
      <c r="C53" s="460">
        <v>3200</v>
      </c>
      <c r="D53" s="455">
        <v>8.5000000000000006E-2</v>
      </c>
      <c r="E53" s="1138">
        <v>2926.8</v>
      </c>
      <c r="F53" s="1139">
        <v>2220.8000000000002</v>
      </c>
      <c r="G53" s="1140">
        <f t="shared" si="2"/>
        <v>0.1230187319884726</v>
      </c>
      <c r="H53" s="1137">
        <v>1</v>
      </c>
      <c r="I53" s="45">
        <f t="shared" si="3"/>
        <v>46</v>
      </c>
      <c r="J53" s="810"/>
      <c r="K53" s="822"/>
      <c r="L53" s="822"/>
      <c r="M53" s="841"/>
      <c r="N53" s="841"/>
      <c r="O53" s="841"/>
      <c r="P53" s="841"/>
      <c r="Q53" s="841"/>
      <c r="R53" s="841"/>
      <c r="T53" s="110" t="s">
        <v>582</v>
      </c>
      <c r="U53" s="110">
        <v>11</v>
      </c>
      <c r="V53" s="110">
        <v>15</v>
      </c>
      <c r="W53" s="110">
        <v>15</v>
      </c>
      <c r="X53" s="110">
        <v>14</v>
      </c>
    </row>
    <row r="54" spans="1:24" x14ac:dyDescent="0.3">
      <c r="A54" s="112" t="s">
        <v>186</v>
      </c>
      <c r="B54" s="464">
        <v>173</v>
      </c>
      <c r="C54" s="460">
        <v>2347.8000000000002</v>
      </c>
      <c r="D54" s="455">
        <v>7.3999999999999996E-2</v>
      </c>
      <c r="E54" s="1138">
        <v>2174.8000000000002</v>
      </c>
      <c r="F54" s="1139">
        <v>2244.5</v>
      </c>
      <c r="G54" s="1140">
        <f t="shared" si="2"/>
        <v>7.7077300066830029E-2</v>
      </c>
      <c r="H54" s="1137">
        <v>1</v>
      </c>
      <c r="I54" s="45">
        <f t="shared" si="3"/>
        <v>46</v>
      </c>
      <c r="J54" s="810"/>
      <c r="K54" s="822"/>
      <c r="L54" s="822"/>
      <c r="M54" s="841"/>
      <c r="N54" s="841"/>
      <c r="O54" s="841"/>
      <c r="P54" s="841"/>
      <c r="Q54" s="841"/>
      <c r="R54" s="841"/>
      <c r="T54" s="110" t="s">
        <v>583</v>
      </c>
      <c r="U54" s="110">
        <v>964.5</v>
      </c>
      <c r="V54" s="110">
        <v>1037</v>
      </c>
      <c r="W54" s="110">
        <v>926.5</v>
      </c>
      <c r="X54" s="110">
        <v>975.5</v>
      </c>
    </row>
    <row r="55" spans="1:24" x14ac:dyDescent="0.3">
      <c r="A55" s="267" t="s">
        <v>193</v>
      </c>
      <c r="B55" s="464">
        <v>36.799999999999997</v>
      </c>
      <c r="C55" s="1624">
        <v>520.5</v>
      </c>
      <c r="D55" s="1625">
        <v>7.0999999999999994E-2</v>
      </c>
      <c r="E55" s="1626">
        <v>483.7</v>
      </c>
      <c r="F55" s="1627">
        <v>434.1</v>
      </c>
      <c r="G55" s="1628">
        <f t="shared" si="2"/>
        <v>8.4773093757198797E-2</v>
      </c>
      <c r="H55" s="1137">
        <v>1</v>
      </c>
      <c r="I55" s="45">
        <f t="shared" si="3"/>
        <v>46</v>
      </c>
      <c r="J55" s="810"/>
      <c r="K55" s="822"/>
      <c r="L55" s="822"/>
      <c r="M55" s="841"/>
      <c r="N55" s="841"/>
      <c r="O55" s="841"/>
      <c r="P55" s="841"/>
      <c r="Q55" s="841"/>
      <c r="R55" s="841"/>
      <c r="T55" s="110" t="s">
        <v>584</v>
      </c>
      <c r="U55" s="110">
        <v>11</v>
      </c>
      <c r="V55" s="110">
        <v>10</v>
      </c>
      <c r="W55" s="110">
        <v>9</v>
      </c>
      <c r="X55" s="110">
        <v>10</v>
      </c>
    </row>
    <row r="56" spans="1:24" x14ac:dyDescent="0.3">
      <c r="A56" s="267" t="s">
        <v>300</v>
      </c>
      <c r="B56" s="464">
        <v>191</v>
      </c>
      <c r="C56" s="460">
        <v>2860.4</v>
      </c>
      <c r="D56" s="455">
        <v>6.6773877779331553E-2</v>
      </c>
      <c r="E56" s="1138">
        <v>2669.4</v>
      </c>
      <c r="F56" s="1139">
        <v>1755.6</v>
      </c>
      <c r="G56" s="1140">
        <f t="shared" si="2"/>
        <v>0.10879471405787196</v>
      </c>
      <c r="H56" s="1137">
        <v>1</v>
      </c>
      <c r="I56" s="45">
        <f t="shared" si="3"/>
        <v>46</v>
      </c>
      <c r="J56" s="810"/>
      <c r="K56" s="822"/>
      <c r="L56" s="822"/>
      <c r="M56" s="841"/>
      <c r="N56" s="841"/>
      <c r="O56" s="841"/>
      <c r="P56" s="841"/>
      <c r="Q56" s="841"/>
      <c r="R56" s="841"/>
      <c r="T56" s="110" t="s">
        <v>585</v>
      </c>
      <c r="U56" s="110">
        <v>123</v>
      </c>
      <c r="V56" s="110">
        <v>172</v>
      </c>
      <c r="W56" s="110">
        <v>279</v>
      </c>
      <c r="X56" s="110">
        <v>191</v>
      </c>
    </row>
    <row r="57" spans="1:24" x14ac:dyDescent="0.3">
      <c r="A57" s="267" t="s">
        <v>201</v>
      </c>
      <c r="B57" s="464">
        <v>221.2</v>
      </c>
      <c r="C57" s="463">
        <v>4801</v>
      </c>
      <c r="D57" s="458">
        <v>4.5999999999999999E-2</v>
      </c>
      <c r="E57" s="1144">
        <v>4579.8</v>
      </c>
      <c r="F57" s="1145">
        <v>3331.9</v>
      </c>
      <c r="G57" s="1146">
        <f t="shared" si="2"/>
        <v>6.6388547075242346E-2</v>
      </c>
      <c r="H57" s="1137">
        <v>1</v>
      </c>
      <c r="I57" s="45">
        <f t="shared" si="3"/>
        <v>46</v>
      </c>
      <c r="J57" s="810"/>
      <c r="K57" s="822"/>
      <c r="L57" s="822"/>
      <c r="M57" s="841"/>
      <c r="N57" s="841"/>
      <c r="O57" s="841"/>
      <c r="P57" s="841"/>
      <c r="Q57" s="841"/>
      <c r="R57" s="841"/>
      <c r="T57" s="110" t="s">
        <v>586</v>
      </c>
      <c r="U57" s="110">
        <v>23</v>
      </c>
      <c r="V57" s="110">
        <v>18</v>
      </c>
      <c r="W57" s="110">
        <v>24</v>
      </c>
      <c r="X57" s="110">
        <v>22</v>
      </c>
    </row>
    <row r="58" spans="1:24" x14ac:dyDescent="0.3">
      <c r="A58" s="112" t="s">
        <v>42</v>
      </c>
      <c r="B58" s="464">
        <v>374.6</v>
      </c>
      <c r="C58" s="460">
        <v>9019.7000000000007</v>
      </c>
      <c r="D58" s="455">
        <v>4.2000000000000003E-2</v>
      </c>
      <c r="E58" s="1138">
        <v>8645.1</v>
      </c>
      <c r="F58" s="1139">
        <v>8235</v>
      </c>
      <c r="G58" s="1140">
        <f t="shared" si="2"/>
        <v>4.5488767455980572E-2</v>
      </c>
      <c r="H58" s="1137">
        <v>1</v>
      </c>
      <c r="I58" s="45">
        <f t="shared" si="3"/>
        <v>46</v>
      </c>
      <c r="J58" s="810"/>
      <c r="K58" s="822"/>
      <c r="L58" s="822"/>
      <c r="M58" s="841"/>
      <c r="N58" s="841"/>
      <c r="O58" s="841"/>
      <c r="P58" s="841"/>
      <c r="Q58" s="841"/>
      <c r="R58" s="841"/>
      <c r="T58" s="110" t="s">
        <v>587</v>
      </c>
      <c r="U58" s="110">
        <v>19</v>
      </c>
      <c r="V58" s="110">
        <v>20</v>
      </c>
      <c r="W58" s="110">
        <v>7</v>
      </c>
      <c r="X58" s="110">
        <v>15</v>
      </c>
    </row>
    <row r="59" spans="1:24" x14ac:dyDescent="0.3">
      <c r="A59" s="267" t="s">
        <v>298</v>
      </c>
      <c r="B59" s="464">
        <v>13.6</v>
      </c>
      <c r="C59" s="1624">
        <v>435.7</v>
      </c>
      <c r="D59" s="1625">
        <v>3.1E-2</v>
      </c>
      <c r="E59" s="1626">
        <v>422.1</v>
      </c>
      <c r="F59" s="1627">
        <v>397.8</v>
      </c>
      <c r="G59" s="1628">
        <f t="shared" si="2"/>
        <v>3.4188034188034185E-2</v>
      </c>
      <c r="H59" s="1137">
        <v>1</v>
      </c>
      <c r="I59" s="45">
        <f t="shared" si="3"/>
        <v>46</v>
      </c>
      <c r="J59" s="810"/>
      <c r="K59" s="822"/>
      <c r="L59" s="822"/>
      <c r="M59" s="841"/>
      <c r="N59" s="841"/>
      <c r="O59" s="841"/>
      <c r="P59" s="841"/>
      <c r="Q59" s="841"/>
      <c r="R59" s="841"/>
      <c r="T59" s="110" t="s">
        <v>588</v>
      </c>
      <c r="U59" s="110">
        <v>28</v>
      </c>
      <c r="V59" s="110">
        <v>50</v>
      </c>
      <c r="W59" s="110">
        <v>39</v>
      </c>
      <c r="X59" s="110">
        <v>39</v>
      </c>
    </row>
    <row r="60" spans="1:24" x14ac:dyDescent="0.3">
      <c r="A60" s="112" t="s">
        <v>177</v>
      </c>
      <c r="B60" s="464">
        <v>2.1</v>
      </c>
      <c r="C60" s="460">
        <v>69.8</v>
      </c>
      <c r="D60" s="455">
        <v>0.03</v>
      </c>
      <c r="E60" s="1138">
        <v>67.7</v>
      </c>
      <c r="F60" s="1139">
        <v>62.8</v>
      </c>
      <c r="G60" s="1140">
        <f t="shared" si="2"/>
        <v>3.3439490445859872E-2</v>
      </c>
      <c r="H60" s="1137">
        <v>1</v>
      </c>
      <c r="I60" s="45">
        <f t="shared" si="3"/>
        <v>46</v>
      </c>
      <c r="J60" s="810"/>
      <c r="K60" s="822"/>
      <c r="L60" s="822"/>
      <c r="M60" s="841"/>
      <c r="N60" s="841"/>
      <c r="O60" s="841"/>
      <c r="P60" s="841"/>
      <c r="Q60" s="841"/>
      <c r="R60" s="841"/>
      <c r="T60" s="110" t="s">
        <v>589</v>
      </c>
      <c r="U60" s="110">
        <v>15</v>
      </c>
      <c r="V60" s="110">
        <v>16</v>
      </c>
      <c r="W60" s="110">
        <v>13</v>
      </c>
      <c r="X60" s="110">
        <v>15</v>
      </c>
    </row>
    <row r="61" spans="1:24" x14ac:dyDescent="0.3">
      <c r="A61" s="267" t="s">
        <v>41</v>
      </c>
      <c r="B61" s="464">
        <v>19.7</v>
      </c>
      <c r="C61" s="1624">
        <v>773.2</v>
      </c>
      <c r="D61" s="1625">
        <v>2.5000000000000001E-2</v>
      </c>
      <c r="E61" s="1626">
        <v>753.5</v>
      </c>
      <c r="F61" s="1627">
        <v>536.6</v>
      </c>
      <c r="G61" s="1628">
        <f t="shared" si="2"/>
        <v>3.6712635109951541E-2</v>
      </c>
      <c r="H61" s="1137">
        <v>1</v>
      </c>
      <c r="I61" s="45">
        <f t="shared" si="3"/>
        <v>46</v>
      </c>
      <c r="J61" s="810"/>
      <c r="K61" s="822"/>
      <c r="L61" s="822"/>
      <c r="M61" s="841"/>
      <c r="N61" s="841"/>
      <c r="O61" s="841"/>
      <c r="P61" s="841"/>
      <c r="Q61" s="841"/>
      <c r="R61" s="841"/>
      <c r="T61" s="110" t="s">
        <v>590</v>
      </c>
      <c r="U61" s="110">
        <v>306</v>
      </c>
      <c r="V61" s="110">
        <v>363</v>
      </c>
      <c r="W61" s="110">
        <v>368</v>
      </c>
      <c r="X61" s="110">
        <v>345</v>
      </c>
    </row>
    <row r="62" spans="1:24" x14ac:dyDescent="0.3">
      <c r="A62" s="267" t="s">
        <v>192</v>
      </c>
      <c r="B62" s="465">
        <v>36.700000000000003</v>
      </c>
      <c r="C62" s="1637">
        <v>1537.7</v>
      </c>
      <c r="D62" s="1638">
        <v>2.4E-2</v>
      </c>
      <c r="E62" s="1639">
        <v>1501</v>
      </c>
      <c r="F62" s="1640">
        <v>1403.9</v>
      </c>
      <c r="G62" s="1641">
        <f t="shared" si="2"/>
        <v>2.6141463067170027E-2</v>
      </c>
      <c r="H62" s="1137">
        <v>1</v>
      </c>
      <c r="I62" s="45">
        <f t="shared" si="3"/>
        <v>46</v>
      </c>
      <c r="J62" s="810"/>
      <c r="K62" s="822"/>
      <c r="L62" s="822"/>
      <c r="M62" s="841"/>
      <c r="N62" s="841"/>
      <c r="O62" s="841"/>
      <c r="P62" s="841"/>
      <c r="Q62" s="841"/>
      <c r="R62" s="841"/>
      <c r="T62" s="110" t="s">
        <v>591</v>
      </c>
      <c r="U62" s="110">
        <v>1021</v>
      </c>
      <c r="V62" s="110">
        <v>6367</v>
      </c>
      <c r="W62" s="110">
        <v>10571</v>
      </c>
      <c r="X62" s="110">
        <v>5986</v>
      </c>
    </row>
    <row r="63" spans="1:24" ht="19.5" thickBot="1" x14ac:dyDescent="0.35">
      <c r="A63" s="216" t="s">
        <v>49</v>
      </c>
      <c r="B63" s="467">
        <v>15.3</v>
      </c>
      <c r="C63" s="1885">
        <v>1847</v>
      </c>
      <c r="D63" s="1887">
        <v>8.0000000000000002E-3</v>
      </c>
      <c r="E63" s="1889">
        <v>1831.7</v>
      </c>
      <c r="F63" s="1891">
        <v>1416.6</v>
      </c>
      <c r="G63" s="1893">
        <f t="shared" si="2"/>
        <v>1.0800508259212199E-2</v>
      </c>
      <c r="H63" s="1156">
        <v>1</v>
      </c>
      <c r="I63" s="47">
        <f t="shared" si="3"/>
        <v>46</v>
      </c>
      <c r="J63" s="810"/>
      <c r="K63" s="822"/>
      <c r="L63" s="822"/>
      <c r="M63" s="841"/>
      <c r="N63" s="841"/>
      <c r="O63" s="841"/>
      <c r="P63" s="841"/>
      <c r="Q63" s="841"/>
      <c r="R63" s="841"/>
      <c r="T63" s="110" t="s">
        <v>592</v>
      </c>
      <c r="U63" s="110">
        <v>10</v>
      </c>
      <c r="V63" s="110">
        <v>18</v>
      </c>
      <c r="W63" s="110">
        <v>17</v>
      </c>
      <c r="X63" s="110">
        <v>15</v>
      </c>
    </row>
    <row r="64" spans="1:24" x14ac:dyDescent="0.3">
      <c r="J64" s="810"/>
      <c r="K64" s="822"/>
      <c r="L64" s="822"/>
      <c r="M64" s="841"/>
      <c r="N64" s="841"/>
      <c r="O64" s="841"/>
      <c r="P64" s="841"/>
      <c r="Q64" s="841"/>
      <c r="R64" s="841"/>
      <c r="T64" s="110" t="s">
        <v>593</v>
      </c>
      <c r="U64" s="110">
        <v>1536</v>
      </c>
      <c r="V64" s="110">
        <v>3138</v>
      </c>
      <c r="W64" s="110">
        <v>3588</v>
      </c>
      <c r="X64" s="110">
        <v>2754</v>
      </c>
    </row>
    <row r="65" spans="1:18" x14ac:dyDescent="0.3">
      <c r="A65" s="822"/>
      <c r="B65" s="857"/>
      <c r="C65" s="857"/>
      <c r="D65" s="839"/>
      <c r="E65" s="839"/>
      <c r="F65" s="839"/>
      <c r="G65" s="839"/>
      <c r="H65" s="858"/>
      <c r="I65" s="848"/>
      <c r="J65" s="848"/>
      <c r="K65" s="822"/>
      <c r="L65" s="822"/>
      <c r="M65" s="841"/>
      <c r="N65" s="841"/>
      <c r="O65" s="841"/>
      <c r="P65" s="841"/>
      <c r="Q65" s="841"/>
      <c r="R65" s="841"/>
    </row>
    <row r="66" spans="1:18" x14ac:dyDescent="0.3">
      <c r="A66" s="822"/>
      <c r="B66" s="857"/>
      <c r="C66" s="857"/>
      <c r="D66" s="839"/>
      <c r="E66" s="839"/>
      <c r="F66" s="839"/>
      <c r="G66" s="839"/>
      <c r="H66" s="858"/>
      <c r="I66" s="848"/>
      <c r="J66" s="848"/>
      <c r="K66" s="822"/>
      <c r="L66" s="822"/>
      <c r="M66" s="841"/>
      <c r="N66" s="841"/>
      <c r="O66" s="841"/>
      <c r="P66" s="841"/>
      <c r="Q66" s="841"/>
      <c r="R66" s="841"/>
    </row>
    <row r="67" spans="1:18" ht="19.5" x14ac:dyDescent="0.3">
      <c r="A67" s="1157" t="s">
        <v>380</v>
      </c>
      <c r="B67" s="859"/>
      <c r="C67" s="859"/>
      <c r="D67" s="860"/>
      <c r="E67" s="860"/>
      <c r="F67" s="860"/>
      <c r="G67" s="860"/>
      <c r="H67" s="861"/>
      <c r="I67" s="849"/>
      <c r="J67" s="850"/>
      <c r="K67" s="851"/>
      <c r="L67" s="822"/>
      <c r="M67" s="841"/>
      <c r="N67" s="841"/>
      <c r="O67" s="841"/>
      <c r="P67" s="841"/>
      <c r="Q67" s="841"/>
      <c r="R67" s="841"/>
    </row>
    <row r="68" spans="1:18" x14ac:dyDescent="0.3">
      <c r="A68" s="822"/>
      <c r="B68" s="857"/>
      <c r="C68" s="857"/>
      <c r="D68" s="839"/>
      <c r="E68" s="839"/>
      <c r="F68" s="839"/>
      <c r="G68" s="839"/>
      <c r="H68" s="840"/>
      <c r="I68" s="848"/>
      <c r="J68" s="848"/>
      <c r="K68" s="822"/>
      <c r="L68" s="822"/>
      <c r="M68" s="841"/>
      <c r="N68" s="841"/>
      <c r="O68" s="841"/>
      <c r="P68" s="841"/>
      <c r="Q68" s="841"/>
      <c r="R68" s="841"/>
    </row>
    <row r="69" spans="1:18" x14ac:dyDescent="0.3">
      <c r="A69" s="862" t="s">
        <v>310</v>
      </c>
      <c r="B69" s="857"/>
      <c r="C69" s="857"/>
      <c r="D69" s="839"/>
      <c r="E69" s="839"/>
      <c r="F69" s="839"/>
      <c r="G69" s="839"/>
      <c r="H69" s="840"/>
      <c r="I69" s="848"/>
      <c r="J69" s="848"/>
      <c r="K69" s="822"/>
      <c r="L69" s="822"/>
      <c r="M69" s="841"/>
      <c r="N69" s="841"/>
      <c r="O69" s="841"/>
      <c r="P69" s="841"/>
      <c r="Q69" s="841"/>
      <c r="R69" s="841"/>
    </row>
    <row r="70" spans="1:18" x14ac:dyDescent="0.3">
      <c r="A70" s="439" t="s">
        <v>369</v>
      </c>
      <c r="B70" s="1158">
        <v>24.7</v>
      </c>
      <c r="C70" s="1159">
        <v>284</v>
      </c>
      <c r="D70" s="459">
        <v>8.6999999999999994E-2</v>
      </c>
      <c r="E70" s="1160">
        <v>259.3</v>
      </c>
      <c r="F70" s="1161"/>
      <c r="G70" s="1162"/>
      <c r="H70" s="1163"/>
      <c r="I70" s="848"/>
      <c r="J70" s="848"/>
      <c r="K70" s="822"/>
      <c r="L70" s="822"/>
      <c r="M70" s="841"/>
      <c r="N70" s="841"/>
      <c r="O70" s="841"/>
      <c r="P70" s="841"/>
      <c r="Q70" s="841"/>
      <c r="R70" s="841"/>
    </row>
    <row r="71" spans="1:18" x14ac:dyDescent="0.3">
      <c r="A71" s="54" t="s">
        <v>311</v>
      </c>
      <c r="B71" s="1647">
        <v>24.7</v>
      </c>
      <c r="C71" s="1648">
        <v>4.7</v>
      </c>
      <c r="D71" s="1633">
        <v>5.2549999999999999</v>
      </c>
      <c r="E71" s="1649">
        <v>-20</v>
      </c>
      <c r="F71" s="1164"/>
      <c r="G71" s="1165"/>
      <c r="H71" s="1163"/>
      <c r="I71" s="850"/>
      <c r="J71" s="850"/>
      <c r="K71" s="822"/>
      <c r="L71" s="822"/>
      <c r="M71" s="841"/>
      <c r="N71" s="841"/>
      <c r="O71" s="841"/>
      <c r="P71" s="841"/>
      <c r="Q71" s="841"/>
      <c r="R71" s="841"/>
    </row>
    <row r="72" spans="1:18" x14ac:dyDescent="0.3">
      <c r="A72" s="54" t="s">
        <v>370</v>
      </c>
      <c r="B72" s="1166">
        <v>78.900000000000006</v>
      </c>
      <c r="C72" s="1167">
        <v>176.7</v>
      </c>
      <c r="D72" s="454">
        <v>0.44700000000000001</v>
      </c>
      <c r="E72" s="1168">
        <v>97.8</v>
      </c>
      <c r="F72" s="1161"/>
      <c r="G72" s="1162"/>
      <c r="H72" s="1163"/>
      <c r="I72" s="848"/>
      <c r="J72" s="848"/>
      <c r="K72" s="822"/>
      <c r="L72" s="822"/>
      <c r="M72" s="841"/>
      <c r="N72" s="841"/>
      <c r="O72" s="841"/>
      <c r="P72" s="841"/>
      <c r="Q72" s="841"/>
      <c r="R72" s="841"/>
    </row>
    <row r="73" spans="1:18" x14ac:dyDescent="0.3">
      <c r="A73" s="54" t="s">
        <v>371</v>
      </c>
      <c r="B73" s="1166">
        <v>0.1</v>
      </c>
      <c r="C73" s="1167">
        <v>0.4</v>
      </c>
      <c r="D73" s="454">
        <v>0.25</v>
      </c>
      <c r="E73" s="1169">
        <v>0.3</v>
      </c>
      <c r="F73" s="1161"/>
      <c r="G73" s="1162"/>
      <c r="H73" s="1163"/>
      <c r="I73" s="852"/>
      <c r="J73" s="852"/>
      <c r="K73" s="822"/>
      <c r="L73" s="822"/>
      <c r="M73" s="841"/>
      <c r="N73" s="841"/>
      <c r="O73" s="841"/>
      <c r="P73" s="841"/>
      <c r="Q73" s="841"/>
      <c r="R73" s="841"/>
    </row>
    <row r="74" spans="1:18" x14ac:dyDescent="0.3">
      <c r="A74" s="54" t="s">
        <v>372</v>
      </c>
      <c r="B74" s="1166">
        <v>60.3</v>
      </c>
      <c r="C74" s="1167">
        <v>1064.4000000000001</v>
      </c>
      <c r="D74" s="454">
        <v>5.7000000000000002E-2</v>
      </c>
      <c r="E74" s="1168">
        <v>1004.1</v>
      </c>
      <c r="F74" s="1161"/>
      <c r="G74" s="1162"/>
      <c r="H74" s="1163"/>
      <c r="I74" s="844"/>
      <c r="J74" s="844"/>
      <c r="K74" s="822"/>
      <c r="L74" s="822"/>
      <c r="M74" s="841"/>
      <c r="N74" s="841"/>
      <c r="O74" s="841"/>
      <c r="P74" s="841"/>
      <c r="Q74" s="841"/>
      <c r="R74" s="841"/>
    </row>
    <row r="75" spans="1:18" x14ac:dyDescent="0.3">
      <c r="A75" s="825"/>
      <c r="B75" s="863"/>
      <c r="C75" s="863"/>
      <c r="D75" s="864"/>
      <c r="E75" s="855"/>
      <c r="F75" s="1170"/>
      <c r="G75" s="1170"/>
      <c r="H75" s="1163"/>
      <c r="I75" s="844"/>
      <c r="J75" s="844"/>
      <c r="K75" s="822"/>
      <c r="L75" s="822"/>
      <c r="M75" s="841"/>
      <c r="N75" s="841"/>
      <c r="O75" s="841"/>
      <c r="P75" s="841"/>
      <c r="Q75" s="841"/>
      <c r="R75" s="841"/>
    </row>
    <row r="76" spans="1:18" x14ac:dyDescent="0.3">
      <c r="A76" s="865" t="s">
        <v>312</v>
      </c>
      <c r="B76" s="863"/>
      <c r="C76" s="863"/>
      <c r="D76" s="864"/>
      <c r="E76" s="855"/>
      <c r="F76" s="1170"/>
      <c r="G76" s="1170"/>
      <c r="H76" s="1163"/>
      <c r="I76" s="844"/>
      <c r="J76" s="844"/>
      <c r="K76" s="822"/>
      <c r="L76" s="822"/>
      <c r="M76" s="841"/>
      <c r="N76" s="841"/>
      <c r="O76" s="841"/>
      <c r="P76" s="841"/>
      <c r="Q76" s="841"/>
      <c r="R76" s="841"/>
    </row>
    <row r="77" spans="1:18" x14ac:dyDescent="0.3">
      <c r="A77" s="866" t="s">
        <v>66</v>
      </c>
      <c r="B77" s="1171">
        <v>286.2</v>
      </c>
      <c r="C77" s="1171">
        <v>6950</v>
      </c>
      <c r="D77" s="1172">
        <v>4.1000000000000002E-2</v>
      </c>
      <c r="E77" s="1173">
        <v>6663.8</v>
      </c>
      <c r="F77" s="1174"/>
      <c r="G77" s="1175"/>
      <c r="H77" s="1176"/>
      <c r="I77" s="848"/>
      <c r="J77" s="848"/>
      <c r="K77" s="822"/>
      <c r="L77" s="822"/>
      <c r="M77" s="841"/>
      <c r="N77" s="841"/>
      <c r="O77" s="841"/>
      <c r="P77" s="841"/>
      <c r="Q77" s="841"/>
      <c r="R77" s="841"/>
    </row>
    <row r="78" spans="1:18" x14ac:dyDescent="0.3">
      <c r="A78" s="822"/>
      <c r="B78" s="857"/>
      <c r="C78" s="822"/>
      <c r="D78" s="857"/>
      <c r="E78" s="822"/>
      <c r="F78" s="1177"/>
      <c r="G78" s="1177"/>
      <c r="H78" s="1178"/>
      <c r="I78" s="848"/>
      <c r="J78" s="848"/>
      <c r="K78" s="822"/>
      <c r="L78" s="822"/>
      <c r="M78" s="841"/>
      <c r="N78" s="841"/>
      <c r="O78" s="841"/>
      <c r="P78" s="841"/>
      <c r="Q78" s="841"/>
      <c r="R78" s="841"/>
    </row>
    <row r="79" spans="1:18" x14ac:dyDescent="0.3">
      <c r="A79" s="862" t="s">
        <v>608</v>
      </c>
      <c r="B79" s="863"/>
      <c r="C79" s="867"/>
      <c r="D79" s="864"/>
      <c r="E79" s="855"/>
      <c r="F79" s="1170"/>
      <c r="G79" s="1170"/>
      <c r="H79" s="1163"/>
      <c r="I79" s="848"/>
      <c r="J79" s="848"/>
      <c r="K79" s="822"/>
      <c r="L79" s="822"/>
      <c r="M79" s="841"/>
      <c r="N79" s="841"/>
      <c r="O79" s="841"/>
      <c r="P79" s="841"/>
      <c r="Q79" s="841"/>
      <c r="R79" s="841"/>
    </row>
    <row r="80" spans="1:18" x14ac:dyDescent="0.3">
      <c r="A80" s="440" t="s">
        <v>151</v>
      </c>
      <c r="B80" s="1179">
        <v>0.1</v>
      </c>
      <c r="C80" s="1650">
        <v>3.6</v>
      </c>
      <c r="D80" s="1651">
        <v>2.8000000000000001E-2</v>
      </c>
      <c r="E80" s="1180">
        <v>3.5</v>
      </c>
      <c r="F80" s="1181"/>
      <c r="G80" s="1182"/>
      <c r="H80" s="1176"/>
      <c r="I80" s="848"/>
      <c r="J80" s="822"/>
      <c r="K80" s="853"/>
      <c r="L80" s="822"/>
      <c r="M80" s="841"/>
      <c r="N80" s="841"/>
      <c r="O80" s="841"/>
      <c r="P80" s="841"/>
      <c r="Q80" s="841"/>
      <c r="R80" s="841"/>
    </row>
    <row r="81" spans="1:18" x14ac:dyDescent="0.3">
      <c r="A81" s="438" t="s">
        <v>58</v>
      </c>
      <c r="B81" s="1183">
        <v>0.1</v>
      </c>
      <c r="C81" s="1652">
        <v>4.5999999999999996</v>
      </c>
      <c r="D81" s="1653">
        <v>2.1999999999999999E-2</v>
      </c>
      <c r="E81" s="1184">
        <v>4.5</v>
      </c>
      <c r="F81" s="1181"/>
      <c r="G81" s="1182"/>
      <c r="H81" s="1176"/>
      <c r="I81" s="848"/>
      <c r="J81" s="822"/>
      <c r="K81" s="853"/>
      <c r="L81" s="822"/>
      <c r="M81" s="841"/>
      <c r="N81" s="841"/>
      <c r="O81" s="841"/>
      <c r="P81" s="841"/>
      <c r="Q81" s="841"/>
      <c r="R81" s="841"/>
    </row>
    <row r="82" spans="1:18" x14ac:dyDescent="0.3">
      <c r="A82" s="438" t="s">
        <v>56</v>
      </c>
      <c r="B82" s="1183">
        <v>0.7</v>
      </c>
      <c r="C82" s="1654" t="s">
        <v>149</v>
      </c>
      <c r="D82" s="1653"/>
      <c r="E82" s="1185"/>
      <c r="F82" s="1186"/>
      <c r="G82" s="1187"/>
      <c r="H82" s="1176"/>
      <c r="I82" s="848"/>
      <c r="J82" s="822"/>
      <c r="K82" s="854"/>
      <c r="L82" s="822"/>
      <c r="M82" s="841"/>
      <c r="N82" s="841"/>
      <c r="O82" s="841"/>
      <c r="P82" s="841"/>
      <c r="Q82" s="841"/>
      <c r="R82" s="841"/>
    </row>
    <row r="83" spans="1:18" x14ac:dyDescent="0.3">
      <c r="A83" s="441" t="s">
        <v>60</v>
      </c>
      <c r="B83" s="1188">
        <v>4.5999999999999996</v>
      </c>
      <c r="C83" s="1655">
        <v>8.1999999999999993</v>
      </c>
      <c r="D83" s="1656">
        <v>0.56100000000000005</v>
      </c>
      <c r="E83" s="1189">
        <v>3.6</v>
      </c>
      <c r="F83" s="1181"/>
      <c r="G83" s="1182"/>
      <c r="H83" s="1163"/>
      <c r="I83" s="848"/>
      <c r="J83" s="822"/>
      <c r="K83" s="855"/>
      <c r="L83" s="822"/>
      <c r="M83" s="841"/>
      <c r="N83" s="841"/>
      <c r="O83" s="841"/>
      <c r="P83" s="841"/>
      <c r="Q83" s="841"/>
      <c r="R83" s="841"/>
    </row>
    <row r="84" spans="1:18" x14ac:dyDescent="0.3">
      <c r="A84" s="438" t="s">
        <v>152</v>
      </c>
      <c r="B84" s="1183">
        <v>0</v>
      </c>
      <c r="C84" s="1654" t="s">
        <v>149</v>
      </c>
      <c r="D84" s="1653"/>
      <c r="E84" s="1190">
        <v>0</v>
      </c>
      <c r="F84" s="1191"/>
      <c r="G84" s="1192"/>
      <c r="H84" s="1176"/>
      <c r="I84" s="848"/>
      <c r="J84" s="822"/>
      <c r="K84" s="854"/>
      <c r="L84" s="822"/>
      <c r="M84" s="841"/>
      <c r="N84" s="841"/>
      <c r="O84" s="841"/>
      <c r="P84" s="841"/>
      <c r="Q84" s="841"/>
      <c r="R84" s="841"/>
    </row>
    <row r="85" spans="1:18" x14ac:dyDescent="0.3">
      <c r="A85" s="438" t="s">
        <v>54</v>
      </c>
      <c r="B85" s="1183">
        <v>0.8</v>
      </c>
      <c r="C85" s="1652">
        <v>24.4</v>
      </c>
      <c r="D85" s="1653">
        <v>3.3000000000000002E-2</v>
      </c>
      <c r="E85" s="1184">
        <v>23.6</v>
      </c>
      <c r="F85" s="1181"/>
      <c r="G85" s="1182"/>
      <c r="H85" s="1176"/>
      <c r="I85" s="844"/>
      <c r="J85" s="822"/>
      <c r="K85" s="853"/>
      <c r="L85" s="822"/>
      <c r="M85" s="841"/>
      <c r="N85" s="841"/>
      <c r="O85" s="841"/>
      <c r="P85" s="841"/>
      <c r="Q85" s="841"/>
      <c r="R85" s="841"/>
    </row>
    <row r="86" spans="1:18" x14ac:dyDescent="0.3">
      <c r="A86" s="438" t="s">
        <v>74</v>
      </c>
      <c r="B86" s="1188">
        <v>14.7</v>
      </c>
      <c r="C86" s="1654" t="s">
        <v>149</v>
      </c>
      <c r="D86" s="1657"/>
      <c r="E86" s="1193"/>
      <c r="F86" s="1194"/>
      <c r="G86" s="1195"/>
      <c r="H86" s="1163"/>
      <c r="I86" s="856"/>
      <c r="J86" s="822"/>
      <c r="K86" s="854"/>
      <c r="L86" s="822"/>
      <c r="M86" s="841"/>
      <c r="N86" s="841"/>
      <c r="O86" s="841"/>
      <c r="P86" s="841"/>
      <c r="Q86" s="841"/>
      <c r="R86" s="841"/>
    </row>
    <row r="87" spans="1:18" x14ac:dyDescent="0.3">
      <c r="A87" s="438" t="s">
        <v>153</v>
      </c>
      <c r="B87" s="1183">
        <v>0.1</v>
      </c>
      <c r="C87" s="1654" t="s">
        <v>149</v>
      </c>
      <c r="D87" s="1653"/>
      <c r="E87" s="1185"/>
      <c r="F87" s="1186"/>
      <c r="G87" s="1187"/>
      <c r="H87" s="1176"/>
      <c r="I87" s="848"/>
      <c r="J87" s="822"/>
      <c r="K87" s="854"/>
      <c r="L87" s="822"/>
      <c r="M87" s="841"/>
      <c r="N87" s="841"/>
      <c r="O87" s="841"/>
      <c r="P87" s="841"/>
      <c r="Q87" s="841"/>
      <c r="R87" s="841"/>
    </row>
    <row r="88" spans="1:18" x14ac:dyDescent="0.3">
      <c r="A88" s="441" t="s">
        <v>35</v>
      </c>
      <c r="B88" s="1188">
        <v>49.5</v>
      </c>
      <c r="C88" s="1655">
        <v>167.1</v>
      </c>
      <c r="D88" s="1656">
        <v>0.29599999999999999</v>
      </c>
      <c r="E88" s="1189">
        <v>117.6</v>
      </c>
      <c r="F88" s="1181"/>
      <c r="G88" s="1182"/>
      <c r="H88" s="1163"/>
      <c r="I88" s="848"/>
      <c r="J88" s="822"/>
      <c r="K88" s="855"/>
      <c r="L88" s="822"/>
      <c r="M88" s="841"/>
      <c r="N88" s="841"/>
      <c r="O88" s="841"/>
      <c r="P88" s="841"/>
      <c r="Q88" s="841"/>
      <c r="R88" s="841"/>
    </row>
    <row r="89" spans="1:18" x14ac:dyDescent="0.3">
      <c r="A89" s="438" t="s">
        <v>154</v>
      </c>
      <c r="B89" s="1183">
        <v>0.5</v>
      </c>
      <c r="C89" s="1652">
        <v>5.0999999999999996</v>
      </c>
      <c r="D89" s="1653">
        <v>9.8000000000000004E-2</v>
      </c>
      <c r="E89" s="1184">
        <v>4.5999999999999996</v>
      </c>
      <c r="F89" s="1181"/>
      <c r="G89" s="1182"/>
      <c r="H89" s="1176"/>
      <c r="I89" s="844"/>
      <c r="J89" s="822"/>
      <c r="K89" s="853"/>
      <c r="L89" s="822"/>
      <c r="M89" s="841"/>
      <c r="N89" s="841"/>
      <c r="O89" s="841"/>
      <c r="P89" s="841"/>
      <c r="Q89" s="841"/>
      <c r="R89" s="841"/>
    </row>
    <row r="90" spans="1:18" x14ac:dyDescent="0.3">
      <c r="A90" s="438" t="s">
        <v>155</v>
      </c>
      <c r="B90" s="1183">
        <v>0.3</v>
      </c>
      <c r="C90" s="1652">
        <v>2.5</v>
      </c>
      <c r="D90" s="1653">
        <v>0.12</v>
      </c>
      <c r="E90" s="1184">
        <v>2.2000000000000002</v>
      </c>
      <c r="F90" s="1181"/>
      <c r="G90" s="1182"/>
      <c r="H90" s="1176"/>
      <c r="I90" s="844"/>
      <c r="J90" s="822"/>
      <c r="K90" s="853"/>
      <c r="L90" s="822"/>
      <c r="M90" s="841"/>
      <c r="N90" s="841"/>
      <c r="O90" s="841"/>
      <c r="P90" s="841"/>
      <c r="Q90" s="841"/>
      <c r="R90" s="841"/>
    </row>
    <row r="91" spans="1:18" x14ac:dyDescent="0.3">
      <c r="A91" s="438" t="s">
        <v>156</v>
      </c>
      <c r="B91" s="1183">
        <v>0</v>
      </c>
      <c r="C91" s="1654" t="s">
        <v>149</v>
      </c>
      <c r="D91" s="1653"/>
      <c r="E91" s="1190"/>
      <c r="F91" s="1191"/>
      <c r="G91" s="1192"/>
      <c r="H91" s="1176"/>
      <c r="I91" s="844"/>
      <c r="J91" s="822"/>
      <c r="K91" s="854"/>
      <c r="L91" s="822"/>
      <c r="M91" s="841"/>
      <c r="N91" s="841"/>
      <c r="O91" s="841"/>
      <c r="P91" s="841"/>
      <c r="Q91" s="841"/>
      <c r="R91" s="841"/>
    </row>
    <row r="92" spans="1:18" x14ac:dyDescent="0.3">
      <c r="A92" s="438" t="s">
        <v>157</v>
      </c>
      <c r="B92" s="1183">
        <v>0.1</v>
      </c>
      <c r="C92" s="1654" t="s">
        <v>149</v>
      </c>
      <c r="D92" s="1653"/>
      <c r="E92" s="1185"/>
      <c r="F92" s="1186"/>
      <c r="G92" s="1187"/>
      <c r="H92" s="1176"/>
      <c r="I92" s="848"/>
      <c r="J92" s="822"/>
      <c r="K92" s="854"/>
      <c r="L92" s="822"/>
      <c r="M92" s="841"/>
      <c r="N92" s="841"/>
      <c r="O92" s="841"/>
      <c r="P92" s="841"/>
      <c r="Q92" s="841"/>
      <c r="R92" s="841"/>
    </row>
    <row r="93" spans="1:18" x14ac:dyDescent="0.3">
      <c r="A93" s="441" t="s">
        <v>63</v>
      </c>
      <c r="B93" s="1188">
        <v>24.2</v>
      </c>
      <c r="C93" s="1655">
        <v>270.39999999999998</v>
      </c>
      <c r="D93" s="1656">
        <v>8.8999999999999996E-2</v>
      </c>
      <c r="E93" s="1189">
        <v>246.2</v>
      </c>
      <c r="F93" s="1181"/>
      <c r="G93" s="1182"/>
      <c r="H93" s="1163"/>
      <c r="I93" s="844"/>
      <c r="J93" s="822"/>
      <c r="K93" s="855"/>
      <c r="L93" s="822"/>
      <c r="M93" s="841"/>
      <c r="N93" s="841"/>
      <c r="O93" s="841"/>
      <c r="P93" s="841"/>
      <c r="Q93" s="841"/>
      <c r="R93" s="841"/>
    </row>
    <row r="94" spans="1:18" x14ac:dyDescent="0.3">
      <c r="A94" s="441" t="s">
        <v>61</v>
      </c>
      <c r="B94" s="1188">
        <v>5.9</v>
      </c>
      <c r="C94" s="1655">
        <v>15</v>
      </c>
      <c r="D94" s="1656">
        <v>0.39300000000000002</v>
      </c>
      <c r="E94" s="1189">
        <v>9.1</v>
      </c>
      <c r="F94" s="1181"/>
      <c r="G94" s="1182"/>
      <c r="H94" s="1163"/>
      <c r="I94" s="844"/>
      <c r="J94" s="822"/>
      <c r="K94" s="855"/>
      <c r="L94" s="822"/>
      <c r="M94" s="841"/>
      <c r="N94" s="841"/>
      <c r="O94" s="841"/>
      <c r="P94" s="841"/>
      <c r="Q94" s="841"/>
      <c r="R94" s="841"/>
    </row>
    <row r="95" spans="1:18" x14ac:dyDescent="0.3">
      <c r="A95" s="441" t="s">
        <v>46</v>
      </c>
      <c r="B95" s="1188">
        <v>13.3</v>
      </c>
      <c r="C95" s="1655">
        <v>47.5</v>
      </c>
      <c r="D95" s="1656">
        <v>0.28000000000000003</v>
      </c>
      <c r="E95" s="1189">
        <v>34.200000000000003</v>
      </c>
      <c r="F95" s="1181"/>
      <c r="G95" s="1182"/>
      <c r="H95" s="1163"/>
      <c r="I95" s="844"/>
      <c r="J95" s="822"/>
      <c r="K95" s="855"/>
      <c r="L95" s="822"/>
      <c r="M95" s="841"/>
      <c r="N95" s="841"/>
      <c r="O95" s="841"/>
      <c r="P95" s="841"/>
      <c r="Q95" s="841"/>
      <c r="R95" s="841"/>
    </row>
    <row r="96" spans="1:18" x14ac:dyDescent="0.3">
      <c r="A96" s="438" t="s">
        <v>64</v>
      </c>
      <c r="B96" s="1183">
        <v>9.5</v>
      </c>
      <c r="C96" s="1652">
        <v>160</v>
      </c>
      <c r="D96" s="1653">
        <v>5.8999999999999997E-2</v>
      </c>
      <c r="E96" s="1184">
        <v>150.5</v>
      </c>
      <c r="F96" s="1181"/>
      <c r="G96" s="1182"/>
      <c r="H96" s="1176"/>
      <c r="I96" s="844"/>
      <c r="J96" s="822"/>
      <c r="K96" s="853"/>
      <c r="L96" s="822"/>
      <c r="M96" s="841"/>
      <c r="N96" s="841"/>
      <c r="O96" s="841"/>
      <c r="P96" s="841"/>
      <c r="Q96" s="841"/>
      <c r="R96" s="841"/>
    </row>
    <row r="97" spans="1:18" x14ac:dyDescent="0.3">
      <c r="A97" s="441" t="s">
        <v>65</v>
      </c>
      <c r="B97" s="1196">
        <v>45.8</v>
      </c>
      <c r="C97" s="1658">
        <v>64</v>
      </c>
      <c r="D97" s="1659">
        <v>0.71599999999999997</v>
      </c>
      <c r="E97" s="1197">
        <v>18.2</v>
      </c>
      <c r="F97" s="1181"/>
      <c r="G97" s="1182"/>
      <c r="H97" s="1163"/>
      <c r="I97" s="841"/>
      <c r="J97" s="822"/>
      <c r="K97" s="855"/>
      <c r="L97" s="822"/>
      <c r="M97" s="841"/>
      <c r="N97" s="841"/>
      <c r="O97" s="841"/>
      <c r="P97" s="841"/>
      <c r="Q97" s="841"/>
      <c r="R97" s="841"/>
    </row>
    <row r="98" spans="1:18" x14ac:dyDescent="0.3">
      <c r="A98" s="438" t="s">
        <v>158</v>
      </c>
      <c r="B98" s="1183">
        <v>0.1</v>
      </c>
      <c r="C98" s="1652">
        <v>14.2</v>
      </c>
      <c r="D98" s="1653">
        <v>7.0000000000000001E-3</v>
      </c>
      <c r="E98" s="1184">
        <v>14.1</v>
      </c>
      <c r="F98" s="1181"/>
      <c r="G98" s="1182"/>
      <c r="H98" s="1176"/>
      <c r="I98" s="841"/>
      <c r="J98" s="822"/>
      <c r="K98" s="853"/>
      <c r="L98" s="822"/>
      <c r="M98" s="841"/>
      <c r="N98" s="841"/>
      <c r="O98" s="841"/>
      <c r="P98" s="841"/>
      <c r="Q98" s="841"/>
      <c r="R98" s="841"/>
    </row>
    <row r="99" spans="1:18" x14ac:dyDescent="0.3">
      <c r="A99" s="441" t="s">
        <v>38</v>
      </c>
      <c r="B99" s="1660">
        <v>1.9</v>
      </c>
      <c r="C99" s="1661">
        <v>1</v>
      </c>
      <c r="D99" s="1662">
        <v>1.9</v>
      </c>
      <c r="E99" s="1663">
        <v>-0.9</v>
      </c>
      <c r="F99" s="1194"/>
      <c r="G99" s="1195"/>
      <c r="H99" s="1163"/>
      <c r="I99" s="841"/>
      <c r="J99" s="822"/>
      <c r="K99" s="855"/>
      <c r="L99" s="822"/>
      <c r="M99" s="841"/>
      <c r="N99" s="841"/>
      <c r="O99" s="841"/>
      <c r="P99" s="841"/>
      <c r="Q99" s="841"/>
      <c r="R99" s="841"/>
    </row>
    <row r="100" spans="1:18" x14ac:dyDescent="0.3">
      <c r="A100" s="441" t="s">
        <v>57</v>
      </c>
      <c r="B100" s="1188">
        <v>12.2</v>
      </c>
      <c r="C100" s="1655">
        <v>193.3</v>
      </c>
      <c r="D100" s="1656">
        <v>6.3E-2</v>
      </c>
      <c r="E100" s="1189">
        <v>181.1</v>
      </c>
      <c r="F100" s="1181"/>
      <c r="G100" s="1182"/>
      <c r="H100" s="1163"/>
      <c r="I100" s="844"/>
      <c r="J100" s="822"/>
      <c r="K100" s="855"/>
      <c r="L100" s="822"/>
      <c r="M100" s="841"/>
      <c r="N100" s="841"/>
      <c r="O100" s="841"/>
      <c r="P100" s="841"/>
      <c r="Q100" s="841"/>
      <c r="R100" s="841"/>
    </row>
    <row r="101" spans="1:18" x14ac:dyDescent="0.3">
      <c r="A101" s="847"/>
      <c r="B101" s="822"/>
      <c r="C101" s="822"/>
      <c r="D101" s="839"/>
      <c r="E101" s="840"/>
      <c r="F101" s="840"/>
      <c r="G101" s="840"/>
      <c r="H101" s="841"/>
      <c r="I101" s="841"/>
      <c r="J101" s="841"/>
      <c r="K101" s="822"/>
      <c r="L101" s="822"/>
      <c r="M101" s="841"/>
      <c r="N101" s="841"/>
      <c r="O101" s="841"/>
      <c r="P101" s="841"/>
      <c r="Q101" s="841"/>
      <c r="R101" s="841"/>
    </row>
    <row r="102" spans="1:18" x14ac:dyDescent="0.3">
      <c r="A102" s="841"/>
      <c r="B102" s="841"/>
      <c r="C102" s="841"/>
      <c r="D102" s="841"/>
      <c r="E102" s="841"/>
      <c r="F102" s="822"/>
      <c r="G102" s="841"/>
      <c r="H102" s="841"/>
      <c r="I102" s="844"/>
      <c r="J102" s="844"/>
      <c r="K102" s="822"/>
      <c r="L102" s="822"/>
      <c r="M102" s="841"/>
      <c r="N102" s="841"/>
      <c r="O102" s="841"/>
      <c r="P102" s="841"/>
      <c r="Q102" s="841"/>
      <c r="R102" s="841"/>
    </row>
    <row r="103" spans="1:18" x14ac:dyDescent="0.3">
      <c r="A103" s="847"/>
      <c r="B103" s="822"/>
      <c r="C103" s="822"/>
      <c r="D103" s="839"/>
      <c r="E103" s="840"/>
      <c r="F103" s="840"/>
      <c r="G103" s="840"/>
      <c r="H103" s="841"/>
      <c r="I103" s="844"/>
      <c r="J103" s="844"/>
      <c r="K103" s="822"/>
      <c r="L103" s="822"/>
      <c r="M103" s="841"/>
      <c r="N103" s="841"/>
      <c r="O103" s="841"/>
      <c r="P103" s="841"/>
      <c r="Q103" s="841"/>
      <c r="R103" s="841"/>
    </row>
    <row r="104" spans="1:18" x14ac:dyDescent="0.3">
      <c r="A104" s="847"/>
      <c r="B104" s="822"/>
      <c r="C104" s="822"/>
      <c r="D104" s="839"/>
      <c r="E104" s="840"/>
      <c r="F104" s="840"/>
      <c r="G104" s="840"/>
      <c r="H104" s="841"/>
      <c r="I104" s="844"/>
      <c r="J104" s="844"/>
      <c r="K104" s="822"/>
      <c r="L104" s="822"/>
      <c r="M104" s="841"/>
      <c r="N104" s="841"/>
      <c r="O104" s="841"/>
      <c r="P104" s="841"/>
      <c r="Q104" s="841"/>
      <c r="R104" s="841"/>
    </row>
    <row r="105" spans="1:18" x14ac:dyDescent="0.3">
      <c r="A105" s="847"/>
      <c r="B105" s="822"/>
      <c r="C105" s="822"/>
      <c r="D105" s="839"/>
      <c r="E105" s="840"/>
      <c r="F105" s="840"/>
      <c r="G105" s="840"/>
      <c r="H105" s="841"/>
      <c r="I105" s="844"/>
      <c r="J105" s="844"/>
      <c r="K105" s="822"/>
      <c r="L105" s="822"/>
      <c r="M105" s="841"/>
      <c r="N105" s="841"/>
      <c r="O105" s="841"/>
      <c r="P105" s="841"/>
      <c r="Q105" s="841"/>
      <c r="R105" s="841"/>
    </row>
    <row r="106" spans="1:18" x14ac:dyDescent="0.3">
      <c r="A106" s="847"/>
      <c r="B106" s="822"/>
      <c r="C106" s="822"/>
      <c r="D106" s="839"/>
      <c r="E106" s="840"/>
      <c r="F106" s="840"/>
      <c r="G106" s="840"/>
      <c r="H106" s="841"/>
      <c r="I106" s="844"/>
      <c r="J106" s="844"/>
      <c r="K106" s="822"/>
      <c r="L106" s="822"/>
      <c r="M106" s="841"/>
      <c r="N106" s="841"/>
      <c r="O106" s="841"/>
      <c r="P106" s="841"/>
      <c r="Q106" s="841"/>
      <c r="R106" s="841"/>
    </row>
    <row r="107" spans="1:18" x14ac:dyDescent="0.3">
      <c r="A107" s="847"/>
      <c r="B107" s="822"/>
      <c r="C107" s="822"/>
      <c r="D107" s="839"/>
      <c r="E107" s="840"/>
      <c r="F107" s="840"/>
      <c r="G107" s="840"/>
      <c r="H107" s="841"/>
      <c r="I107" s="848"/>
      <c r="J107" s="848"/>
      <c r="K107" s="822"/>
      <c r="L107" s="822"/>
      <c r="M107" s="841"/>
      <c r="N107" s="841"/>
      <c r="O107" s="841"/>
      <c r="P107" s="841"/>
      <c r="Q107" s="841"/>
      <c r="R107" s="841"/>
    </row>
  </sheetData>
  <sortState xmlns:xlrd2="http://schemas.microsoft.com/office/spreadsheetml/2017/richdata2" ref="A7:I63">
    <sortCondition descending="1" ref="D7:D63"/>
  </sortState>
  <conditionalFormatting sqref="I7:J10 I11:I63 J11:J64">
    <cfRule type="colorScale" priority="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E7:E63">
    <cfRule type="cellIs" dxfId="24" priority="2" operator="lessThan">
      <formula>0</formula>
    </cfRule>
  </conditionalFormatting>
  <conditionalFormatting sqref="D7:D63 G7:G63">
    <cfRule type="cellIs" dxfId="23" priority="1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/>
  </sheetPr>
  <dimension ref="A1:AB336"/>
  <sheetViews>
    <sheetView zoomScale="95" zoomScaleNormal="95" workbookViewId="0">
      <pane xSplit="1" ySplit="1" topLeftCell="B2" activePane="bottomRight" state="frozen"/>
      <selection activeCell="A22" sqref="A22"/>
      <selection pane="topRight" activeCell="A22" sqref="A22"/>
      <selection pane="bottomLeft" activeCell="A22" sqref="A22"/>
      <selection pane="bottomRight" activeCell="H16" sqref="H16"/>
    </sheetView>
  </sheetViews>
  <sheetFormatPr defaultColWidth="10.140625" defaultRowHeight="18.75" x14ac:dyDescent="0.3"/>
  <cols>
    <col min="1" max="1" width="35.5703125" style="244" customWidth="1"/>
    <col min="2" max="2" width="8.140625" style="40" customWidth="1"/>
    <col min="3" max="3" width="13.42578125" style="283" customWidth="1"/>
    <col min="4" max="4" width="14" style="283" customWidth="1"/>
    <col min="5" max="5" width="10.140625" style="283"/>
    <col min="6" max="6" width="14.42578125" style="312" customWidth="1"/>
    <col min="7" max="7" width="26" style="244" customWidth="1"/>
    <col min="8" max="8" width="16.42578125" style="244" customWidth="1"/>
    <col min="9" max="9" width="7.85546875" style="281" bestFit="1" customWidth="1"/>
    <col min="10" max="10" width="10.7109375" style="281" bestFit="1" customWidth="1"/>
    <col min="11" max="11" width="15.140625" style="245" customWidth="1"/>
    <col min="12" max="12" width="7.7109375" style="245" bestFit="1" customWidth="1"/>
    <col min="13" max="13" width="13.140625" style="245" bestFit="1" customWidth="1"/>
    <col min="14" max="14" width="11.85546875" style="245" customWidth="1"/>
    <col min="15" max="15" width="9.42578125" style="245" bestFit="1" customWidth="1"/>
    <col min="16" max="16" width="6.7109375" bestFit="1" customWidth="1"/>
    <col min="17" max="17" width="4.140625" style="248" customWidth="1"/>
    <col min="18" max="18" width="12.28515625" style="246" customWidth="1"/>
    <col min="19" max="19" width="9.7109375" style="246" customWidth="1"/>
    <col min="20" max="20" width="7.28515625" style="282" customWidth="1"/>
    <col min="26" max="16384" width="10.140625" style="244"/>
  </cols>
  <sheetData>
    <row r="1" spans="1:28" x14ac:dyDescent="0.3">
      <c r="A1" s="78" t="s">
        <v>594</v>
      </c>
      <c r="B1" s="150"/>
      <c r="C1" s="315"/>
      <c r="D1" s="315"/>
      <c r="E1" s="315"/>
      <c r="F1" s="534"/>
      <c r="G1" s="315"/>
      <c r="H1" s="315"/>
      <c r="I1" s="317"/>
      <c r="J1" s="317"/>
      <c r="K1" s="315"/>
      <c r="L1" s="315"/>
      <c r="M1" s="315"/>
      <c r="N1" s="315"/>
      <c r="O1" s="315"/>
      <c r="P1" s="315"/>
      <c r="R1" s="315"/>
      <c r="S1" s="315"/>
      <c r="T1" s="315"/>
      <c r="U1" s="248"/>
      <c r="V1" s="248"/>
      <c r="W1" s="248"/>
      <c r="X1" s="248"/>
      <c r="Y1" s="248"/>
      <c r="Z1" s="315"/>
      <c r="AA1" s="315"/>
    </row>
    <row r="2" spans="1:28" x14ac:dyDescent="0.3">
      <c r="A2" s="78"/>
      <c r="B2" s="150"/>
      <c r="C2" s="315"/>
      <c r="D2" s="315"/>
      <c r="E2" s="315"/>
      <c r="F2" s="534"/>
      <c r="G2" s="315"/>
      <c r="H2" s="315"/>
      <c r="I2" s="317"/>
      <c r="J2" s="317"/>
      <c r="K2" s="315"/>
      <c r="L2" s="315"/>
      <c r="M2" s="315"/>
      <c r="N2" s="315"/>
      <c r="O2" s="315"/>
      <c r="P2" s="315"/>
      <c r="R2" s="315"/>
      <c r="S2" s="315"/>
      <c r="T2" s="315"/>
      <c r="U2" s="248"/>
      <c r="V2" s="248"/>
      <c r="W2" s="248"/>
      <c r="X2" s="248"/>
      <c r="Y2" s="248"/>
      <c r="Z2" s="315"/>
      <c r="AA2" s="315"/>
    </row>
    <row r="3" spans="1:28" x14ac:dyDescent="0.3">
      <c r="A3" s="78"/>
      <c r="B3" s="150"/>
      <c r="C3" s="315"/>
      <c r="D3" s="315"/>
      <c r="E3" s="315"/>
      <c r="F3" s="534"/>
      <c r="G3" s="315"/>
      <c r="H3" s="315"/>
      <c r="I3" s="317"/>
      <c r="J3" s="317"/>
      <c r="K3" s="315"/>
      <c r="L3" s="315"/>
      <c r="M3" s="315"/>
      <c r="N3" s="315"/>
      <c r="O3" s="315"/>
      <c r="P3" s="315"/>
      <c r="R3" s="315"/>
      <c r="S3" s="315"/>
      <c r="T3" s="315"/>
      <c r="U3" s="248"/>
      <c r="V3" s="248"/>
      <c r="W3" s="248"/>
      <c r="X3" s="248"/>
      <c r="Y3" s="248"/>
      <c r="Z3" s="315"/>
      <c r="AA3" s="315"/>
    </row>
    <row r="4" spans="1:28" x14ac:dyDescent="0.3">
      <c r="A4" s="316"/>
      <c r="B4" s="150"/>
      <c r="C4" s="315"/>
      <c r="D4" s="315"/>
      <c r="E4" s="315"/>
      <c r="F4" s="534"/>
      <c r="G4" s="315"/>
      <c r="H4" s="315"/>
      <c r="I4" s="317"/>
      <c r="J4" s="520"/>
      <c r="K4" s="362" t="s">
        <v>335</v>
      </c>
      <c r="L4" s="362"/>
      <c r="M4" s="362"/>
      <c r="N4" s="362"/>
      <c r="O4" s="362"/>
      <c r="P4" s="521"/>
      <c r="Q4" s="205"/>
      <c r="R4" s="367" t="s">
        <v>358</v>
      </c>
      <c r="S4" s="367"/>
      <c r="T4" s="369"/>
      <c r="U4" s="315"/>
      <c r="V4" s="315"/>
      <c r="W4" s="315"/>
      <c r="X4" s="315"/>
      <c r="Y4" s="315"/>
      <c r="Z4" s="315"/>
      <c r="AA4" s="315"/>
      <c r="AB4" s="315"/>
    </row>
    <row r="5" spans="1:28" ht="56.25" x14ac:dyDescent="0.3">
      <c r="A5" s="335"/>
      <c r="B5" s="318" t="s">
        <v>359</v>
      </c>
      <c r="C5" s="319"/>
      <c r="D5" s="320"/>
      <c r="E5" s="336"/>
      <c r="F5" s="340"/>
      <c r="G5" s="334"/>
      <c r="H5" s="1580" t="s">
        <v>460</v>
      </c>
      <c r="I5" s="472" t="s">
        <v>389</v>
      </c>
      <c r="J5" s="529"/>
      <c r="K5" s="522" t="s">
        <v>390</v>
      </c>
      <c r="L5" s="384"/>
      <c r="M5" s="385"/>
      <c r="N5" s="535" t="s">
        <v>376</v>
      </c>
      <c r="O5" s="536"/>
      <c r="P5" s="537"/>
      <c r="Q5" s="205"/>
      <c r="R5" s="2041" t="s">
        <v>400</v>
      </c>
      <c r="S5" s="2042"/>
      <c r="T5" s="2043"/>
      <c r="U5" s="315" t="s">
        <v>399</v>
      </c>
      <c r="V5" s="315"/>
      <c r="W5" s="315"/>
      <c r="X5" s="315"/>
      <c r="Y5" s="315"/>
      <c r="Z5" s="315"/>
      <c r="AA5" s="315"/>
      <c r="AB5" s="315"/>
    </row>
    <row r="6" spans="1:28" ht="57" thickBot="1" x14ac:dyDescent="0.35">
      <c r="A6" s="1579" t="s">
        <v>4</v>
      </c>
      <c r="B6" s="332" t="s">
        <v>3</v>
      </c>
      <c r="C6" s="351" t="s">
        <v>373</v>
      </c>
      <c r="D6" s="352" t="s">
        <v>374</v>
      </c>
      <c r="E6" s="353" t="s">
        <v>361</v>
      </c>
      <c r="F6" s="354" t="s">
        <v>362</v>
      </c>
      <c r="G6" s="355" t="s">
        <v>360</v>
      </c>
      <c r="H6" s="356" t="s">
        <v>375</v>
      </c>
      <c r="I6" s="357" t="s">
        <v>387</v>
      </c>
      <c r="J6" s="530" t="s">
        <v>388</v>
      </c>
      <c r="K6" s="523" t="s">
        <v>384</v>
      </c>
      <c r="L6" s="358" t="s">
        <v>336</v>
      </c>
      <c r="M6" s="358" t="s">
        <v>337</v>
      </c>
      <c r="N6" s="359" t="s">
        <v>347</v>
      </c>
      <c r="O6" s="360" t="s">
        <v>346</v>
      </c>
      <c r="P6" s="361" t="s">
        <v>3</v>
      </c>
      <c r="Q6" s="206"/>
      <c r="R6" s="363" t="s">
        <v>347</v>
      </c>
      <c r="S6" s="364" t="s">
        <v>346</v>
      </c>
      <c r="T6" s="368" t="s">
        <v>3</v>
      </c>
      <c r="U6" s="315"/>
      <c r="V6" s="315"/>
      <c r="W6" s="315"/>
      <c r="X6" s="315"/>
      <c r="Y6" s="315"/>
      <c r="Z6" s="315"/>
      <c r="AA6" s="315"/>
      <c r="AB6" s="315"/>
    </row>
    <row r="7" spans="1:28" x14ac:dyDescent="0.3">
      <c r="A7" s="1529" t="s">
        <v>572</v>
      </c>
      <c r="B7" s="333">
        <f t="shared" ref="B7:B38" si="0">RANK(C7,C$7:C$63,0)</f>
        <v>1</v>
      </c>
      <c r="C7" s="342">
        <f t="shared" ref="C7:C38" si="1">D7/MAX($D$7:$D$63)*10</f>
        <v>10</v>
      </c>
      <c r="D7" s="343">
        <f t="shared" ref="D7:D38" si="2">O7+S7</f>
        <v>7.3532081380117802</v>
      </c>
      <c r="E7" s="344">
        <f t="shared" ref="E7:E38" si="3">_xlfn.RANK.EQ(C7,$C$7:$C$63,1)/COUNT($C$7:$C$63)</f>
        <v>1</v>
      </c>
      <c r="F7" s="345">
        <f t="shared" ref="F7:F38" si="4">IF(E7&gt;0.66,-1,IF(E7&lt;0.335,1,0))</f>
        <v>-1</v>
      </c>
      <c r="G7" s="346" t="s">
        <v>345</v>
      </c>
      <c r="H7" s="305">
        <v>1675.3333333333333</v>
      </c>
      <c r="I7" s="347">
        <v>1</v>
      </c>
      <c r="J7" s="531"/>
      <c r="K7" s="524">
        <v>0.45</v>
      </c>
      <c r="L7" s="348">
        <v>2.1477226300000001</v>
      </c>
      <c r="M7" s="349">
        <v>0.96647518350000006</v>
      </c>
      <c r="N7" s="349">
        <v>8.9791110707809374E-2</v>
      </c>
      <c r="O7" s="350">
        <v>7.0234819554500847</v>
      </c>
      <c r="P7" s="87">
        <v>1</v>
      </c>
      <c r="Q7" s="370"/>
      <c r="R7" s="365">
        <v>6.6911334227244953E-3</v>
      </c>
      <c r="S7" s="366">
        <v>0.32972618256169589</v>
      </c>
      <c r="T7" s="46">
        <f t="shared" ref="T7:T38" si="5">RANK(S7,S$7:S$63,0)</f>
        <v>4</v>
      </c>
      <c r="U7" s="315"/>
      <c r="V7" s="315"/>
      <c r="W7" s="315"/>
      <c r="X7" s="315"/>
      <c r="Y7" s="315"/>
      <c r="Z7" s="315"/>
      <c r="AA7" s="315"/>
      <c r="AB7" s="315"/>
    </row>
    <row r="8" spans="1:28" x14ac:dyDescent="0.3">
      <c r="A8" s="113" t="s">
        <v>175</v>
      </c>
      <c r="B8" s="331">
        <f t="shared" si="0"/>
        <v>2</v>
      </c>
      <c r="C8" s="330">
        <f t="shared" si="1"/>
        <v>9.5886649163231716</v>
      </c>
      <c r="D8" s="321">
        <f t="shared" si="2"/>
        <v>7.0507448895375582</v>
      </c>
      <c r="E8" s="337">
        <f t="shared" si="3"/>
        <v>0.98245614035087714</v>
      </c>
      <c r="F8" s="341">
        <f t="shared" si="4"/>
        <v>-1</v>
      </c>
      <c r="G8" s="338" t="s">
        <v>169</v>
      </c>
      <c r="H8" s="307">
        <v>7847</v>
      </c>
      <c r="I8" s="323">
        <v>1</v>
      </c>
      <c r="J8" s="532">
        <v>0.63879843699120809</v>
      </c>
      <c r="K8" s="525">
        <v>0.51100000000000001</v>
      </c>
      <c r="L8" s="324">
        <v>1.7924635760000001</v>
      </c>
      <c r="M8" s="325">
        <v>0.91594888733599999</v>
      </c>
      <c r="N8" s="325">
        <v>8.5096926801205952E-2</v>
      </c>
      <c r="O8" s="326">
        <v>6.656301777994881</v>
      </c>
      <c r="P8" s="46">
        <v>2</v>
      </c>
      <c r="Q8" s="370"/>
      <c r="R8" s="365">
        <v>8.0044340625355422E-3</v>
      </c>
      <c r="S8" s="366">
        <v>0.39444311154267692</v>
      </c>
      <c r="T8" s="46">
        <f t="shared" si="5"/>
        <v>3</v>
      </c>
      <c r="U8" s="315"/>
      <c r="V8" s="315"/>
      <c r="W8" s="315"/>
      <c r="X8" s="315"/>
      <c r="Y8" s="315"/>
      <c r="Z8" s="315"/>
      <c r="AA8" s="315"/>
      <c r="AB8" s="315"/>
    </row>
    <row r="9" spans="1:28" x14ac:dyDescent="0.3">
      <c r="A9" s="112" t="s">
        <v>18</v>
      </c>
      <c r="B9" s="331">
        <f t="shared" si="0"/>
        <v>3</v>
      </c>
      <c r="C9" s="330">
        <f t="shared" si="1"/>
        <v>5.7009202198471076</v>
      </c>
      <c r="D9" s="321">
        <f t="shared" si="2"/>
        <v>4.1920052954735656</v>
      </c>
      <c r="E9" s="337">
        <f t="shared" si="3"/>
        <v>0.96491228070175439</v>
      </c>
      <c r="F9" s="341">
        <f t="shared" si="4"/>
        <v>-1</v>
      </c>
      <c r="G9" s="338" t="s">
        <v>18</v>
      </c>
      <c r="H9" s="307">
        <v>6635.666666666667</v>
      </c>
      <c r="I9" s="323">
        <v>1</v>
      </c>
      <c r="J9" s="532">
        <v>6.7764773483130467E-2</v>
      </c>
      <c r="K9" s="525">
        <v>0.76180000000000003</v>
      </c>
      <c r="L9" s="324">
        <v>0.72945900644000006</v>
      </c>
      <c r="M9" s="325">
        <v>0.55570187110599212</v>
      </c>
      <c r="N9" s="325">
        <v>5.1627904245111898E-2</v>
      </c>
      <c r="O9" s="326">
        <v>4.0383469032164596</v>
      </c>
      <c r="P9" s="46">
        <v>3</v>
      </c>
      <c r="Q9" s="370"/>
      <c r="R9" s="365">
        <v>3.1181897540734573E-3</v>
      </c>
      <c r="S9" s="366">
        <v>0.15365839225710626</v>
      </c>
      <c r="T9" s="46">
        <f t="shared" si="5"/>
        <v>9</v>
      </c>
      <c r="U9" s="315"/>
      <c r="V9" s="315"/>
      <c r="W9" s="315"/>
      <c r="X9" s="315"/>
      <c r="Y9" s="315"/>
      <c r="Z9" s="315"/>
      <c r="AA9" s="315"/>
      <c r="AB9" s="315"/>
    </row>
    <row r="10" spans="1:28" x14ac:dyDescent="0.3">
      <c r="A10" s="112" t="s">
        <v>173</v>
      </c>
      <c r="B10" s="331">
        <f t="shared" si="0"/>
        <v>4</v>
      </c>
      <c r="C10" s="330">
        <f t="shared" si="1"/>
        <v>3.1701196228261908</v>
      </c>
      <c r="D10" s="321">
        <f t="shared" si="2"/>
        <v>2.3310549409036381</v>
      </c>
      <c r="E10" s="337">
        <f t="shared" si="3"/>
        <v>0.94736842105263153</v>
      </c>
      <c r="F10" s="341">
        <f t="shared" si="4"/>
        <v>-1</v>
      </c>
      <c r="G10" s="338" t="s">
        <v>172</v>
      </c>
      <c r="H10" s="307">
        <v>4226.666666666667</v>
      </c>
      <c r="I10" s="323">
        <v>0.95</v>
      </c>
      <c r="J10" s="532">
        <v>0.34407901877781399</v>
      </c>
      <c r="K10" s="525">
        <v>0.42300000000000004</v>
      </c>
      <c r="L10" s="324">
        <v>0.74990463600000001</v>
      </c>
      <c r="M10" s="325">
        <v>0.30134917797659999</v>
      </c>
      <c r="N10" s="325">
        <v>2.7997074175680828E-2</v>
      </c>
      <c r="O10" s="326">
        <v>2.1899377758915484</v>
      </c>
      <c r="P10" s="46">
        <v>4</v>
      </c>
      <c r="Q10" s="370"/>
      <c r="R10" s="365">
        <v>2.8636906295903364E-3</v>
      </c>
      <c r="S10" s="366">
        <v>0.14111716501208971</v>
      </c>
      <c r="T10" s="46">
        <f t="shared" si="5"/>
        <v>11</v>
      </c>
      <c r="U10" s="315"/>
      <c r="V10" s="315"/>
      <c r="W10" s="315"/>
      <c r="X10" s="315"/>
      <c r="Y10" s="315"/>
      <c r="Z10" s="315"/>
      <c r="AA10" s="315"/>
      <c r="AB10" s="315"/>
    </row>
    <row r="11" spans="1:28" x14ac:dyDescent="0.3">
      <c r="A11" s="112" t="s">
        <v>171</v>
      </c>
      <c r="B11" s="331">
        <f t="shared" si="0"/>
        <v>5</v>
      </c>
      <c r="C11" s="330">
        <f t="shared" si="1"/>
        <v>2.0183656651710038</v>
      </c>
      <c r="D11" s="321">
        <f t="shared" si="2"/>
        <v>1.4841462834618984</v>
      </c>
      <c r="E11" s="337">
        <f t="shared" si="3"/>
        <v>0.92982456140350878</v>
      </c>
      <c r="F11" s="341">
        <f t="shared" si="4"/>
        <v>-1</v>
      </c>
      <c r="G11" s="338" t="s">
        <v>299</v>
      </c>
      <c r="H11" s="307">
        <v>2894</v>
      </c>
      <c r="I11" s="323">
        <v>1</v>
      </c>
      <c r="J11" s="532">
        <v>0.39906232763375621</v>
      </c>
      <c r="K11" s="525">
        <v>0.27084381099999999</v>
      </c>
      <c r="L11" s="324">
        <v>0.51612225150000002</v>
      </c>
      <c r="M11" s="325">
        <v>0.13978851753816046</v>
      </c>
      <c r="N11" s="325">
        <v>1.2987158354645449E-2</v>
      </c>
      <c r="O11" s="326">
        <v>1.0158586037904074</v>
      </c>
      <c r="P11" s="46">
        <v>7</v>
      </c>
      <c r="Q11" s="370"/>
      <c r="R11" s="365">
        <v>9.5029618835735675E-3</v>
      </c>
      <c r="S11" s="366">
        <v>0.46828767967149104</v>
      </c>
      <c r="T11" s="46">
        <f t="shared" si="5"/>
        <v>2</v>
      </c>
      <c r="U11" s="315"/>
      <c r="V11" s="315"/>
      <c r="W11" s="315"/>
      <c r="X11" s="315"/>
      <c r="Y11" s="315"/>
      <c r="Z11" s="315"/>
      <c r="AA11" s="315"/>
      <c r="AB11" s="315"/>
    </row>
    <row r="12" spans="1:28" x14ac:dyDescent="0.3">
      <c r="A12" s="112" t="s">
        <v>302</v>
      </c>
      <c r="B12" s="331">
        <f t="shared" si="0"/>
        <v>6</v>
      </c>
      <c r="C12" s="330">
        <f t="shared" si="1"/>
        <v>2.0029789857476041</v>
      </c>
      <c r="D12" s="321">
        <f t="shared" si="2"/>
        <v>1.4728321378265865</v>
      </c>
      <c r="E12" s="337">
        <f t="shared" si="3"/>
        <v>0.91228070175438591</v>
      </c>
      <c r="F12" s="341">
        <f t="shared" si="4"/>
        <v>-1</v>
      </c>
      <c r="G12" s="338" t="s">
        <v>150</v>
      </c>
      <c r="H12" s="307">
        <v>6250.333333333333</v>
      </c>
      <c r="I12" s="323">
        <v>1</v>
      </c>
      <c r="J12" s="532">
        <v>0.26555151287338458</v>
      </c>
      <c r="K12" s="525">
        <v>0.17499999999999999</v>
      </c>
      <c r="L12" s="324">
        <v>0.92677817610000002</v>
      </c>
      <c r="M12" s="325">
        <v>0.1621861808175</v>
      </c>
      <c r="N12" s="325">
        <v>1.5068030266770871E-2</v>
      </c>
      <c r="O12" s="326">
        <v>1.1786248978167124</v>
      </c>
      <c r="P12" s="46">
        <v>6</v>
      </c>
      <c r="Q12" s="370"/>
      <c r="R12" s="365">
        <v>5.9703475215203729E-3</v>
      </c>
      <c r="S12" s="366">
        <v>0.29420724000987397</v>
      </c>
      <c r="T12" s="46">
        <f t="shared" si="5"/>
        <v>5</v>
      </c>
      <c r="U12" s="315"/>
      <c r="V12" s="315"/>
      <c r="W12" s="315"/>
      <c r="X12" s="315"/>
      <c r="Y12" s="315"/>
      <c r="Z12" s="315"/>
      <c r="AA12" s="315"/>
      <c r="AB12" s="315"/>
    </row>
    <row r="13" spans="1:28" x14ac:dyDescent="0.3">
      <c r="A13" s="113" t="s">
        <v>188</v>
      </c>
      <c r="B13" s="331">
        <f t="shared" si="0"/>
        <v>7</v>
      </c>
      <c r="C13" s="330">
        <f t="shared" si="1"/>
        <v>1.9792376595308878</v>
      </c>
      <c r="D13" s="321">
        <f t="shared" si="2"/>
        <v>1.4553746465121913</v>
      </c>
      <c r="E13" s="337">
        <f t="shared" si="3"/>
        <v>0.89473684210526316</v>
      </c>
      <c r="F13" s="341">
        <f t="shared" si="4"/>
        <v>-1</v>
      </c>
      <c r="G13" s="338" t="s">
        <v>340</v>
      </c>
      <c r="H13" s="307">
        <v>2556.6666666666665</v>
      </c>
      <c r="I13" s="323">
        <v>0.84807607253427686</v>
      </c>
      <c r="J13" s="532"/>
      <c r="K13" s="525">
        <v>0.26700000000000002</v>
      </c>
      <c r="L13" s="324">
        <v>0.80483594000000003</v>
      </c>
      <c r="M13" s="325">
        <v>0.182244081508912</v>
      </c>
      <c r="N13" s="325">
        <v>1.693152475922808E-2</v>
      </c>
      <c r="O13" s="326">
        <v>1.3243878785692773</v>
      </c>
      <c r="P13" s="46">
        <v>5</v>
      </c>
      <c r="Q13" s="370"/>
      <c r="R13" s="365">
        <v>2.6581144818655527E-3</v>
      </c>
      <c r="S13" s="366">
        <v>0.13098676794291395</v>
      </c>
      <c r="T13" s="46">
        <f t="shared" si="5"/>
        <v>12</v>
      </c>
      <c r="U13" s="315"/>
      <c r="V13" s="315"/>
      <c r="W13" s="315"/>
      <c r="X13" s="315"/>
      <c r="Y13" s="315"/>
      <c r="Z13" s="315"/>
      <c r="AA13" s="315"/>
      <c r="AB13" s="315"/>
    </row>
    <row r="14" spans="1:28" x14ac:dyDescent="0.3">
      <c r="A14" s="112" t="s">
        <v>8</v>
      </c>
      <c r="B14" s="331">
        <f t="shared" si="0"/>
        <v>8</v>
      </c>
      <c r="C14" s="330">
        <f t="shared" si="1"/>
        <v>1.8064596924557401</v>
      </c>
      <c r="D14" s="321">
        <f t="shared" si="2"/>
        <v>1.3283274111555807</v>
      </c>
      <c r="E14" s="337">
        <f t="shared" si="3"/>
        <v>0.8771929824561403</v>
      </c>
      <c r="F14" s="341">
        <f t="shared" si="4"/>
        <v>-1</v>
      </c>
      <c r="G14" s="338" t="s">
        <v>343</v>
      </c>
      <c r="H14" s="307">
        <v>67955.333333333328</v>
      </c>
      <c r="I14" s="323">
        <v>0.76902939019642746</v>
      </c>
      <c r="J14" s="532">
        <v>0.69397364298547615</v>
      </c>
      <c r="K14" s="525">
        <v>1.3434969999999999E-3</v>
      </c>
      <c r="L14" s="324">
        <v>7.13872106</v>
      </c>
      <c r="M14" s="325">
        <v>7.3756457791661484E-3</v>
      </c>
      <c r="N14" s="325">
        <v>6.8523997098441226E-4</v>
      </c>
      <c r="O14" s="326">
        <v>5.3599632897107938E-2</v>
      </c>
      <c r="P14" s="46">
        <v>19</v>
      </c>
      <c r="Q14" s="370"/>
      <c r="R14" s="365">
        <v>2.586805080419919E-2</v>
      </c>
      <c r="S14" s="366">
        <v>1.2747277782584727</v>
      </c>
      <c r="T14" s="46">
        <f t="shared" si="5"/>
        <v>1</v>
      </c>
      <c r="U14" s="315"/>
      <c r="V14" s="315"/>
      <c r="W14" s="315"/>
      <c r="X14" s="315"/>
      <c r="Y14" s="315"/>
      <c r="Z14" s="315"/>
      <c r="AA14" s="315"/>
      <c r="AB14" s="315"/>
    </row>
    <row r="15" spans="1:28" x14ac:dyDescent="0.3">
      <c r="A15" s="112" t="s">
        <v>186</v>
      </c>
      <c r="B15" s="331">
        <f t="shared" si="0"/>
        <v>9</v>
      </c>
      <c r="C15" s="330">
        <f t="shared" si="1"/>
        <v>1.2933466236356781</v>
      </c>
      <c r="D15" s="321">
        <f t="shared" si="2"/>
        <v>0.95102469181879268</v>
      </c>
      <c r="E15" s="337">
        <f t="shared" si="3"/>
        <v>0.85964912280701755</v>
      </c>
      <c r="F15" s="341">
        <f t="shared" si="4"/>
        <v>-1</v>
      </c>
      <c r="G15" s="338" t="s">
        <v>342</v>
      </c>
      <c r="H15" s="307">
        <v>1706.3333333333333</v>
      </c>
      <c r="I15" s="323">
        <v>0.51524701140417395</v>
      </c>
      <c r="J15" s="532">
        <v>7.2495237288616898E-2</v>
      </c>
      <c r="K15" s="525">
        <v>0.23199999999999998</v>
      </c>
      <c r="L15" s="324">
        <v>0.9679230726000001</v>
      </c>
      <c r="M15" s="325">
        <v>0.11570291713890052</v>
      </c>
      <c r="N15" s="325">
        <v>1.0749467362847719E-2</v>
      </c>
      <c r="O15" s="326">
        <v>0.84082588419406012</v>
      </c>
      <c r="P15" s="46">
        <v>8</v>
      </c>
      <c r="Q15" s="370"/>
      <c r="R15" s="365">
        <v>2.2362644031286975E-3</v>
      </c>
      <c r="S15" s="366">
        <v>0.11019880762473254</v>
      </c>
      <c r="T15" s="46">
        <f t="shared" si="5"/>
        <v>15</v>
      </c>
      <c r="U15" s="315"/>
      <c r="V15" s="315"/>
      <c r="W15" s="315"/>
      <c r="X15" s="315"/>
      <c r="Y15" s="315"/>
      <c r="Z15" s="315"/>
      <c r="AA15" s="315"/>
      <c r="AB15" s="315"/>
    </row>
    <row r="16" spans="1:28" x14ac:dyDescent="0.3">
      <c r="A16" s="112" t="s">
        <v>7</v>
      </c>
      <c r="B16" s="331">
        <f t="shared" si="0"/>
        <v>10</v>
      </c>
      <c r="C16" s="330">
        <f t="shared" si="1"/>
        <v>0.95222581429093389</v>
      </c>
      <c r="D16" s="321">
        <f t="shared" si="2"/>
        <v>0.70019146068689886</v>
      </c>
      <c r="E16" s="337">
        <f t="shared" si="3"/>
        <v>0.84210526315789469</v>
      </c>
      <c r="F16" s="341">
        <f t="shared" si="4"/>
        <v>-1</v>
      </c>
      <c r="G16" s="338" t="s">
        <v>7</v>
      </c>
      <c r="H16" s="307">
        <v>1599</v>
      </c>
      <c r="I16" s="323">
        <v>1</v>
      </c>
      <c r="J16" s="532">
        <v>6.7935075849481399E-2</v>
      </c>
      <c r="K16" s="525">
        <v>0.34769422300000002</v>
      </c>
      <c r="L16" s="324">
        <v>0.24964421099999998</v>
      </c>
      <c r="M16" s="325">
        <v>8.6799849970093046E-2</v>
      </c>
      <c r="N16" s="325">
        <v>8.0642059632210598E-3</v>
      </c>
      <c r="O16" s="326">
        <v>0.63078410124611661</v>
      </c>
      <c r="P16" s="46">
        <v>9</v>
      </c>
      <c r="Q16" s="370"/>
      <c r="R16" s="365">
        <v>1.4084835451317948E-3</v>
      </c>
      <c r="S16" s="366">
        <v>6.9407359440782287E-2</v>
      </c>
      <c r="T16" s="46">
        <f t="shared" si="5"/>
        <v>19</v>
      </c>
      <c r="U16" s="315"/>
      <c r="V16" s="315"/>
      <c r="W16" s="315"/>
      <c r="X16" s="315"/>
      <c r="Y16" s="315"/>
      <c r="Z16" s="315"/>
      <c r="AA16" s="315"/>
      <c r="AB16" s="315"/>
    </row>
    <row r="17" spans="1:28" x14ac:dyDescent="0.3">
      <c r="A17" s="112" t="s">
        <v>179</v>
      </c>
      <c r="B17" s="331">
        <f t="shared" si="0"/>
        <v>11</v>
      </c>
      <c r="C17" s="330">
        <f t="shared" si="1"/>
        <v>0.9287638578794204</v>
      </c>
      <c r="D17" s="321">
        <f t="shared" si="2"/>
        <v>0.68293939580501706</v>
      </c>
      <c r="E17" s="337">
        <f t="shared" si="3"/>
        <v>0.82456140350877194</v>
      </c>
      <c r="F17" s="341">
        <f t="shared" si="4"/>
        <v>-1</v>
      </c>
      <c r="G17" s="338" t="s">
        <v>342</v>
      </c>
      <c r="H17" s="307">
        <v>1225.3333333333333</v>
      </c>
      <c r="I17" s="323">
        <v>0.37000351903140138</v>
      </c>
      <c r="J17" s="532">
        <v>5.205948276478916E-2</v>
      </c>
      <c r="K17" s="525">
        <v>0.23199999999999998</v>
      </c>
      <c r="L17" s="324">
        <v>0.9679230726000001</v>
      </c>
      <c r="M17" s="325">
        <v>8.3087306779175293E-2</v>
      </c>
      <c r="N17" s="325">
        <v>7.7192893193647628E-3</v>
      </c>
      <c r="O17" s="326">
        <v>0.60380463963613307</v>
      </c>
      <c r="P17" s="46">
        <v>10</v>
      </c>
      <c r="Q17" s="370"/>
      <c r="R17" s="365">
        <v>1.605881606935162E-3</v>
      </c>
      <c r="S17" s="366">
        <v>7.9134756168883963E-2</v>
      </c>
      <c r="T17" s="46">
        <f t="shared" si="5"/>
        <v>18</v>
      </c>
      <c r="U17" s="315"/>
      <c r="V17" s="315"/>
      <c r="W17" s="315"/>
      <c r="X17" s="315"/>
      <c r="Y17" s="315"/>
      <c r="Z17" s="315"/>
      <c r="AA17" s="315"/>
      <c r="AB17" s="315"/>
    </row>
    <row r="18" spans="1:28" x14ac:dyDescent="0.3">
      <c r="A18" s="112" t="s">
        <v>9</v>
      </c>
      <c r="B18" s="331">
        <f t="shared" si="0"/>
        <v>12</v>
      </c>
      <c r="C18" s="330">
        <f t="shared" si="1"/>
        <v>0.72967626519370987</v>
      </c>
      <c r="D18" s="321">
        <f t="shared" si="2"/>
        <v>0.53654614513364296</v>
      </c>
      <c r="E18" s="337">
        <f t="shared" si="3"/>
        <v>0.80701754385964908</v>
      </c>
      <c r="F18" s="341">
        <f t="shared" si="4"/>
        <v>-1</v>
      </c>
      <c r="G18" s="338" t="s">
        <v>9</v>
      </c>
      <c r="H18" s="307">
        <v>2921.3333333333335</v>
      </c>
      <c r="I18" s="323">
        <v>1</v>
      </c>
      <c r="J18" s="532">
        <v>2.9833248345112542E-2</v>
      </c>
      <c r="K18" s="525">
        <v>0.51200000000000001</v>
      </c>
      <c r="L18" s="324">
        <v>0.13354400659999999</v>
      </c>
      <c r="M18" s="325">
        <v>6.8374531379199993E-2</v>
      </c>
      <c r="N18" s="325">
        <v>6.3523877503310275E-3</v>
      </c>
      <c r="O18" s="326">
        <v>0.49688527502079077</v>
      </c>
      <c r="P18" s="46">
        <v>11</v>
      </c>
      <c r="Q18" s="370"/>
      <c r="R18" s="365">
        <v>8.048380372001092E-4</v>
      </c>
      <c r="S18" s="366">
        <v>3.966087011285218E-2</v>
      </c>
      <c r="T18" s="46">
        <f t="shared" si="5"/>
        <v>23</v>
      </c>
      <c r="U18" s="315"/>
      <c r="V18" s="315"/>
      <c r="W18" s="315"/>
      <c r="X18" s="315"/>
      <c r="Y18" s="315"/>
      <c r="Z18" s="315"/>
      <c r="AA18" s="315"/>
      <c r="AB18" s="315"/>
    </row>
    <row r="19" spans="1:28" x14ac:dyDescent="0.3">
      <c r="A19" s="112" t="s">
        <v>189</v>
      </c>
      <c r="B19" s="331">
        <f t="shared" si="0"/>
        <v>13</v>
      </c>
      <c r="C19" s="330">
        <f t="shared" si="1"/>
        <v>0.47797151576884955</v>
      </c>
      <c r="D19" s="321">
        <f t="shared" si="2"/>
        <v>0.35146240394893302</v>
      </c>
      <c r="E19" s="337">
        <f t="shared" si="3"/>
        <v>0.78947368421052633</v>
      </c>
      <c r="F19" s="341">
        <f t="shared" si="4"/>
        <v>-1</v>
      </c>
      <c r="G19" s="338" t="s">
        <v>28</v>
      </c>
      <c r="H19" s="307">
        <v>4187.333333333333</v>
      </c>
      <c r="I19" s="323">
        <v>1</v>
      </c>
      <c r="J19" s="532">
        <v>0.17790294409447266</v>
      </c>
      <c r="K19" s="525">
        <v>4.7E-2</v>
      </c>
      <c r="L19" s="324">
        <v>0.57078842259999996</v>
      </c>
      <c r="M19" s="325">
        <v>2.6827055862199998E-2</v>
      </c>
      <c r="N19" s="325">
        <v>2.4923879929994977E-3</v>
      </c>
      <c r="O19" s="326">
        <v>0.19495517938046786</v>
      </c>
      <c r="P19" s="46">
        <v>13</v>
      </c>
      <c r="Q19" s="370"/>
      <c r="R19" s="365">
        <v>3.1760011081678639E-3</v>
      </c>
      <c r="S19" s="366">
        <v>0.15650722456846519</v>
      </c>
      <c r="T19" s="46">
        <f t="shared" si="5"/>
        <v>7</v>
      </c>
      <c r="U19" s="315"/>
      <c r="V19" s="315"/>
      <c r="W19" s="315"/>
      <c r="X19" s="315"/>
      <c r="Y19" s="315"/>
      <c r="Z19" s="315"/>
      <c r="AA19" s="315"/>
      <c r="AB19" s="315"/>
    </row>
    <row r="20" spans="1:28" x14ac:dyDescent="0.3">
      <c r="A20" s="112" t="s">
        <v>174</v>
      </c>
      <c r="B20" s="331">
        <f t="shared" si="0"/>
        <v>14</v>
      </c>
      <c r="C20" s="330">
        <f t="shared" si="1"/>
        <v>0.42462690411832787</v>
      </c>
      <c r="D20" s="321">
        <f t="shared" si="2"/>
        <v>0.31223700069816362</v>
      </c>
      <c r="E20" s="337">
        <f t="shared" si="3"/>
        <v>0.75438596491228072</v>
      </c>
      <c r="F20" s="341">
        <f t="shared" si="4"/>
        <v>-1</v>
      </c>
      <c r="G20" s="338" t="s">
        <v>339</v>
      </c>
      <c r="H20" s="307">
        <v>119.33333333333333</v>
      </c>
      <c r="I20" s="471" t="s">
        <v>339</v>
      </c>
      <c r="J20" s="532"/>
      <c r="K20" s="526"/>
      <c r="L20" s="324"/>
      <c r="M20" s="325"/>
      <c r="N20" s="325"/>
      <c r="O20" s="326">
        <v>0.19495517938046786</v>
      </c>
      <c r="P20" s="46">
        <v>13</v>
      </c>
      <c r="Q20" s="370"/>
      <c r="R20" s="365">
        <v>2.3800000000000002E-3</v>
      </c>
      <c r="S20" s="366">
        <v>0.11728182131769577</v>
      </c>
      <c r="T20" s="46">
        <f t="shared" si="5"/>
        <v>13</v>
      </c>
      <c r="U20" s="315"/>
      <c r="V20" s="315"/>
      <c r="W20" s="315"/>
      <c r="X20" s="315"/>
      <c r="Y20" s="315"/>
      <c r="Z20" s="315"/>
      <c r="AA20" s="315"/>
      <c r="AB20" s="315"/>
    </row>
    <row r="21" spans="1:28" x14ac:dyDescent="0.3">
      <c r="A21" s="112" t="s">
        <v>178</v>
      </c>
      <c r="B21" s="331">
        <f t="shared" si="0"/>
        <v>14</v>
      </c>
      <c r="C21" s="330">
        <f t="shared" si="1"/>
        <v>0.42462690411832787</v>
      </c>
      <c r="D21" s="321">
        <f t="shared" si="2"/>
        <v>0.31223700069816362</v>
      </c>
      <c r="E21" s="337">
        <f t="shared" si="3"/>
        <v>0.75438596491228072</v>
      </c>
      <c r="F21" s="341">
        <f t="shared" si="4"/>
        <v>-1</v>
      </c>
      <c r="G21" s="338" t="s">
        <v>339</v>
      </c>
      <c r="H21" s="307">
        <v>3200</v>
      </c>
      <c r="I21" s="471" t="s">
        <v>339</v>
      </c>
      <c r="J21" s="532"/>
      <c r="K21" s="526"/>
      <c r="L21" s="324"/>
      <c r="M21" s="325"/>
      <c r="N21" s="325"/>
      <c r="O21" s="326">
        <v>0.19495517938046786</v>
      </c>
      <c r="P21" s="46">
        <v>13</v>
      </c>
      <c r="Q21" s="370"/>
      <c r="R21" s="365">
        <v>2.3800000000000002E-3</v>
      </c>
      <c r="S21" s="366">
        <v>0.11728182131769577</v>
      </c>
      <c r="T21" s="46">
        <f t="shared" si="5"/>
        <v>13</v>
      </c>
      <c r="U21" s="315"/>
      <c r="V21" s="315"/>
      <c r="W21" s="315"/>
      <c r="X21" s="315"/>
      <c r="Y21" s="315"/>
      <c r="Z21" s="315"/>
      <c r="AA21" s="315"/>
      <c r="AB21" s="315"/>
    </row>
    <row r="22" spans="1:28" x14ac:dyDescent="0.3">
      <c r="A22" s="267" t="s">
        <v>194</v>
      </c>
      <c r="B22" s="331">
        <f t="shared" si="0"/>
        <v>16</v>
      </c>
      <c r="C22" s="330">
        <f t="shared" si="1"/>
        <v>0.35455965374125681</v>
      </c>
      <c r="D22" s="321">
        <f t="shared" si="2"/>
        <v>0.26071509313008484</v>
      </c>
      <c r="E22" s="337">
        <f t="shared" si="3"/>
        <v>0.73684210526315785</v>
      </c>
      <c r="F22" s="341">
        <f t="shared" si="4"/>
        <v>-1</v>
      </c>
      <c r="G22" s="338" t="s">
        <v>340</v>
      </c>
      <c r="H22" s="306">
        <v>458</v>
      </c>
      <c r="I22" s="323">
        <v>0.15192392746572314</v>
      </c>
      <c r="J22" s="532"/>
      <c r="K22" s="525">
        <v>0.26700000000000002</v>
      </c>
      <c r="L22" s="324">
        <v>0.80483594000000003</v>
      </c>
      <c r="M22" s="325">
        <v>3.2647114471088021E-2</v>
      </c>
      <c r="N22" s="325">
        <v>3.0331049568682379E-3</v>
      </c>
      <c r="O22" s="326">
        <v>0.23725018841645204</v>
      </c>
      <c r="P22" s="46">
        <v>12</v>
      </c>
      <c r="Q22" s="370"/>
      <c r="R22" s="365">
        <v>4.7617331135375087E-4</v>
      </c>
      <c r="S22" s="366">
        <v>2.3464904713632825E-2</v>
      </c>
      <c r="T22" s="46">
        <f t="shared" si="5"/>
        <v>27</v>
      </c>
      <c r="U22" s="315"/>
      <c r="V22" s="315"/>
      <c r="W22" s="315"/>
      <c r="X22" s="315"/>
      <c r="Y22" s="315"/>
      <c r="Z22" s="315"/>
      <c r="AA22" s="315"/>
      <c r="AB22" s="315"/>
    </row>
    <row r="23" spans="1:28" x14ac:dyDescent="0.3">
      <c r="A23" s="112" t="s">
        <v>170</v>
      </c>
      <c r="B23" s="331">
        <f t="shared" si="0"/>
        <v>17</v>
      </c>
      <c r="C23" s="330">
        <f t="shared" si="1"/>
        <v>0.24713193969852282</v>
      </c>
      <c r="D23" s="321">
        <f t="shared" si="2"/>
        <v>0.18172125901538147</v>
      </c>
      <c r="E23" s="337">
        <f t="shared" si="3"/>
        <v>0.7192982456140351</v>
      </c>
      <c r="F23" s="341">
        <f t="shared" si="4"/>
        <v>-1</v>
      </c>
      <c r="G23" s="338" t="s">
        <v>170</v>
      </c>
      <c r="H23" s="307">
        <v>4358</v>
      </c>
      <c r="I23" s="323">
        <v>1</v>
      </c>
      <c r="J23" s="532">
        <v>0.60093767236624385</v>
      </c>
      <c r="K23" s="525">
        <v>0.02</v>
      </c>
      <c r="L23" s="324">
        <v>0.1080787946</v>
      </c>
      <c r="M23" s="325">
        <v>2.1615758920000001E-3</v>
      </c>
      <c r="N23" s="325">
        <v>2.0082284939694346E-4</v>
      </c>
      <c r="O23" s="326">
        <v>1.5708410864538169E-2</v>
      </c>
      <c r="P23" s="46">
        <v>27</v>
      </c>
      <c r="Q23" s="370"/>
      <c r="R23" s="365">
        <v>3.3688987275250631E-3</v>
      </c>
      <c r="S23" s="366">
        <v>0.1660128481508433</v>
      </c>
      <c r="T23" s="46">
        <f t="shared" si="5"/>
        <v>6</v>
      </c>
      <c r="U23" s="315"/>
      <c r="V23" s="315"/>
      <c r="W23" s="315"/>
      <c r="X23" s="315"/>
      <c r="Y23" s="315"/>
      <c r="Z23" s="315"/>
      <c r="AA23" s="315"/>
      <c r="AB23" s="315"/>
    </row>
    <row r="24" spans="1:28" x14ac:dyDescent="0.3">
      <c r="A24" s="112" t="s">
        <v>42</v>
      </c>
      <c r="B24" s="331">
        <f t="shared" si="0"/>
        <v>18</v>
      </c>
      <c r="C24" s="330">
        <f t="shared" si="1"/>
        <v>0.21787463784104144</v>
      </c>
      <c r="D24" s="321">
        <f t="shared" si="2"/>
        <v>0.16020775600391152</v>
      </c>
      <c r="E24" s="337">
        <f t="shared" si="3"/>
        <v>0.70175438596491224</v>
      </c>
      <c r="F24" s="341">
        <f t="shared" si="4"/>
        <v>-1</v>
      </c>
      <c r="G24" s="338" t="s">
        <v>343</v>
      </c>
      <c r="H24" s="307">
        <v>8196</v>
      </c>
      <c r="I24" s="323">
        <v>9.2751585090940919E-2</v>
      </c>
      <c r="J24" s="532">
        <v>8.3699213864631125E-2</v>
      </c>
      <c r="K24" s="525">
        <v>1.3434969999999999E-3</v>
      </c>
      <c r="L24" s="324">
        <v>7.13872106</v>
      </c>
      <c r="M24" s="325">
        <v>8.8956657028703803E-4</v>
      </c>
      <c r="N24" s="325">
        <v>8.2645857605312956E-5</v>
      </c>
      <c r="O24" s="326">
        <v>6.4645785647145194E-3</v>
      </c>
      <c r="P24" s="46">
        <v>34</v>
      </c>
      <c r="Q24" s="370"/>
      <c r="R24" s="365">
        <v>3.1199102997736244E-3</v>
      </c>
      <c r="S24" s="366">
        <v>0.15374317743919699</v>
      </c>
      <c r="T24" s="46">
        <f t="shared" si="5"/>
        <v>8</v>
      </c>
      <c r="U24" s="315"/>
      <c r="V24" s="315"/>
      <c r="W24" s="315"/>
      <c r="X24" s="315"/>
      <c r="Y24" s="315"/>
      <c r="Z24" s="315"/>
      <c r="AA24" s="315"/>
      <c r="AB24" s="315"/>
    </row>
    <row r="25" spans="1:28" x14ac:dyDescent="0.3">
      <c r="A25" s="267" t="s">
        <v>300</v>
      </c>
      <c r="B25" s="331">
        <f t="shared" si="0"/>
        <v>19</v>
      </c>
      <c r="C25" s="330">
        <f t="shared" si="1"/>
        <v>0.20881898345317509</v>
      </c>
      <c r="D25" s="321">
        <f t="shared" si="2"/>
        <v>0.15354894484992343</v>
      </c>
      <c r="E25" s="337">
        <f t="shared" si="3"/>
        <v>0.68421052631578949</v>
      </c>
      <c r="F25" s="341">
        <f t="shared" si="4"/>
        <v>-1</v>
      </c>
      <c r="G25" s="338" t="s">
        <v>51</v>
      </c>
      <c r="H25" s="307">
        <v>1789</v>
      </c>
      <c r="I25" s="323">
        <v>1</v>
      </c>
      <c r="J25" s="532">
        <v>7.6007411316274059E-2</v>
      </c>
      <c r="K25" s="527">
        <v>0</v>
      </c>
      <c r="L25" s="324">
        <v>0.64313823499</v>
      </c>
      <c r="M25" s="328">
        <v>0</v>
      </c>
      <c r="N25" s="328">
        <v>0</v>
      </c>
      <c r="O25" s="329">
        <v>0</v>
      </c>
      <c r="P25" s="46">
        <v>50</v>
      </c>
      <c r="Q25" s="370"/>
      <c r="R25" s="365">
        <v>3.1159687378394963E-3</v>
      </c>
      <c r="S25" s="366">
        <v>0.15354894484992343</v>
      </c>
      <c r="T25" s="46">
        <f t="shared" si="5"/>
        <v>10</v>
      </c>
      <c r="U25" s="315"/>
      <c r="V25" s="315"/>
      <c r="W25" s="315"/>
      <c r="X25" s="315"/>
      <c r="Y25" s="315"/>
      <c r="Z25" s="315"/>
      <c r="AA25" s="315"/>
      <c r="AB25" s="315"/>
    </row>
    <row r="26" spans="1:28" x14ac:dyDescent="0.3">
      <c r="A26" s="267" t="s">
        <v>17</v>
      </c>
      <c r="B26" s="331">
        <f t="shared" si="0"/>
        <v>20</v>
      </c>
      <c r="C26" s="330">
        <f t="shared" si="1"/>
        <v>0.16674230025579506</v>
      </c>
      <c r="D26" s="321">
        <f t="shared" si="2"/>
        <v>0.12260908391917159</v>
      </c>
      <c r="E26" s="337">
        <f t="shared" si="3"/>
        <v>0.66666666666666663</v>
      </c>
      <c r="F26" s="341">
        <f t="shared" si="4"/>
        <v>-1</v>
      </c>
      <c r="G26" s="339" t="s">
        <v>363</v>
      </c>
      <c r="H26" s="307">
        <v>210.33333333333334</v>
      </c>
      <c r="I26" s="323">
        <v>0.05</v>
      </c>
      <c r="J26" s="532">
        <v>1.7122544230977966E-2</v>
      </c>
      <c r="K26" s="525">
        <v>0.42300000000000004</v>
      </c>
      <c r="L26" s="324">
        <v>0.74990463600000001</v>
      </c>
      <c r="M26" s="325">
        <v>1.58604830514E-2</v>
      </c>
      <c r="N26" s="325">
        <v>1.4735302197726753E-3</v>
      </c>
      <c r="O26" s="326">
        <v>0.11525988294166045</v>
      </c>
      <c r="P26" s="46">
        <v>16</v>
      </c>
      <c r="Q26" s="370"/>
      <c r="R26" s="365">
        <v>1.4913733543663366E-4</v>
      </c>
      <c r="S26" s="366">
        <v>7.3492009775111451E-3</v>
      </c>
      <c r="T26" s="46">
        <f t="shared" si="5"/>
        <v>36</v>
      </c>
      <c r="U26" s="315"/>
      <c r="V26" s="315"/>
      <c r="W26" s="315"/>
      <c r="X26" s="315"/>
      <c r="Y26" s="315"/>
      <c r="Z26" s="315"/>
      <c r="AA26" s="315"/>
      <c r="AB26" s="315"/>
    </row>
    <row r="27" spans="1:28" x14ac:dyDescent="0.3">
      <c r="A27" s="267" t="s">
        <v>534</v>
      </c>
      <c r="B27" s="331">
        <f t="shared" si="0"/>
        <v>21</v>
      </c>
      <c r="C27" s="330">
        <f t="shared" si="1"/>
        <v>0.13183595784588728</v>
      </c>
      <c r="D27" s="321">
        <f t="shared" si="2"/>
        <v>9.6941723811495642E-2</v>
      </c>
      <c r="E27" s="337">
        <f t="shared" si="3"/>
        <v>0.64912280701754388</v>
      </c>
      <c r="F27" s="341">
        <f t="shared" si="4"/>
        <v>0</v>
      </c>
      <c r="G27" s="338" t="s">
        <v>342</v>
      </c>
      <c r="H27" s="306">
        <v>173.93333333333337</v>
      </c>
      <c r="I27" s="323">
        <v>5.252117416501232E-2</v>
      </c>
      <c r="J27" s="532">
        <v>7.3897274501270377E-3</v>
      </c>
      <c r="K27" s="525">
        <v>0.23199999999999998</v>
      </c>
      <c r="L27" s="324">
        <v>0.9679230726000001</v>
      </c>
      <c r="M27" s="325">
        <v>1.1794057855651165E-2</v>
      </c>
      <c r="N27" s="325">
        <v>1.095735899576859E-3</v>
      </c>
      <c r="O27" s="326">
        <v>8.5708721698077889E-2</v>
      </c>
      <c r="P27" s="46">
        <v>17</v>
      </c>
      <c r="Q27" s="370"/>
      <c r="R27" s="365">
        <v>2.279513118875864E-4</v>
      </c>
      <c r="S27" s="366">
        <v>1.123300211341775E-2</v>
      </c>
      <c r="T27" s="46">
        <f t="shared" si="5"/>
        <v>31</v>
      </c>
      <c r="U27" s="315"/>
      <c r="V27" s="315"/>
      <c r="W27" s="315"/>
      <c r="X27" s="315"/>
      <c r="Y27" s="315"/>
      <c r="Z27" s="315"/>
      <c r="AA27" s="315"/>
      <c r="AB27" s="315"/>
    </row>
    <row r="28" spans="1:28" x14ac:dyDescent="0.3">
      <c r="A28" s="267" t="s">
        <v>201</v>
      </c>
      <c r="B28" s="331">
        <f t="shared" si="0"/>
        <v>22</v>
      </c>
      <c r="C28" s="330">
        <f t="shared" si="1"/>
        <v>0.12762519964309901</v>
      </c>
      <c r="D28" s="321">
        <f t="shared" si="2"/>
        <v>9.3845465663101382E-2</v>
      </c>
      <c r="E28" s="337">
        <f t="shared" si="3"/>
        <v>0.63157894736842102</v>
      </c>
      <c r="F28" s="341">
        <f t="shared" si="4"/>
        <v>0</v>
      </c>
      <c r="G28" s="338" t="s">
        <v>343</v>
      </c>
      <c r="H28" s="311">
        <v>4801</v>
      </c>
      <c r="I28" s="323">
        <v>5.4331425088043846E-2</v>
      </c>
      <c r="J28" s="532">
        <v>4.9028785476341388E-2</v>
      </c>
      <c r="K28" s="525">
        <v>1.3434969999999999E-3</v>
      </c>
      <c r="L28" s="324">
        <v>7.13872106</v>
      </c>
      <c r="M28" s="325">
        <v>5.2108456612348338E-4</v>
      </c>
      <c r="N28" s="325">
        <v>4.8411757242936495E-5</v>
      </c>
      <c r="O28" s="326">
        <v>3.7867791226445101E-3</v>
      </c>
      <c r="P28" s="46">
        <v>40</v>
      </c>
      <c r="Q28" s="370"/>
      <c r="R28" s="365">
        <v>1.8275609259654916E-3</v>
      </c>
      <c r="S28" s="366">
        <v>9.0058686540456873E-2</v>
      </c>
      <c r="T28" s="46">
        <f t="shared" si="5"/>
        <v>16</v>
      </c>
      <c r="U28" s="315"/>
      <c r="V28" s="315"/>
      <c r="W28" s="315"/>
      <c r="X28" s="315"/>
      <c r="Y28" s="315"/>
      <c r="Z28" s="315"/>
      <c r="AA28" s="315"/>
      <c r="AB28" s="315"/>
    </row>
    <row r="29" spans="1:28" x14ac:dyDescent="0.3">
      <c r="A29" s="267" t="s">
        <v>23</v>
      </c>
      <c r="B29" s="331">
        <f t="shared" si="0"/>
        <v>23</v>
      </c>
      <c r="C29" s="330">
        <f t="shared" si="1"/>
        <v>0.12486499345766371</v>
      </c>
      <c r="D29" s="321">
        <f t="shared" si="2"/>
        <v>9.1815828604568037E-2</v>
      </c>
      <c r="E29" s="337">
        <f t="shared" si="3"/>
        <v>0.61403508771929827</v>
      </c>
      <c r="F29" s="341">
        <f t="shared" si="4"/>
        <v>0</v>
      </c>
      <c r="G29" s="338" t="s">
        <v>343</v>
      </c>
      <c r="H29" s="306">
        <v>4697.166666666667</v>
      </c>
      <c r="I29" s="323">
        <v>5.3156375520944932E-2</v>
      </c>
      <c r="J29" s="532">
        <v>4.7968418422541466E-2</v>
      </c>
      <c r="K29" s="525">
        <v>1.3434969999999999E-3</v>
      </c>
      <c r="L29" s="324">
        <v>7.13872106</v>
      </c>
      <c r="M29" s="325">
        <v>5.0981484159751892E-4</v>
      </c>
      <c r="N29" s="325">
        <v>4.736473492944801E-5</v>
      </c>
      <c r="O29" s="326">
        <v>3.7048807891928845E-3</v>
      </c>
      <c r="P29" s="46">
        <v>41</v>
      </c>
      <c r="Q29" s="370"/>
      <c r="R29" s="365">
        <v>1.7880354640174079E-3</v>
      </c>
      <c r="S29" s="366">
        <v>8.8110947815375151E-2</v>
      </c>
      <c r="T29" s="46">
        <f t="shared" si="5"/>
        <v>17</v>
      </c>
      <c r="U29" s="315"/>
      <c r="V29" s="315"/>
      <c r="W29" s="315"/>
      <c r="X29" s="315"/>
      <c r="Y29" s="315"/>
      <c r="Z29" s="315"/>
      <c r="AA29" s="315"/>
      <c r="AB29" s="315"/>
    </row>
    <row r="30" spans="1:28" x14ac:dyDescent="0.3">
      <c r="A30" s="112" t="s">
        <v>301</v>
      </c>
      <c r="B30" s="331">
        <f t="shared" si="0"/>
        <v>24</v>
      </c>
      <c r="C30" s="330">
        <f t="shared" si="1"/>
        <v>0.11792915766902388</v>
      </c>
      <c r="D30" s="321">
        <f t="shared" si="2"/>
        <v>8.6715764188074071E-2</v>
      </c>
      <c r="E30" s="337">
        <f t="shared" si="3"/>
        <v>0.59649122807017541</v>
      </c>
      <c r="F30" s="341">
        <f t="shared" si="4"/>
        <v>0</v>
      </c>
      <c r="G30" s="338" t="s">
        <v>301</v>
      </c>
      <c r="H30" s="307">
        <v>51.666666666666664</v>
      </c>
      <c r="I30" s="323">
        <v>1</v>
      </c>
      <c r="J30" s="532">
        <v>2.1951087672857235E-3</v>
      </c>
      <c r="K30" s="525">
        <v>0.57484688100000003</v>
      </c>
      <c r="L30" s="324">
        <v>1.9764450199999999E-2</v>
      </c>
      <c r="M30" s="325">
        <v>1.1361532552149826E-2</v>
      </c>
      <c r="N30" s="325">
        <v>1.0555518078653957E-3</v>
      </c>
      <c r="O30" s="326">
        <v>8.2565512522839724E-2</v>
      </c>
      <c r="P30" s="46">
        <v>18</v>
      </c>
      <c r="Q30" s="370"/>
      <c r="R30" s="365">
        <v>8.4221057042600656E-5</v>
      </c>
      <c r="S30" s="366">
        <v>4.15025166523435E-3</v>
      </c>
      <c r="T30" s="46">
        <f t="shared" si="5"/>
        <v>40</v>
      </c>
      <c r="U30" s="315"/>
      <c r="V30" s="315"/>
      <c r="W30" s="315"/>
      <c r="X30" s="315"/>
      <c r="Y30" s="315"/>
      <c r="Z30" s="315"/>
      <c r="AA30" s="315"/>
      <c r="AB30" s="315"/>
    </row>
    <row r="31" spans="1:28" x14ac:dyDescent="0.3">
      <c r="A31" s="267" t="s">
        <v>192</v>
      </c>
      <c r="B31" s="331">
        <f t="shared" si="0"/>
        <v>25</v>
      </c>
      <c r="C31" s="330">
        <f t="shared" si="1"/>
        <v>0.10004451705156528</v>
      </c>
      <c r="D31" s="321">
        <f t="shared" si="2"/>
        <v>7.3564815694702815E-2</v>
      </c>
      <c r="E31" s="337">
        <f t="shared" si="3"/>
        <v>0.57894736842105265</v>
      </c>
      <c r="F31" s="341">
        <f t="shared" si="4"/>
        <v>0</v>
      </c>
      <c r="G31" s="338" t="s">
        <v>192</v>
      </c>
      <c r="H31" s="309">
        <v>1515.6666666666667</v>
      </c>
      <c r="I31" s="323">
        <v>1</v>
      </c>
      <c r="J31" s="532">
        <v>6.4394577837730241E-2</v>
      </c>
      <c r="K31" s="525">
        <v>9.8554530000000001E-3</v>
      </c>
      <c r="L31" s="324">
        <v>0.2152109938</v>
      </c>
      <c r="M31" s="325">
        <v>2.1210018344791914E-3</v>
      </c>
      <c r="N31" s="325">
        <v>1.9705328577760407E-4</v>
      </c>
      <c r="O31" s="326">
        <v>1.5413554705040317E-2</v>
      </c>
      <c r="P31" s="46">
        <v>28</v>
      </c>
      <c r="Q31" s="370"/>
      <c r="R31" s="365">
        <v>1.180063539263221E-3</v>
      </c>
      <c r="S31" s="366">
        <v>5.8151260989662494E-2</v>
      </c>
      <c r="T31" s="46">
        <f t="shared" si="5"/>
        <v>20</v>
      </c>
      <c r="U31" s="315"/>
      <c r="V31" s="315"/>
      <c r="W31" s="315"/>
      <c r="X31" s="315"/>
      <c r="Y31" s="315"/>
      <c r="Z31" s="315"/>
      <c r="AA31" s="315"/>
      <c r="AB31" s="315"/>
    </row>
    <row r="32" spans="1:28" x14ac:dyDescent="0.3">
      <c r="A32" s="112" t="s">
        <v>613</v>
      </c>
      <c r="B32" s="331">
        <f t="shared" si="0"/>
        <v>26</v>
      </c>
      <c r="C32" s="330">
        <f t="shared" si="1"/>
        <v>7.9500652942501013E-2</v>
      </c>
      <c r="D32" s="321">
        <f t="shared" si="2"/>
        <v>5.8458484819404861E-2</v>
      </c>
      <c r="E32" s="337">
        <f t="shared" si="3"/>
        <v>0.56140350877192979</v>
      </c>
      <c r="F32" s="341">
        <f t="shared" si="4"/>
        <v>0</v>
      </c>
      <c r="G32" s="338" t="s">
        <v>344</v>
      </c>
      <c r="H32" s="310">
        <v>843.33333333333337</v>
      </c>
      <c r="I32" s="323">
        <v>1</v>
      </c>
      <c r="J32" s="532">
        <v>3.5829839878921819E-2</v>
      </c>
      <c r="K32" s="525">
        <v>5.4374690000000003E-3</v>
      </c>
      <c r="L32" s="324">
        <v>0.20893291424999999</v>
      </c>
      <c r="M32" s="325">
        <v>1.1360662443140332E-3</v>
      </c>
      <c r="N32" s="325">
        <v>1.0554709697272486E-4</v>
      </c>
      <c r="O32" s="326">
        <v>8.2559189344519352E-3</v>
      </c>
      <c r="P32" s="46">
        <v>33</v>
      </c>
      <c r="Q32" s="370"/>
      <c r="R32" s="365">
        <v>1.0187606695033497E-3</v>
      </c>
      <c r="S32" s="366">
        <v>5.0202565884952928E-2</v>
      </c>
      <c r="T32" s="46">
        <f t="shared" si="5"/>
        <v>21</v>
      </c>
      <c r="U32" s="315"/>
      <c r="V32" s="315"/>
      <c r="W32" s="315"/>
      <c r="X32" s="315"/>
      <c r="Y32" s="315"/>
      <c r="Z32" s="315"/>
      <c r="AA32" s="315"/>
      <c r="AB32" s="315"/>
    </row>
    <row r="33" spans="1:28" x14ac:dyDescent="0.3">
      <c r="A33" s="112" t="s">
        <v>40</v>
      </c>
      <c r="B33" s="331">
        <f t="shared" si="0"/>
        <v>27</v>
      </c>
      <c r="C33" s="330">
        <f t="shared" si="1"/>
        <v>7.3147046834755189E-2</v>
      </c>
      <c r="D33" s="321">
        <f t="shared" si="2"/>
        <v>5.3786546005685068E-2</v>
      </c>
      <c r="E33" s="337">
        <f t="shared" si="3"/>
        <v>0.54385964912280704</v>
      </c>
      <c r="F33" s="341">
        <f t="shared" si="4"/>
        <v>0</v>
      </c>
      <c r="G33" s="338" t="s">
        <v>309</v>
      </c>
      <c r="H33" s="307">
        <v>734.33333333333337</v>
      </c>
      <c r="I33" s="323">
        <v>1</v>
      </c>
      <c r="J33" s="532">
        <v>3.1198868479551289E-2</v>
      </c>
      <c r="K33" s="525">
        <v>1.4999999999999999E-2</v>
      </c>
      <c r="L33" s="324">
        <v>0.12875443723999999</v>
      </c>
      <c r="M33" s="325">
        <v>1.9313165585999998E-3</v>
      </c>
      <c r="N33" s="325">
        <v>1.794304312057672E-4</v>
      </c>
      <c r="O33" s="326">
        <v>1.4035090844719092E-2</v>
      </c>
      <c r="P33" s="46">
        <v>29</v>
      </c>
      <c r="Q33" s="370"/>
      <c r="R33" s="365">
        <v>8.0667627958148263E-4</v>
      </c>
      <c r="S33" s="366">
        <v>3.9751455160965975E-2</v>
      </c>
      <c r="T33" s="46">
        <f t="shared" si="5"/>
        <v>22</v>
      </c>
      <c r="U33" s="315"/>
      <c r="V33" s="315"/>
      <c r="W33" s="315"/>
      <c r="X33" s="315"/>
      <c r="Y33" s="315"/>
      <c r="Z33" s="315"/>
      <c r="AA33" s="315"/>
      <c r="AB33" s="315"/>
    </row>
    <row r="34" spans="1:28" x14ac:dyDescent="0.3">
      <c r="A34" s="267" t="s">
        <v>539</v>
      </c>
      <c r="B34" s="331">
        <f t="shared" si="0"/>
        <v>28</v>
      </c>
      <c r="C34" s="330">
        <f t="shared" si="1"/>
        <v>5.7849911597103454E-2</v>
      </c>
      <c r="D34" s="321">
        <f t="shared" si="2"/>
        <v>4.253824407390832E-2</v>
      </c>
      <c r="E34" s="337">
        <f t="shared" si="3"/>
        <v>0.52631578947368418</v>
      </c>
      <c r="F34" s="341">
        <f t="shared" si="4"/>
        <v>0</v>
      </c>
      <c r="G34" s="338" t="s">
        <v>341</v>
      </c>
      <c r="H34" s="306">
        <v>321.59850000000006</v>
      </c>
      <c r="I34" s="323">
        <v>0.23590087226001347</v>
      </c>
      <c r="J34" s="532">
        <v>1.3663426197985896E-2</v>
      </c>
      <c r="K34" s="525">
        <v>0.111961722</v>
      </c>
      <c r="L34" s="324">
        <v>0.16104921989999998</v>
      </c>
      <c r="M34" s="325">
        <v>4.2536107181006784E-3</v>
      </c>
      <c r="N34" s="325">
        <v>3.9518493326828663E-4</v>
      </c>
      <c r="O34" s="326">
        <v>3.0911459118794012E-2</v>
      </c>
      <c r="P34" s="46">
        <v>20</v>
      </c>
      <c r="Q34" s="370"/>
      <c r="R34" s="365">
        <v>2.3594234709413471E-4</v>
      </c>
      <c r="S34" s="366">
        <v>1.162678495511431E-2</v>
      </c>
      <c r="T34" s="46">
        <f t="shared" si="5"/>
        <v>30</v>
      </c>
      <c r="U34" s="315"/>
      <c r="V34" s="315"/>
      <c r="W34" s="315"/>
      <c r="X34" s="315"/>
      <c r="Y34" s="315"/>
      <c r="Z34" s="315"/>
      <c r="AA34" s="315"/>
      <c r="AB34" s="315"/>
    </row>
    <row r="35" spans="1:28" x14ac:dyDescent="0.3">
      <c r="A35" s="112" t="s">
        <v>49</v>
      </c>
      <c r="B35" s="331">
        <f t="shared" si="0"/>
        <v>29</v>
      </c>
      <c r="C35" s="330">
        <f t="shared" si="1"/>
        <v>4.8930525059306611E-2</v>
      </c>
      <c r="D35" s="321">
        <f t="shared" si="2"/>
        <v>3.5979633506328275E-2</v>
      </c>
      <c r="E35" s="337">
        <f t="shared" si="3"/>
        <v>0.50877192982456143</v>
      </c>
      <c r="F35" s="341">
        <f t="shared" si="4"/>
        <v>0</v>
      </c>
      <c r="G35" s="338" t="s">
        <v>343</v>
      </c>
      <c r="H35" s="309">
        <v>1840.6666666666667</v>
      </c>
      <c r="I35" s="323">
        <v>2.083025267903757E-2</v>
      </c>
      <c r="J35" s="532">
        <v>1.8797261223381042E-2</v>
      </c>
      <c r="K35" s="525">
        <v>1.3434969999999999E-3</v>
      </c>
      <c r="L35" s="324">
        <v>7.13872106</v>
      </c>
      <c r="M35" s="325">
        <v>1.9977983573796258E-4</v>
      </c>
      <c r="N35" s="325">
        <v>1.8560697319690019E-5</v>
      </c>
      <c r="O35" s="326">
        <v>1.4518221422788993E-3</v>
      </c>
      <c r="P35" s="46">
        <v>43</v>
      </c>
      <c r="Q35" s="370"/>
      <c r="R35" s="365">
        <v>7.0067287601065383E-4</v>
      </c>
      <c r="S35" s="366">
        <v>3.4527811364049373E-2</v>
      </c>
      <c r="T35" s="46">
        <f t="shared" si="5"/>
        <v>24</v>
      </c>
      <c r="U35" s="315"/>
      <c r="V35" s="315"/>
      <c r="W35" s="315"/>
      <c r="X35" s="315"/>
      <c r="Y35" s="315"/>
      <c r="Z35" s="315"/>
      <c r="AA35" s="315"/>
      <c r="AB35" s="315"/>
    </row>
    <row r="36" spans="1:28" x14ac:dyDescent="0.3">
      <c r="A36" s="267" t="s">
        <v>208</v>
      </c>
      <c r="B36" s="331">
        <f t="shared" si="0"/>
        <v>30</v>
      </c>
      <c r="C36" s="330">
        <f t="shared" si="1"/>
        <v>4.7430109157000709E-2</v>
      </c>
      <c r="D36" s="321">
        <f t="shared" si="2"/>
        <v>3.4876346464004469E-2</v>
      </c>
      <c r="E36" s="337">
        <f t="shared" si="3"/>
        <v>0.49122807017543857</v>
      </c>
      <c r="F36" s="341">
        <f t="shared" si="4"/>
        <v>0</v>
      </c>
      <c r="G36" s="339" t="s">
        <v>342</v>
      </c>
      <c r="H36" s="306">
        <v>62.57531800000001</v>
      </c>
      <c r="I36" s="323">
        <v>1.8895338300741835E-2</v>
      </c>
      <c r="J36" s="532">
        <v>2.6585734675643648E-3</v>
      </c>
      <c r="K36" s="525">
        <v>0.23199999999999998</v>
      </c>
      <c r="L36" s="324">
        <v>0.9679230726000001</v>
      </c>
      <c r="M36" s="325">
        <v>4.2431022661619565E-3</v>
      </c>
      <c r="N36" s="325">
        <v>3.9420863756250296E-4</v>
      </c>
      <c r="O36" s="326">
        <v>3.0835093037355633E-2</v>
      </c>
      <c r="P36" s="46">
        <v>21</v>
      </c>
      <c r="Q36" s="370"/>
      <c r="R36" s="365">
        <v>8.2009155786984841E-5</v>
      </c>
      <c r="S36" s="366">
        <v>4.0412534266488368E-3</v>
      </c>
      <c r="T36" s="46">
        <f t="shared" si="5"/>
        <v>41</v>
      </c>
      <c r="U36" s="315"/>
      <c r="V36" s="315"/>
      <c r="W36" s="315"/>
      <c r="X36" s="315"/>
      <c r="Y36" s="315"/>
      <c r="Z36" s="315"/>
      <c r="AA36" s="315"/>
      <c r="AB36" s="315"/>
    </row>
    <row r="37" spans="1:28" x14ac:dyDescent="0.3">
      <c r="A37" s="112" t="s">
        <v>36</v>
      </c>
      <c r="B37" s="331">
        <f t="shared" si="0"/>
        <v>31</v>
      </c>
      <c r="C37" s="330">
        <f t="shared" si="1"/>
        <v>4.6681954303701478E-2</v>
      </c>
      <c r="D37" s="321">
        <f t="shared" si="2"/>
        <v>3.4326212628427173E-2</v>
      </c>
      <c r="E37" s="337">
        <f t="shared" si="3"/>
        <v>0.47368421052631576</v>
      </c>
      <c r="F37" s="341">
        <f t="shared" si="4"/>
        <v>0</v>
      </c>
      <c r="G37" s="338" t="s">
        <v>338</v>
      </c>
      <c r="H37" s="307">
        <v>569</v>
      </c>
      <c r="I37" s="323">
        <v>0.30081096463247581</v>
      </c>
      <c r="J37" s="532">
        <v>2.417452042423697E-2</v>
      </c>
      <c r="K37" s="527">
        <v>0</v>
      </c>
      <c r="L37" s="324">
        <v>0.43992108233999999</v>
      </c>
      <c r="M37" s="328">
        <v>0</v>
      </c>
      <c r="N37" s="328">
        <v>0</v>
      </c>
      <c r="O37" s="329">
        <v>0</v>
      </c>
      <c r="P37" s="46">
        <v>50</v>
      </c>
      <c r="Q37" s="370"/>
      <c r="R37" s="365">
        <v>6.9658183286867262E-4</v>
      </c>
      <c r="S37" s="366">
        <v>3.4326212628427173E-2</v>
      </c>
      <c r="T37" s="46">
        <f t="shared" si="5"/>
        <v>25</v>
      </c>
      <c r="U37" s="315"/>
      <c r="V37" s="315"/>
      <c r="W37" s="315"/>
      <c r="X37" s="315"/>
      <c r="Y37" s="315"/>
      <c r="Z37" s="315"/>
      <c r="AA37" s="315"/>
      <c r="AB37" s="315"/>
    </row>
    <row r="38" spans="1:28" x14ac:dyDescent="0.3">
      <c r="A38" s="267" t="s">
        <v>196</v>
      </c>
      <c r="B38" s="331">
        <f t="shared" si="0"/>
        <v>32</v>
      </c>
      <c r="C38" s="330">
        <f t="shared" si="1"/>
        <v>4.6401545433174637E-2</v>
      </c>
      <c r="D38" s="321">
        <f t="shared" si="2"/>
        <v>3.4120022149554306E-2</v>
      </c>
      <c r="E38" s="337">
        <f t="shared" si="3"/>
        <v>0.45614035087719296</v>
      </c>
      <c r="F38" s="341">
        <f t="shared" si="4"/>
        <v>0</v>
      </c>
      <c r="G38" s="338" t="s">
        <v>341</v>
      </c>
      <c r="H38" s="306">
        <v>257.95488700000004</v>
      </c>
      <c r="I38" s="323">
        <v>0.18921662522379054</v>
      </c>
      <c r="J38" s="532">
        <v>1.0959465174539967E-2</v>
      </c>
      <c r="K38" s="525">
        <v>0.111961722</v>
      </c>
      <c r="L38" s="324">
        <v>0.16104921989999998</v>
      </c>
      <c r="M38" s="325">
        <v>3.411830814290643E-3</v>
      </c>
      <c r="N38" s="325">
        <v>3.1697873219347543E-4</v>
      </c>
      <c r="O38" s="326">
        <v>2.47941515398661E-2</v>
      </c>
      <c r="P38" s="46">
        <v>22</v>
      </c>
      <c r="Q38" s="370"/>
      <c r="R38" s="365">
        <v>1.8924989228240273E-4</v>
      </c>
      <c r="S38" s="366">
        <v>9.3258706096882044E-3</v>
      </c>
      <c r="T38" s="46">
        <f t="shared" si="5"/>
        <v>33</v>
      </c>
      <c r="U38" s="315"/>
      <c r="V38" s="315"/>
      <c r="W38" s="315"/>
      <c r="X38" s="315"/>
      <c r="Y38" s="315"/>
      <c r="Z38" s="315"/>
      <c r="AA38" s="315"/>
      <c r="AB38" s="315"/>
    </row>
    <row r="39" spans="1:28" x14ac:dyDescent="0.3">
      <c r="A39" s="267" t="s">
        <v>193</v>
      </c>
      <c r="B39" s="331">
        <f t="shared" ref="B39:B63" si="6">RANK(C39,C$7:C$63,0)</f>
        <v>33</v>
      </c>
      <c r="C39" s="330">
        <f t="shared" ref="C39:C63" si="7">D39/MAX($D$7:$D$63)*10</f>
        <v>4.269901895059626E-2</v>
      </c>
      <c r="D39" s="321">
        <f t="shared" ref="D39:D63" si="8">O39+S39</f>
        <v>3.1397477363264363E-2</v>
      </c>
      <c r="E39" s="337">
        <f t="shared" ref="E39:E63" si="9">_xlfn.RANK.EQ(C39,$C$7:$C$63,1)/COUNT($C$7:$C$63)</f>
        <v>0.43859649122807015</v>
      </c>
      <c r="F39" s="341">
        <f t="shared" ref="F39:F63" si="10">IF(E39&gt;0.66,-1,IF(E39&lt;0.335,1,0))</f>
        <v>0</v>
      </c>
      <c r="G39" s="339" t="s">
        <v>338</v>
      </c>
      <c r="H39" s="306">
        <v>520.45254199999999</v>
      </c>
      <c r="I39" s="323">
        <v>0.27514557329427791</v>
      </c>
      <c r="J39" s="532">
        <v>2.2111934281942091E-2</v>
      </c>
      <c r="K39" s="527">
        <v>0</v>
      </c>
      <c r="L39" s="324">
        <v>0.43992108233999999</v>
      </c>
      <c r="M39" s="328">
        <v>0</v>
      </c>
      <c r="N39" s="328">
        <v>0</v>
      </c>
      <c r="O39" s="329">
        <v>0</v>
      </c>
      <c r="P39" s="46">
        <v>49</v>
      </c>
      <c r="Q39" s="370"/>
      <c r="R39" s="365">
        <v>6.3714900813272371E-4</v>
      </c>
      <c r="S39" s="366">
        <v>3.1397477363264363E-2</v>
      </c>
      <c r="T39" s="46">
        <v>49</v>
      </c>
      <c r="U39" s="315"/>
      <c r="V39" s="315"/>
      <c r="W39" s="315"/>
      <c r="X39" s="315"/>
      <c r="Y39" s="315"/>
      <c r="Z39" s="315"/>
      <c r="AA39" s="315"/>
      <c r="AB39" s="315"/>
    </row>
    <row r="40" spans="1:28" x14ac:dyDescent="0.3">
      <c r="A40" s="267" t="s">
        <v>200</v>
      </c>
      <c r="B40" s="331">
        <f t="shared" si="6"/>
        <v>34</v>
      </c>
      <c r="C40" s="330">
        <f t="shared" si="7"/>
        <v>4.0465950608067555E-2</v>
      </c>
      <c r="D40" s="321">
        <f t="shared" si="8"/>
        <v>2.9755455732362511E-2</v>
      </c>
      <c r="E40" s="337">
        <f t="shared" si="9"/>
        <v>0.42105263157894735</v>
      </c>
      <c r="F40" s="341">
        <f t="shared" si="10"/>
        <v>0</v>
      </c>
      <c r="G40" s="339" t="s">
        <v>341</v>
      </c>
      <c r="H40" s="306">
        <v>224.95780300000001</v>
      </c>
      <c r="I40" s="323">
        <v>0.16501240506220105</v>
      </c>
      <c r="J40" s="532">
        <v>9.5575518509929298E-3</v>
      </c>
      <c r="K40" s="525">
        <v>0.111961722</v>
      </c>
      <c r="L40" s="324">
        <v>0.16104921989999998</v>
      </c>
      <c r="M40" s="325">
        <v>2.9753960978088543E-3</v>
      </c>
      <c r="N40" s="325">
        <v>2.7643143350088807E-4</v>
      </c>
      <c r="O40" s="326">
        <v>2.162253222850298E-2</v>
      </c>
      <c r="P40" s="46">
        <v>24</v>
      </c>
      <c r="Q40" s="370"/>
      <c r="R40" s="365">
        <v>1.6504141666382141E-4</v>
      </c>
      <c r="S40" s="366">
        <v>8.132923503859529E-3</v>
      </c>
      <c r="T40" s="46">
        <f t="shared" ref="T40:T63" si="11">RANK(S40,S$7:S$63,0)</f>
        <v>35</v>
      </c>
      <c r="U40" s="315"/>
      <c r="V40" s="315"/>
      <c r="W40" s="315"/>
      <c r="X40" s="315"/>
      <c r="Y40" s="315"/>
      <c r="Z40" s="315"/>
      <c r="AA40" s="315"/>
      <c r="AB40" s="315"/>
    </row>
    <row r="41" spans="1:28" x14ac:dyDescent="0.3">
      <c r="A41" s="267" t="s">
        <v>190</v>
      </c>
      <c r="B41" s="331">
        <f t="shared" si="6"/>
        <v>35</v>
      </c>
      <c r="C41" s="330">
        <f t="shared" si="7"/>
        <v>3.7622710472600462E-2</v>
      </c>
      <c r="D41" s="321">
        <f t="shared" si="8"/>
        <v>2.7664762082118675E-2</v>
      </c>
      <c r="E41" s="337">
        <f t="shared" si="9"/>
        <v>0.40350877192982454</v>
      </c>
      <c r="F41" s="341">
        <f t="shared" si="10"/>
        <v>0</v>
      </c>
      <c r="G41" s="338" t="s">
        <v>342</v>
      </c>
      <c r="H41" s="306">
        <v>49.636256666666668</v>
      </c>
      <c r="I41" s="323">
        <v>1.498823963945527E-2</v>
      </c>
      <c r="J41" s="532">
        <v>2.1088448164692476E-3</v>
      </c>
      <c r="K41" s="525">
        <v>0.23199999999999998</v>
      </c>
      <c r="L41" s="324">
        <v>0.9679230726000001</v>
      </c>
      <c r="M41" s="325">
        <v>3.365731407807306E-3</v>
      </c>
      <c r="N41" s="325">
        <v>3.1269583183371707E-4</v>
      </c>
      <c r="O41" s="326">
        <v>2.4459142058898212E-2</v>
      </c>
      <c r="P41" s="46">
        <v>23</v>
      </c>
      <c r="Q41" s="370"/>
      <c r="R41" s="365">
        <v>6.5051647131212845E-5</v>
      </c>
      <c r="S41" s="366">
        <v>3.2056200232204626E-3</v>
      </c>
      <c r="T41" s="46">
        <f t="shared" si="11"/>
        <v>44</v>
      </c>
      <c r="U41" s="315"/>
      <c r="V41" s="315"/>
      <c r="W41" s="315"/>
      <c r="X41" s="315"/>
      <c r="Y41" s="315"/>
      <c r="Z41" s="315"/>
      <c r="AA41" s="315"/>
      <c r="AB41" s="315"/>
    </row>
    <row r="42" spans="1:28" x14ac:dyDescent="0.3">
      <c r="A42" s="267" t="s">
        <v>195</v>
      </c>
      <c r="B42" s="331">
        <f t="shared" si="6"/>
        <v>36</v>
      </c>
      <c r="C42" s="330">
        <f t="shared" si="7"/>
        <v>3.225206837488407E-2</v>
      </c>
      <c r="D42" s="321">
        <f t="shared" si="8"/>
        <v>2.3715617164190992E-2</v>
      </c>
      <c r="E42" s="337">
        <f t="shared" si="9"/>
        <v>0.38596491228070173</v>
      </c>
      <c r="F42" s="341">
        <f t="shared" si="10"/>
        <v>0</v>
      </c>
      <c r="G42" s="338" t="s">
        <v>341</v>
      </c>
      <c r="H42" s="308">
        <v>179.29529233333335</v>
      </c>
      <c r="I42" s="323">
        <v>0.13151776470831622</v>
      </c>
      <c r="J42" s="532">
        <v>7.6175355122701325E-3</v>
      </c>
      <c r="K42" s="525">
        <v>0.111961722</v>
      </c>
      <c r="L42" s="324">
        <v>0.16104921989999998</v>
      </c>
      <c r="M42" s="325">
        <v>2.3714425818965605E-3</v>
      </c>
      <c r="N42" s="325">
        <v>2.2032067356056158E-4</v>
      </c>
      <c r="O42" s="326">
        <v>1.7233535290600094E-2</v>
      </c>
      <c r="P42" s="46">
        <v>26</v>
      </c>
      <c r="Q42" s="370"/>
      <c r="R42" s="365">
        <v>1.3154088746078008E-4</v>
      </c>
      <c r="S42" s="366">
        <v>6.4820818735908973E-3</v>
      </c>
      <c r="T42" s="46">
        <f t="shared" si="11"/>
        <v>37</v>
      </c>
      <c r="U42" s="315"/>
      <c r="V42" s="315"/>
      <c r="W42" s="315"/>
      <c r="X42" s="315"/>
      <c r="Y42" s="315"/>
      <c r="Z42" s="315"/>
      <c r="AA42" s="315"/>
      <c r="AB42" s="315"/>
    </row>
    <row r="43" spans="1:28" x14ac:dyDescent="0.3">
      <c r="A43" s="267" t="s">
        <v>206</v>
      </c>
      <c r="B43" s="331">
        <f t="shared" si="6"/>
        <v>37</v>
      </c>
      <c r="C43" s="330">
        <f t="shared" si="7"/>
        <v>2.997949833009142E-2</v>
      </c>
      <c r="D43" s="321">
        <f t="shared" si="8"/>
        <v>2.2044549109433879E-2</v>
      </c>
      <c r="E43" s="337">
        <f t="shared" si="9"/>
        <v>0.36842105263157893</v>
      </c>
      <c r="F43" s="341">
        <f t="shared" si="10"/>
        <v>0</v>
      </c>
      <c r="G43" s="339" t="s">
        <v>342</v>
      </c>
      <c r="H43" s="306">
        <v>39.552441999999999</v>
      </c>
      <c r="I43" s="323">
        <v>1.1943315609046844E-2</v>
      </c>
      <c r="J43" s="532">
        <v>1.6804241071308405E-3</v>
      </c>
      <c r="K43" s="525">
        <v>0.23199999999999998</v>
      </c>
      <c r="L43" s="324">
        <v>0.9679230726000001</v>
      </c>
      <c r="M43" s="325">
        <v>2.6819688919909176E-3</v>
      </c>
      <c r="N43" s="325">
        <v>2.4917035616327059E-4</v>
      </c>
      <c r="O43" s="326">
        <v>1.9490164299678227E-2</v>
      </c>
      <c r="P43" s="46">
        <v>25</v>
      </c>
      <c r="Q43" s="370"/>
      <c r="R43" s="365">
        <v>5.1836130944371418E-5</v>
      </c>
      <c r="S43" s="366">
        <v>2.5543848097556508E-3</v>
      </c>
      <c r="T43" s="46">
        <f t="shared" si="11"/>
        <v>45</v>
      </c>
      <c r="U43" s="315"/>
      <c r="V43" s="315"/>
      <c r="W43" s="315"/>
      <c r="X43" s="315"/>
      <c r="Y43" s="315"/>
      <c r="Z43" s="315"/>
      <c r="AA43" s="315"/>
      <c r="AB43" s="315"/>
    </row>
    <row r="44" spans="1:28" x14ac:dyDescent="0.3">
      <c r="A44" s="267" t="s">
        <v>298</v>
      </c>
      <c r="B44" s="331">
        <f t="shared" si="6"/>
        <v>38</v>
      </c>
      <c r="C44" s="330">
        <f t="shared" si="7"/>
        <v>2.8560320108518295E-2</v>
      </c>
      <c r="D44" s="321">
        <f t="shared" si="8"/>
        <v>2.1000997824617822E-2</v>
      </c>
      <c r="E44" s="337">
        <f t="shared" si="9"/>
        <v>0.35087719298245612</v>
      </c>
      <c r="F44" s="341">
        <f t="shared" si="10"/>
        <v>0</v>
      </c>
      <c r="G44" s="338" t="s">
        <v>338</v>
      </c>
      <c r="H44" s="306">
        <v>348.11786233333333</v>
      </c>
      <c r="I44" s="323">
        <v>0.18403808431333113</v>
      </c>
      <c r="J44" s="532">
        <v>1.4790127193354799E-2</v>
      </c>
      <c r="K44" s="527">
        <v>0</v>
      </c>
      <c r="L44" s="324">
        <v>0.43992108233999999</v>
      </c>
      <c r="M44" s="328">
        <v>0</v>
      </c>
      <c r="N44" s="328">
        <v>0</v>
      </c>
      <c r="O44" s="329">
        <v>0</v>
      </c>
      <c r="P44" s="46">
        <v>50</v>
      </c>
      <c r="Q44" s="370"/>
      <c r="R44" s="365">
        <v>4.2617324885496941E-4</v>
      </c>
      <c r="S44" s="366">
        <v>2.1000997824617822E-2</v>
      </c>
      <c r="T44" s="46">
        <f t="shared" si="11"/>
        <v>28</v>
      </c>
      <c r="U44" s="315"/>
      <c r="V44" s="315"/>
      <c r="W44" s="315"/>
      <c r="X44" s="315"/>
      <c r="Y44" s="315"/>
      <c r="Z44" s="315"/>
      <c r="AA44" s="315"/>
      <c r="AB44" s="315"/>
    </row>
    <row r="45" spans="1:28" x14ac:dyDescent="0.3">
      <c r="A45" s="267" t="s">
        <v>612</v>
      </c>
      <c r="B45" s="331">
        <f t="shared" si="6"/>
        <v>39</v>
      </c>
      <c r="C45" s="330">
        <f t="shared" si="7"/>
        <v>2.1388017944410816E-2</v>
      </c>
      <c r="D45" s="321">
        <f t="shared" si="8"/>
        <v>1.5727054760478358E-2</v>
      </c>
      <c r="E45" s="337">
        <f t="shared" si="9"/>
        <v>0.33333333333333331</v>
      </c>
      <c r="F45" s="341">
        <f t="shared" si="10"/>
        <v>1</v>
      </c>
      <c r="G45" s="338" t="s">
        <v>341</v>
      </c>
      <c r="H45" s="306">
        <v>118.90000000000002</v>
      </c>
      <c r="I45" s="323">
        <v>8.7216245448021673E-2</v>
      </c>
      <c r="J45" s="532">
        <v>5.051582563166567E-3</v>
      </c>
      <c r="K45" s="525">
        <v>0.111961722</v>
      </c>
      <c r="L45" s="324">
        <v>0.16104921989999998</v>
      </c>
      <c r="M45" s="325">
        <v>1.5726264717720096E-3</v>
      </c>
      <c r="N45" s="325">
        <v>1.4610605635784766E-4</v>
      </c>
      <c r="O45" s="326">
        <v>1.1428450347948165E-2</v>
      </c>
      <c r="P45" s="46">
        <v>31</v>
      </c>
      <c r="Q45" s="370"/>
      <c r="R45" s="365">
        <v>8.7231579343475231E-5</v>
      </c>
      <c r="S45" s="366">
        <v>4.2986044125301942E-3</v>
      </c>
      <c r="T45" s="46">
        <f t="shared" si="11"/>
        <v>39</v>
      </c>
      <c r="U45" s="315"/>
      <c r="V45" s="315"/>
      <c r="W45" s="315"/>
      <c r="X45" s="315"/>
      <c r="Y45" s="315"/>
      <c r="Z45" s="315"/>
      <c r="AA45" s="315"/>
      <c r="AB45" s="315"/>
    </row>
    <row r="46" spans="1:28" x14ac:dyDescent="0.3">
      <c r="A46" s="267" t="s">
        <v>41</v>
      </c>
      <c r="B46" s="331">
        <f t="shared" si="6"/>
        <v>40</v>
      </c>
      <c r="C46" s="330">
        <f t="shared" si="7"/>
        <v>2.0554010490323724E-2</v>
      </c>
      <c r="D46" s="321">
        <f t="shared" si="8"/>
        <v>1.511379172062279E-2</v>
      </c>
      <c r="E46" s="337">
        <f t="shared" si="9"/>
        <v>0.31578947368421051</v>
      </c>
      <c r="F46" s="341">
        <f t="shared" si="10"/>
        <v>1</v>
      </c>
      <c r="G46" s="339" t="s">
        <v>343</v>
      </c>
      <c r="H46" s="306">
        <v>773.20000000000016</v>
      </c>
      <c r="I46" s="323">
        <v>8.7500641279057503E-3</v>
      </c>
      <c r="J46" s="532">
        <v>7.8960751781518793E-3</v>
      </c>
      <c r="K46" s="525">
        <v>1.3434969999999999E-3</v>
      </c>
      <c r="L46" s="324">
        <v>7.13872106</v>
      </c>
      <c r="M46" s="325">
        <v>8.3920555410680565E-5</v>
      </c>
      <c r="N46" s="325">
        <v>7.796702916108833E-6</v>
      </c>
      <c r="O46" s="326">
        <v>6.0985994951650397E-4</v>
      </c>
      <c r="P46" s="46">
        <v>46</v>
      </c>
      <c r="Q46" s="370"/>
      <c r="R46" s="365">
        <v>2.9432828743105986E-4</v>
      </c>
      <c r="S46" s="366">
        <v>1.4503931771106286E-2</v>
      </c>
      <c r="T46" s="46">
        <f t="shared" si="11"/>
        <v>29</v>
      </c>
      <c r="U46" s="315"/>
      <c r="V46" s="315"/>
      <c r="W46" s="315"/>
      <c r="X46" s="315"/>
      <c r="Y46" s="315"/>
      <c r="Z46" s="315"/>
      <c r="AA46" s="315"/>
      <c r="AB46" s="315"/>
    </row>
    <row r="47" spans="1:28" x14ac:dyDescent="0.3">
      <c r="A47" s="267" t="s">
        <v>197</v>
      </c>
      <c r="B47" s="331">
        <f t="shared" si="6"/>
        <v>41</v>
      </c>
      <c r="C47" s="330">
        <f t="shared" si="7"/>
        <v>1.7809398924798183E-2</v>
      </c>
      <c r="D47" s="321">
        <f t="shared" si="8"/>
        <v>1.3095621710692423E-2</v>
      </c>
      <c r="E47" s="337">
        <f t="shared" si="9"/>
        <v>0.2982456140350877</v>
      </c>
      <c r="F47" s="341">
        <f t="shared" si="10"/>
        <v>1</v>
      </c>
      <c r="G47" s="339" t="s">
        <v>342</v>
      </c>
      <c r="H47" s="306">
        <v>23.496231000000005</v>
      </c>
      <c r="I47" s="323">
        <v>7.0949576882274523E-3</v>
      </c>
      <c r="J47" s="532">
        <v>9.9826030966975398E-4</v>
      </c>
      <c r="K47" s="525">
        <v>0.23199999999999998</v>
      </c>
      <c r="L47" s="324">
        <v>0.9679230726000001</v>
      </c>
      <c r="M47" s="325">
        <v>1.5932305929690174E-3</v>
      </c>
      <c r="N47" s="325">
        <v>1.4802029788108862E-4</v>
      </c>
      <c r="O47" s="326">
        <v>1.1578182773473077E-2</v>
      </c>
      <c r="P47" s="46">
        <v>30</v>
      </c>
      <c r="Q47" s="370"/>
      <c r="R47" s="365">
        <v>3.0793388352992202E-5</v>
      </c>
      <c r="S47" s="366">
        <v>1.5174389372193467E-3</v>
      </c>
      <c r="T47" s="46">
        <f t="shared" si="11"/>
        <v>48</v>
      </c>
      <c r="U47" s="315"/>
      <c r="V47" s="315"/>
      <c r="W47" s="315"/>
      <c r="X47" s="315"/>
      <c r="Y47" s="315"/>
      <c r="Z47" s="315"/>
      <c r="AA47" s="315"/>
      <c r="AB47" s="315"/>
    </row>
    <row r="48" spans="1:28" x14ac:dyDescent="0.3">
      <c r="A48" s="267" t="s">
        <v>191</v>
      </c>
      <c r="B48" s="331">
        <f t="shared" si="6"/>
        <v>42</v>
      </c>
      <c r="C48" s="330">
        <f t="shared" si="7"/>
        <v>1.7542971578547933E-2</v>
      </c>
      <c r="D48" s="321">
        <f t="shared" si="8"/>
        <v>1.2899712137628801E-2</v>
      </c>
      <c r="E48" s="337">
        <f t="shared" si="9"/>
        <v>0.2807017543859649</v>
      </c>
      <c r="F48" s="341">
        <f t="shared" si="10"/>
        <v>1</v>
      </c>
      <c r="G48" s="338" t="s">
        <v>341</v>
      </c>
      <c r="H48" s="309">
        <v>97.524666666666647</v>
      </c>
      <c r="I48" s="323">
        <v>7.1536881961618962E-2</v>
      </c>
      <c r="J48" s="532">
        <v>4.1434306611603435E-3</v>
      </c>
      <c r="K48" s="525">
        <v>0.111961722</v>
      </c>
      <c r="L48" s="324">
        <v>0.16104921989999998</v>
      </c>
      <c r="M48" s="325">
        <v>1.2899064125377734E-3</v>
      </c>
      <c r="N48" s="325">
        <v>1.1983973460286209E-4</v>
      </c>
      <c r="O48" s="326">
        <v>9.3738924365029015E-3</v>
      </c>
      <c r="P48" s="46">
        <v>32</v>
      </c>
      <c r="Q48" s="370"/>
      <c r="R48" s="365">
        <v>7.1549459194947883E-5</v>
      </c>
      <c r="S48" s="366">
        <v>3.5258197011258994E-3</v>
      </c>
      <c r="T48" s="46">
        <f t="shared" si="11"/>
        <v>42</v>
      </c>
      <c r="U48" s="315"/>
      <c r="V48" s="315"/>
      <c r="W48" s="315"/>
      <c r="X48" s="315"/>
      <c r="Y48" s="315"/>
      <c r="Z48" s="315"/>
      <c r="AA48" s="315"/>
      <c r="AB48" s="315"/>
    </row>
    <row r="49" spans="1:28" x14ac:dyDescent="0.3">
      <c r="A49" s="267" t="s">
        <v>611</v>
      </c>
      <c r="B49" s="331">
        <f t="shared" si="6"/>
        <v>43</v>
      </c>
      <c r="C49" s="330">
        <f t="shared" si="7"/>
        <v>1.3358563722785041E-2</v>
      </c>
      <c r="D49" s="321">
        <f t="shared" si="8"/>
        <v>9.82282994785319E-3</v>
      </c>
      <c r="E49" s="337">
        <f t="shared" si="9"/>
        <v>0.26315789473684209</v>
      </c>
      <c r="F49" s="341">
        <f t="shared" si="10"/>
        <v>1</v>
      </c>
      <c r="G49" s="338" t="s">
        <v>338</v>
      </c>
      <c r="H49" s="306">
        <v>162.82571866666666</v>
      </c>
      <c r="I49" s="323">
        <v>8.6080424427233959E-2</v>
      </c>
      <c r="J49" s="532">
        <v>6.9178095984154591E-3</v>
      </c>
      <c r="K49" s="527">
        <v>0</v>
      </c>
      <c r="L49" s="324">
        <v>0.43992108233999999</v>
      </c>
      <c r="M49" s="328">
        <v>0</v>
      </c>
      <c r="N49" s="328">
        <v>0</v>
      </c>
      <c r="O49" s="329">
        <v>0</v>
      </c>
      <c r="P49" s="46">
        <v>50</v>
      </c>
      <c r="Q49" s="370"/>
      <c r="R49" s="365">
        <v>1.9933468813178475E-4</v>
      </c>
      <c r="S49" s="366">
        <v>9.82282994785319E-3</v>
      </c>
      <c r="T49" s="46">
        <f t="shared" si="11"/>
        <v>32</v>
      </c>
      <c r="U49" s="315"/>
      <c r="V49" s="315"/>
      <c r="W49" s="315"/>
      <c r="X49" s="315"/>
      <c r="Y49" s="315"/>
      <c r="Z49" s="315"/>
      <c r="AA49" s="315"/>
      <c r="AB49" s="315"/>
    </row>
    <row r="50" spans="1:28" x14ac:dyDescent="0.3">
      <c r="A50" s="267" t="s">
        <v>296</v>
      </c>
      <c r="B50" s="331">
        <f t="shared" si="6"/>
        <v>44</v>
      </c>
      <c r="C50" s="330">
        <f t="shared" si="7"/>
        <v>1.1625365421501756E-2</v>
      </c>
      <c r="D50" s="321">
        <f t="shared" si="8"/>
        <v>8.5483731624747452E-3</v>
      </c>
      <c r="E50" s="337">
        <f t="shared" si="9"/>
        <v>0.24561403508771928</v>
      </c>
      <c r="F50" s="341">
        <f t="shared" si="10"/>
        <v>1</v>
      </c>
      <c r="G50" s="338" t="s">
        <v>338</v>
      </c>
      <c r="H50" s="306">
        <v>141.69999999999999</v>
      </c>
      <c r="I50" s="323">
        <v>7.4911974847841512E-2</v>
      </c>
      <c r="J50" s="532">
        <v>6.0202628191816845E-3</v>
      </c>
      <c r="K50" s="527">
        <v>0</v>
      </c>
      <c r="L50" s="324">
        <v>0.43992108233999999</v>
      </c>
      <c r="M50" s="328">
        <v>0</v>
      </c>
      <c r="N50" s="328">
        <v>0</v>
      </c>
      <c r="O50" s="329">
        <v>0</v>
      </c>
      <c r="P50" s="46">
        <v>50</v>
      </c>
      <c r="Q50" s="370"/>
      <c r="R50" s="365">
        <v>1.7347213658610002E-4</v>
      </c>
      <c r="S50" s="366">
        <v>8.5483731624747452E-3</v>
      </c>
      <c r="T50" s="46">
        <f t="shared" si="11"/>
        <v>34</v>
      </c>
      <c r="U50" s="315"/>
      <c r="V50" s="315"/>
      <c r="W50" s="315"/>
      <c r="X50" s="315"/>
      <c r="Y50" s="315"/>
      <c r="Z50" s="315"/>
      <c r="AA50" s="315"/>
      <c r="AB50" s="315"/>
    </row>
    <row r="51" spans="1:28" x14ac:dyDescent="0.3">
      <c r="A51" s="267" t="s">
        <v>198</v>
      </c>
      <c r="B51" s="331">
        <f t="shared" si="6"/>
        <v>45</v>
      </c>
      <c r="C51" s="330">
        <f t="shared" si="7"/>
        <v>1.0843914693871063E-2</v>
      </c>
      <c r="D51" s="321">
        <f t="shared" si="8"/>
        <v>7.9737561774878216E-3</v>
      </c>
      <c r="E51" s="337">
        <f t="shared" si="9"/>
        <v>0.22807017543859648</v>
      </c>
      <c r="F51" s="341">
        <f t="shared" si="10"/>
        <v>1</v>
      </c>
      <c r="G51" s="339" t="s">
        <v>341</v>
      </c>
      <c r="H51" s="309">
        <v>60.28335400000001</v>
      </c>
      <c r="I51" s="323">
        <v>4.4219409578586874E-2</v>
      </c>
      <c r="J51" s="532">
        <v>2.5611971397443019E-3</v>
      </c>
      <c r="K51" s="525">
        <v>0.111961722</v>
      </c>
      <c r="L51" s="324">
        <v>0.16104921989999998</v>
      </c>
      <c r="M51" s="325">
        <v>7.9733556188059775E-4</v>
      </c>
      <c r="N51" s="325">
        <v>7.4077065744020866E-5</v>
      </c>
      <c r="O51" s="326">
        <v>5.7943256349603225E-3</v>
      </c>
      <c r="P51" s="46">
        <v>35</v>
      </c>
      <c r="Q51" s="370"/>
      <c r="R51" s="365">
        <v>4.4227183999510556E-5</v>
      </c>
      <c r="S51" s="366">
        <v>2.1794305425274999E-3</v>
      </c>
      <c r="T51" s="46">
        <f t="shared" si="11"/>
        <v>46</v>
      </c>
      <c r="U51" s="315"/>
      <c r="V51" s="315"/>
      <c r="W51" s="315"/>
      <c r="X51" s="315"/>
      <c r="Y51" s="315"/>
      <c r="Z51" s="315"/>
      <c r="AA51" s="315"/>
      <c r="AB51" s="315"/>
    </row>
    <row r="52" spans="1:28" x14ac:dyDescent="0.3">
      <c r="A52" s="112" t="s">
        <v>177</v>
      </c>
      <c r="B52" s="331">
        <f t="shared" si="6"/>
        <v>46</v>
      </c>
      <c r="C52" s="330">
        <f t="shared" si="7"/>
        <v>8.8142378408421328E-3</v>
      </c>
      <c r="D52" s="321">
        <f t="shared" si="8"/>
        <v>6.4812925421651752E-3</v>
      </c>
      <c r="E52" s="337">
        <f t="shared" si="9"/>
        <v>0.21052631578947367</v>
      </c>
      <c r="F52" s="341">
        <f t="shared" si="10"/>
        <v>1</v>
      </c>
      <c r="G52" s="338" t="s">
        <v>341</v>
      </c>
      <c r="H52" s="322">
        <v>49</v>
      </c>
      <c r="I52" s="323">
        <v>3.5942775668234325E-2</v>
      </c>
      <c r="J52" s="532">
        <v>2.0818128309096863E-3</v>
      </c>
      <c r="K52" s="525">
        <v>0.111961722</v>
      </c>
      <c r="L52" s="324">
        <v>0.16104921989999998</v>
      </c>
      <c r="M52" s="325">
        <v>6.4809669568400728E-4</v>
      </c>
      <c r="N52" s="325">
        <v>6.0211915572199616E-5</v>
      </c>
      <c r="O52" s="326">
        <v>4.7097903031914209E-3</v>
      </c>
      <c r="P52" s="46">
        <v>39</v>
      </c>
      <c r="Q52" s="370"/>
      <c r="R52" s="365">
        <v>3.5949094935494407E-5</v>
      </c>
      <c r="S52" s="366">
        <v>1.7715022389737547E-3</v>
      </c>
      <c r="T52" s="46">
        <f t="shared" si="11"/>
        <v>47</v>
      </c>
      <c r="U52" s="315"/>
      <c r="V52" s="315"/>
      <c r="W52" s="315"/>
      <c r="X52" s="315"/>
      <c r="Y52" s="315"/>
      <c r="Z52" s="315"/>
      <c r="AA52" s="315"/>
      <c r="AB52" s="315"/>
    </row>
    <row r="53" spans="1:28" x14ac:dyDescent="0.3">
      <c r="A53" s="267" t="s">
        <v>207</v>
      </c>
      <c r="B53" s="331">
        <f t="shared" si="6"/>
        <v>47</v>
      </c>
      <c r="C53" s="330">
        <f t="shared" si="7"/>
        <v>8.5295608507232785E-3</v>
      </c>
      <c r="D53" s="321">
        <f t="shared" si="8"/>
        <v>6.2719636261205098E-3</v>
      </c>
      <c r="E53" s="337">
        <f t="shared" si="9"/>
        <v>0.19298245614035087</v>
      </c>
      <c r="F53" s="341">
        <f t="shared" si="10"/>
        <v>1</v>
      </c>
      <c r="G53" s="339" t="s">
        <v>342</v>
      </c>
      <c r="H53" s="306">
        <v>11.253189000000001</v>
      </c>
      <c r="I53" s="323">
        <v>3.3980300845964013E-3</v>
      </c>
      <c r="J53" s="532">
        <v>4.7810271936432131E-4</v>
      </c>
      <c r="K53" s="525">
        <v>0.23199999999999998</v>
      </c>
      <c r="L53" s="324">
        <v>0.9679230726000001</v>
      </c>
      <c r="M53" s="325">
        <v>7.6305535910259055E-4</v>
      </c>
      <c r="N53" s="325">
        <v>7.0892237478095523E-5</v>
      </c>
      <c r="O53" s="326">
        <v>5.5452076133587847E-3</v>
      </c>
      <c r="P53" s="46">
        <v>36</v>
      </c>
      <c r="Q53" s="370"/>
      <c r="R53" s="365">
        <v>1.4748059766973687E-5</v>
      </c>
      <c r="S53" s="366">
        <v>7.26756012761725E-4</v>
      </c>
      <c r="T53" s="46">
        <f t="shared" si="11"/>
        <v>51</v>
      </c>
      <c r="U53" s="315"/>
      <c r="V53" s="315"/>
      <c r="W53" s="315"/>
      <c r="X53" s="315"/>
      <c r="Y53" s="315"/>
      <c r="Z53" s="315"/>
      <c r="AA53" s="315"/>
      <c r="AB53" s="315"/>
    </row>
    <row r="54" spans="1:28" x14ac:dyDescent="0.3">
      <c r="A54" s="267" t="s">
        <v>199</v>
      </c>
      <c r="B54" s="331">
        <f t="shared" si="6"/>
        <v>48</v>
      </c>
      <c r="C54" s="330">
        <f t="shared" si="7"/>
        <v>7.4787052231663157E-3</v>
      </c>
      <c r="D54" s="321">
        <f t="shared" si="8"/>
        <v>5.499247610877776E-3</v>
      </c>
      <c r="E54" s="337">
        <f t="shared" si="9"/>
        <v>0.17543859649122806</v>
      </c>
      <c r="F54" s="341">
        <f t="shared" si="10"/>
        <v>1</v>
      </c>
      <c r="G54" s="339" t="s">
        <v>342</v>
      </c>
      <c r="H54" s="306">
        <v>9.866778</v>
      </c>
      <c r="I54" s="323">
        <v>2.9793873080807502E-3</v>
      </c>
      <c r="J54" s="532">
        <v>4.1919969469668194E-4</v>
      </c>
      <c r="K54" s="525">
        <v>0.23199999999999998</v>
      </c>
      <c r="L54" s="324">
        <v>0.9679230726000001</v>
      </c>
      <c r="M54" s="325">
        <v>6.6904571050708736E-4</v>
      </c>
      <c r="N54" s="325">
        <v>6.215819969962722E-5</v>
      </c>
      <c r="O54" s="326">
        <v>4.862029108808264E-3</v>
      </c>
      <c r="P54" s="46">
        <v>37</v>
      </c>
      <c r="Q54" s="370"/>
      <c r="R54" s="365">
        <v>1.2931075062496602E-5</v>
      </c>
      <c r="S54" s="366">
        <v>6.3721850206951167E-4</v>
      </c>
      <c r="T54" s="46">
        <f t="shared" si="11"/>
        <v>53</v>
      </c>
      <c r="U54" s="315"/>
      <c r="V54" s="315"/>
      <c r="W54" s="315"/>
      <c r="X54" s="315"/>
      <c r="Y54" s="315"/>
      <c r="Z54" s="315"/>
      <c r="AA54" s="315"/>
      <c r="AB54" s="315"/>
    </row>
    <row r="55" spans="1:28" x14ac:dyDescent="0.3">
      <c r="A55" s="267" t="s">
        <v>673</v>
      </c>
      <c r="B55" s="331">
        <f t="shared" si="6"/>
        <v>49</v>
      </c>
      <c r="C55" s="330">
        <f t="shared" si="7"/>
        <v>7.3522927813632014E-3</v>
      </c>
      <c r="D55" s="321">
        <f t="shared" si="8"/>
        <v>5.4062939112965161E-3</v>
      </c>
      <c r="E55" s="337">
        <f t="shared" si="9"/>
        <v>0.15789473684210525</v>
      </c>
      <c r="F55" s="341">
        <f t="shared" si="10"/>
        <v>1</v>
      </c>
      <c r="G55" s="338" t="s">
        <v>342</v>
      </c>
      <c r="H55" s="327">
        <v>9.6999999999999993</v>
      </c>
      <c r="I55" s="323">
        <v>2.9290267692638136E-3</v>
      </c>
      <c r="J55" s="532">
        <v>4.1211396856783588E-4</v>
      </c>
      <c r="K55" s="525">
        <v>0.23199999999999998</v>
      </c>
      <c r="L55" s="324">
        <v>0.9679230726000001</v>
      </c>
      <c r="M55" s="325">
        <v>6.5773684093416781E-4</v>
      </c>
      <c r="N55" s="325">
        <v>6.1107540585830951E-5</v>
      </c>
      <c r="O55" s="326">
        <v>4.7798463039748287E-3</v>
      </c>
      <c r="P55" s="46">
        <v>38</v>
      </c>
      <c r="Q55" s="370"/>
      <c r="R55" s="365">
        <v>1.2712501295379001E-5</v>
      </c>
      <c r="S55" s="366">
        <v>6.2644760732168733E-4</v>
      </c>
      <c r="T55" s="46">
        <f t="shared" si="11"/>
        <v>54</v>
      </c>
      <c r="U55" s="315"/>
      <c r="V55" s="315"/>
      <c r="W55" s="315"/>
      <c r="X55" s="315"/>
      <c r="Y55" s="315"/>
      <c r="Z55" s="315"/>
      <c r="AA55" s="315"/>
      <c r="AB55" s="315"/>
    </row>
    <row r="56" spans="1:28" x14ac:dyDescent="0.3">
      <c r="A56" s="267" t="s">
        <v>295</v>
      </c>
      <c r="B56" s="331">
        <f t="shared" si="6"/>
        <v>50</v>
      </c>
      <c r="C56" s="330">
        <f t="shared" si="7"/>
        <v>6.1516007819636268E-3</v>
      </c>
      <c r="D56" s="321">
        <f t="shared" si="8"/>
        <v>4.5234000931734571E-3</v>
      </c>
      <c r="E56" s="337">
        <f t="shared" si="9"/>
        <v>0.14035087719298245</v>
      </c>
      <c r="F56" s="341">
        <f t="shared" si="10"/>
        <v>1</v>
      </c>
      <c r="G56" s="338" t="s">
        <v>338</v>
      </c>
      <c r="H56" s="306">
        <v>74.981026333333332</v>
      </c>
      <c r="I56" s="323">
        <v>3.9639920668652143E-2</v>
      </c>
      <c r="J56" s="532">
        <v>3.1856420958267431E-3</v>
      </c>
      <c r="K56" s="527">
        <v>0</v>
      </c>
      <c r="L56" s="324">
        <v>0.43992108233999999</v>
      </c>
      <c r="M56" s="328">
        <v>0</v>
      </c>
      <c r="N56" s="328">
        <v>0</v>
      </c>
      <c r="O56" s="329">
        <v>0</v>
      </c>
      <c r="P56" s="46">
        <v>50</v>
      </c>
      <c r="Q56" s="370"/>
      <c r="R56" s="365">
        <v>9.1793358090768972E-5</v>
      </c>
      <c r="S56" s="366">
        <v>4.5234000931734571E-3</v>
      </c>
      <c r="T56" s="46">
        <f t="shared" si="11"/>
        <v>38</v>
      </c>
      <c r="U56" s="315"/>
      <c r="V56" s="315"/>
      <c r="W56" s="315"/>
      <c r="X56" s="315"/>
      <c r="Y56" s="315"/>
      <c r="Z56" s="315"/>
      <c r="AA56" s="315"/>
      <c r="AB56" s="315"/>
    </row>
    <row r="57" spans="1:28" x14ac:dyDescent="0.3">
      <c r="A57" s="267" t="s">
        <v>203</v>
      </c>
      <c r="B57" s="331">
        <f t="shared" si="6"/>
        <v>51</v>
      </c>
      <c r="C57" s="330">
        <f t="shared" si="7"/>
        <v>4.5670760821488101E-3</v>
      </c>
      <c r="D57" s="321">
        <f t="shared" si="8"/>
        <v>3.3582661014175588E-3</v>
      </c>
      <c r="E57" s="337">
        <f t="shared" si="9"/>
        <v>0.12280701754385964</v>
      </c>
      <c r="F57" s="341">
        <f t="shared" si="10"/>
        <v>1</v>
      </c>
      <c r="G57" s="339" t="s">
        <v>338</v>
      </c>
      <c r="H57" s="306">
        <v>55.667470000000002</v>
      </c>
      <c r="I57" s="323">
        <v>2.9429499735236217E-2</v>
      </c>
      <c r="J57" s="532">
        <v>2.3650868022506133E-3</v>
      </c>
      <c r="K57" s="527">
        <v>0</v>
      </c>
      <c r="L57" s="324">
        <v>0.43992108233999999</v>
      </c>
      <c r="M57" s="328">
        <v>0</v>
      </c>
      <c r="N57" s="328">
        <v>0</v>
      </c>
      <c r="O57" s="329">
        <v>0</v>
      </c>
      <c r="P57" s="46">
        <v>50</v>
      </c>
      <c r="Q57" s="370"/>
      <c r="R57" s="365">
        <v>6.814929399606652E-5</v>
      </c>
      <c r="S57" s="366">
        <v>3.3582661014175588E-3</v>
      </c>
      <c r="T57" s="46">
        <f t="shared" si="11"/>
        <v>43</v>
      </c>
      <c r="U57" s="315"/>
      <c r="V57" s="315"/>
      <c r="W57" s="315"/>
      <c r="X57" s="315"/>
      <c r="Y57" s="315"/>
      <c r="Z57" s="315"/>
      <c r="AA57" s="315"/>
      <c r="AB57" s="315"/>
    </row>
    <row r="58" spans="1:28" x14ac:dyDescent="0.3">
      <c r="A58" s="267" t="s">
        <v>536</v>
      </c>
      <c r="B58" s="331">
        <f t="shared" si="6"/>
        <v>52</v>
      </c>
      <c r="C58" s="330">
        <f t="shared" si="7"/>
        <v>2.4186979170770237E-3</v>
      </c>
      <c r="D58" s="321">
        <f t="shared" si="8"/>
        <v>1.7785189207242911E-3</v>
      </c>
      <c r="E58" s="337">
        <f t="shared" si="9"/>
        <v>0.10526315789473684</v>
      </c>
      <c r="F58" s="341">
        <f t="shared" si="10"/>
        <v>1</v>
      </c>
      <c r="G58" s="339" t="s">
        <v>341</v>
      </c>
      <c r="H58" s="306">
        <v>13.445995000000002</v>
      </c>
      <c r="I58" s="323">
        <v>9.8629873861469496E-3</v>
      </c>
      <c r="J58" s="532">
        <v>5.7126622276219374E-4</v>
      </c>
      <c r="K58" s="525">
        <v>0.111961722</v>
      </c>
      <c r="L58" s="324">
        <v>0.16104921989999998</v>
      </c>
      <c r="M58" s="325">
        <v>1.7784295774864664E-4</v>
      </c>
      <c r="N58" s="325">
        <v>1.6522635014779968E-5</v>
      </c>
      <c r="O58" s="326">
        <v>1.2924044258726601E-3</v>
      </c>
      <c r="P58" s="46">
        <v>44</v>
      </c>
      <c r="Q58" s="370"/>
      <c r="R58" s="365">
        <v>9.8647214440241473E-6</v>
      </c>
      <c r="S58" s="366">
        <v>4.8611449485163097E-4</v>
      </c>
      <c r="T58" s="46">
        <f t="shared" si="11"/>
        <v>55</v>
      </c>
      <c r="U58" s="315"/>
      <c r="V58" s="315"/>
      <c r="W58" s="315"/>
      <c r="X58" s="315"/>
      <c r="Y58" s="315"/>
      <c r="Z58" s="315"/>
      <c r="AA58" s="315"/>
      <c r="AB58" s="315"/>
    </row>
    <row r="59" spans="1:28" x14ac:dyDescent="0.3">
      <c r="A59" s="267" t="s">
        <v>202</v>
      </c>
      <c r="B59" s="331">
        <f t="shared" si="6"/>
        <v>53</v>
      </c>
      <c r="C59" s="330">
        <f t="shared" si="7"/>
        <v>2.2951947951575977E-3</v>
      </c>
      <c r="D59" s="321">
        <f t="shared" si="8"/>
        <v>1.6877045046075128E-3</v>
      </c>
      <c r="E59" s="337">
        <f t="shared" si="9"/>
        <v>8.771929824561403E-2</v>
      </c>
      <c r="F59" s="341">
        <f t="shared" si="10"/>
        <v>1</v>
      </c>
      <c r="G59" s="339" t="s">
        <v>341</v>
      </c>
      <c r="H59" s="306">
        <v>12.759418000000002</v>
      </c>
      <c r="I59" s="323">
        <v>9.3593652822700248E-3</v>
      </c>
      <c r="J59" s="532">
        <v>5.4209632872122477E-4</v>
      </c>
      <c r="K59" s="525">
        <v>0.111961722</v>
      </c>
      <c r="L59" s="324">
        <v>0.16104921989999998</v>
      </c>
      <c r="M59" s="325">
        <v>1.6876197233981727E-4</v>
      </c>
      <c r="N59" s="325">
        <v>1.5678959170742945E-5</v>
      </c>
      <c r="O59" s="326">
        <v>1.2264119014442059E-3</v>
      </c>
      <c r="P59" s="46">
        <v>45</v>
      </c>
      <c r="Q59" s="370"/>
      <c r="R59" s="365">
        <v>9.3610107959929862E-6</v>
      </c>
      <c r="S59" s="366">
        <v>4.6129260316330687E-4</v>
      </c>
      <c r="T59" s="46">
        <f t="shared" si="11"/>
        <v>56</v>
      </c>
      <c r="U59" s="315"/>
      <c r="V59" s="315"/>
      <c r="W59" s="315"/>
      <c r="X59" s="315"/>
      <c r="Y59" s="315"/>
      <c r="Z59" s="315"/>
      <c r="AA59" s="315"/>
      <c r="AB59" s="315"/>
    </row>
    <row r="60" spans="1:28" x14ac:dyDescent="0.3">
      <c r="A60" s="267" t="s">
        <v>52</v>
      </c>
      <c r="B60" s="331">
        <f t="shared" si="6"/>
        <v>54</v>
      </c>
      <c r="C60" s="330">
        <f t="shared" si="7"/>
        <v>1.7730891098093535E-3</v>
      </c>
      <c r="D60" s="321">
        <f t="shared" si="8"/>
        <v>1.3037893271670201E-3</v>
      </c>
      <c r="E60" s="337">
        <f t="shared" si="9"/>
        <v>7.0175438596491224E-2</v>
      </c>
      <c r="F60" s="341">
        <f t="shared" si="10"/>
        <v>1</v>
      </c>
      <c r="G60" s="339" t="s">
        <v>343</v>
      </c>
      <c r="H60" s="306">
        <v>66.7</v>
      </c>
      <c r="I60" s="323">
        <v>7.5482317295824295E-4</v>
      </c>
      <c r="J60" s="532">
        <v>6.8115392444740067E-4</v>
      </c>
      <c r="K60" s="525">
        <v>1.3434969999999999E-3</v>
      </c>
      <c r="L60" s="324">
        <v>7.13872106</v>
      </c>
      <c r="M60" s="325">
        <v>7.2393960759084224E-6</v>
      </c>
      <c r="N60" s="325">
        <v>6.7258158885729311E-7</v>
      </c>
      <c r="O60" s="326">
        <v>5.260949124773773E-5</v>
      </c>
      <c r="P60" s="46">
        <v>47</v>
      </c>
      <c r="Q60" s="370"/>
      <c r="R60" s="365">
        <v>2.5390192410309998E-5</v>
      </c>
      <c r="S60" s="366">
        <v>1.2511798359192824E-3</v>
      </c>
      <c r="T60" s="46">
        <f t="shared" si="11"/>
        <v>49</v>
      </c>
      <c r="U60" s="315"/>
      <c r="V60" s="315"/>
      <c r="W60" s="315"/>
      <c r="X60" s="315"/>
      <c r="Y60" s="315"/>
      <c r="Z60" s="315"/>
      <c r="AA60" s="315"/>
      <c r="AB60" s="315"/>
    </row>
    <row r="61" spans="1:28" x14ac:dyDescent="0.3">
      <c r="A61" s="267" t="s">
        <v>205</v>
      </c>
      <c r="B61" s="331">
        <f t="shared" si="6"/>
        <v>55</v>
      </c>
      <c r="C61" s="330">
        <f t="shared" si="7"/>
        <v>1.5431110515479534E-3</v>
      </c>
      <c r="D61" s="321">
        <f t="shared" si="8"/>
        <v>1.1346816742098327E-3</v>
      </c>
      <c r="E61" s="337">
        <f t="shared" si="9"/>
        <v>5.2631578947368418E-2</v>
      </c>
      <c r="F61" s="341">
        <f t="shared" si="10"/>
        <v>1</v>
      </c>
      <c r="G61" s="339" t="s">
        <v>338</v>
      </c>
      <c r="H61" s="306">
        <v>18.808771</v>
      </c>
      <c r="I61" s="323">
        <v>9.9435580809513827E-3</v>
      </c>
      <c r="J61" s="532">
        <v>7.9910899594779622E-4</v>
      </c>
      <c r="K61" s="527">
        <v>0</v>
      </c>
      <c r="L61" s="324">
        <v>0.43992108233999999</v>
      </c>
      <c r="M61" s="328">
        <v>0</v>
      </c>
      <c r="N61" s="328">
        <v>0</v>
      </c>
      <c r="O61" s="329">
        <v>0</v>
      </c>
      <c r="P61" s="46">
        <v>50</v>
      </c>
      <c r="Q61" s="370"/>
      <c r="R61" s="365">
        <v>2.3026095214740134E-5</v>
      </c>
      <c r="S61" s="366">
        <v>1.1346816742098327E-3</v>
      </c>
      <c r="T61" s="46">
        <f t="shared" si="11"/>
        <v>50</v>
      </c>
      <c r="U61" s="315"/>
      <c r="V61" s="315"/>
      <c r="W61" s="315"/>
      <c r="X61" s="315"/>
      <c r="Y61" s="315"/>
      <c r="Z61" s="315"/>
      <c r="AA61" s="315"/>
      <c r="AB61" s="315"/>
    </row>
    <row r="62" spans="1:28" x14ac:dyDescent="0.3">
      <c r="A62" s="267" t="s">
        <v>62</v>
      </c>
      <c r="B62" s="331">
        <f t="shared" si="6"/>
        <v>56</v>
      </c>
      <c r="C62" s="330">
        <f t="shared" si="7"/>
        <v>9.304065793602303E-4</v>
      </c>
      <c r="D62" s="321">
        <f t="shared" si="8"/>
        <v>6.841473231011349E-4</v>
      </c>
      <c r="E62" s="337">
        <f t="shared" si="9"/>
        <v>3.5087719298245612E-2</v>
      </c>
      <c r="F62" s="341">
        <f t="shared" si="10"/>
        <v>1</v>
      </c>
      <c r="G62" s="339" t="s">
        <v>343</v>
      </c>
      <c r="H62" s="306">
        <v>35</v>
      </c>
      <c r="I62" s="323">
        <v>3.9608412374120695E-4</v>
      </c>
      <c r="J62" s="532">
        <v>3.5742709678649213E-4</v>
      </c>
      <c r="K62" s="525">
        <v>1.3434969999999999E-3</v>
      </c>
      <c r="L62" s="324">
        <v>7.13872106</v>
      </c>
      <c r="M62" s="325">
        <v>3.798783548077883E-6</v>
      </c>
      <c r="N62" s="325">
        <v>3.5292886971522128E-7</v>
      </c>
      <c r="O62" s="326">
        <v>2.7606179815154729E-5</v>
      </c>
      <c r="P62" s="46">
        <v>48</v>
      </c>
      <c r="Q62" s="370"/>
      <c r="R62" s="365">
        <v>1.3323189420702396E-5</v>
      </c>
      <c r="S62" s="366">
        <v>6.5654114328598016E-4</v>
      </c>
      <c r="T62" s="46">
        <f t="shared" si="11"/>
        <v>52</v>
      </c>
      <c r="U62" s="315"/>
      <c r="V62" s="315"/>
      <c r="W62" s="315"/>
      <c r="X62" s="315"/>
      <c r="Y62" s="315"/>
      <c r="Z62" s="315"/>
      <c r="AA62" s="315"/>
      <c r="AB62" s="315"/>
    </row>
    <row r="63" spans="1:28" ht="19.5" thickBot="1" x14ac:dyDescent="0.35">
      <c r="A63" s="1480" t="s">
        <v>535</v>
      </c>
      <c r="B63" s="371">
        <f t="shared" si="6"/>
        <v>57</v>
      </c>
      <c r="C63" s="372">
        <f t="shared" si="7"/>
        <v>1.6189416442363103E-6</v>
      </c>
      <c r="D63" s="373">
        <f t="shared" si="8"/>
        <v>1.1904414873364609E-6</v>
      </c>
      <c r="E63" s="374">
        <f t="shared" si="9"/>
        <v>1.7543859649122806E-2</v>
      </c>
      <c r="F63" s="375">
        <f t="shared" si="10"/>
        <v>1</v>
      </c>
      <c r="G63" s="376" t="s">
        <v>341</v>
      </c>
      <c r="H63" s="1598">
        <v>8.9999999999999993E-3</v>
      </c>
      <c r="I63" s="377">
        <v>6.6017343064103862E-6</v>
      </c>
      <c r="J63" s="533">
        <v>3.8237378526912605E-7</v>
      </c>
      <c r="K63" s="528">
        <v>0.111961722</v>
      </c>
      <c r="L63" s="378">
        <v>0.16104921989999998</v>
      </c>
      <c r="M63" s="379">
        <v>1.1903816859502174E-7</v>
      </c>
      <c r="N63" s="379">
        <v>1.1059331431628501E-8</v>
      </c>
      <c r="O63" s="380">
        <v>8.6506352507597528E-7</v>
      </c>
      <c r="P63" s="90">
        <v>49</v>
      </c>
      <c r="Q63" s="381"/>
      <c r="R63" s="382">
        <v>6.6028949881520333E-9</v>
      </c>
      <c r="S63" s="383">
        <v>3.2537796226048554E-7</v>
      </c>
      <c r="T63" s="90">
        <f t="shared" si="11"/>
        <v>57</v>
      </c>
      <c r="U63" s="315"/>
      <c r="V63" s="315"/>
      <c r="W63" s="315"/>
      <c r="X63" s="315"/>
      <c r="Y63" s="315"/>
      <c r="Z63" s="315"/>
      <c r="AA63" s="315"/>
      <c r="AB63" s="315"/>
    </row>
    <row r="64" spans="1:28" s="282" customFormat="1" x14ac:dyDescent="0.3">
      <c r="B64" s="63"/>
      <c r="F64" s="313"/>
      <c r="I64" s="314"/>
      <c r="J64" s="314"/>
      <c r="P64" s="192"/>
      <c r="Q64" s="248"/>
      <c r="U64" s="192"/>
      <c r="V64" s="192"/>
      <c r="W64" s="192"/>
      <c r="X64" s="192"/>
      <c r="Y64" s="192"/>
    </row>
    <row r="65" spans="2:25" s="282" customFormat="1" x14ac:dyDescent="0.3">
      <c r="B65" s="63"/>
      <c r="F65" s="313"/>
      <c r="I65" s="314"/>
      <c r="J65" s="314"/>
      <c r="P65" s="192"/>
      <c r="Q65" s="248"/>
      <c r="U65" s="192"/>
      <c r="V65" s="192"/>
      <c r="W65" s="192"/>
      <c r="X65" s="192"/>
      <c r="Y65" s="192"/>
    </row>
    <row r="66" spans="2:25" s="282" customFormat="1" x14ac:dyDescent="0.3">
      <c r="B66" s="63"/>
      <c r="F66" s="313"/>
      <c r="I66" s="314"/>
      <c r="J66" s="314"/>
      <c r="P66" s="192"/>
      <c r="Q66" s="248"/>
      <c r="U66" s="192"/>
      <c r="V66" s="192"/>
      <c r="W66" s="192"/>
      <c r="X66" s="192"/>
      <c r="Y66" s="192"/>
    </row>
    <row r="67" spans="2:25" s="282" customFormat="1" x14ac:dyDescent="0.3">
      <c r="B67" s="63"/>
      <c r="F67" s="313"/>
      <c r="I67" s="314"/>
      <c r="J67" s="314"/>
      <c r="P67" s="192"/>
      <c r="Q67" s="248"/>
      <c r="U67" s="192"/>
      <c r="V67" s="192"/>
      <c r="W67" s="192"/>
      <c r="X67" s="192"/>
      <c r="Y67" s="192"/>
    </row>
    <row r="68" spans="2:25" s="282" customFormat="1" x14ac:dyDescent="0.3">
      <c r="B68" s="63"/>
      <c r="F68" s="313"/>
      <c r="I68" s="314"/>
      <c r="J68" s="314"/>
      <c r="P68" s="192"/>
      <c r="Q68" s="248"/>
      <c r="U68" s="192"/>
      <c r="V68" s="192"/>
      <c r="W68" s="192"/>
      <c r="X68" s="192"/>
      <c r="Y68" s="192"/>
    </row>
    <row r="69" spans="2:25" s="282" customFormat="1" x14ac:dyDescent="0.3">
      <c r="B69" s="63"/>
      <c r="F69" s="313"/>
      <c r="I69" s="314"/>
      <c r="J69" s="314"/>
      <c r="P69" s="192"/>
      <c r="Q69" s="248"/>
      <c r="U69" s="192"/>
      <c r="V69" s="192"/>
      <c r="W69" s="192"/>
      <c r="X69" s="192"/>
      <c r="Y69" s="192"/>
    </row>
    <row r="70" spans="2:25" s="282" customFormat="1" x14ac:dyDescent="0.3">
      <c r="B70" s="63"/>
      <c r="F70" s="313"/>
      <c r="I70" s="314"/>
      <c r="J70" s="314"/>
      <c r="P70" s="192"/>
      <c r="Q70" s="248"/>
      <c r="U70" s="192"/>
      <c r="V70" s="192"/>
      <c r="W70" s="192"/>
      <c r="X70" s="192"/>
      <c r="Y70" s="192"/>
    </row>
    <row r="71" spans="2:25" s="282" customFormat="1" x14ac:dyDescent="0.3">
      <c r="B71" s="63"/>
      <c r="F71" s="313"/>
      <c r="I71" s="314"/>
      <c r="J71" s="314"/>
      <c r="P71" s="192"/>
      <c r="Q71" s="248"/>
      <c r="U71" s="192"/>
      <c r="V71" s="192"/>
      <c r="W71" s="192"/>
      <c r="X71" s="192"/>
      <c r="Y71" s="192"/>
    </row>
    <row r="72" spans="2:25" s="282" customFormat="1" x14ac:dyDescent="0.3">
      <c r="B72" s="63"/>
      <c r="F72" s="313"/>
      <c r="I72" s="314"/>
      <c r="J72" s="314"/>
      <c r="P72" s="192"/>
      <c r="Q72" s="248"/>
      <c r="U72" s="192"/>
      <c r="V72" s="192"/>
      <c r="W72" s="192"/>
      <c r="X72" s="192"/>
      <c r="Y72" s="192"/>
    </row>
    <row r="73" spans="2:25" s="282" customFormat="1" x14ac:dyDescent="0.3">
      <c r="B73" s="63"/>
      <c r="F73" s="313"/>
      <c r="I73" s="314"/>
      <c r="J73" s="314"/>
      <c r="P73" s="192"/>
      <c r="Q73" s="248"/>
      <c r="U73" s="192"/>
      <c r="V73" s="192"/>
      <c r="W73" s="192"/>
      <c r="X73" s="192"/>
      <c r="Y73" s="192"/>
    </row>
    <row r="74" spans="2:25" s="282" customFormat="1" x14ac:dyDescent="0.3">
      <c r="B74" s="63"/>
      <c r="F74" s="313"/>
      <c r="I74" s="314"/>
      <c r="J74" s="314"/>
      <c r="P74" s="192"/>
      <c r="Q74" s="248"/>
      <c r="U74" s="192"/>
      <c r="V74" s="192"/>
      <c r="W74" s="192"/>
      <c r="X74" s="192"/>
      <c r="Y74" s="192"/>
    </row>
    <row r="75" spans="2:25" s="282" customFormat="1" x14ac:dyDescent="0.3">
      <c r="B75" s="63"/>
      <c r="F75" s="313"/>
      <c r="I75" s="314"/>
      <c r="J75" s="314"/>
      <c r="P75" s="192"/>
      <c r="Q75" s="248"/>
      <c r="U75" s="192"/>
      <c r="V75" s="192"/>
      <c r="W75" s="192"/>
      <c r="X75" s="192"/>
      <c r="Y75" s="192"/>
    </row>
    <row r="76" spans="2:25" s="282" customFormat="1" x14ac:dyDescent="0.3">
      <c r="B76" s="63"/>
      <c r="F76" s="313"/>
      <c r="I76" s="314"/>
      <c r="J76" s="314"/>
      <c r="P76" s="192"/>
      <c r="Q76" s="248"/>
      <c r="U76" s="192"/>
      <c r="V76" s="192"/>
      <c r="W76" s="192"/>
      <c r="X76" s="192"/>
      <c r="Y76" s="192"/>
    </row>
    <row r="77" spans="2:25" s="282" customFormat="1" x14ac:dyDescent="0.3">
      <c r="B77" s="63"/>
      <c r="F77" s="313"/>
      <c r="I77" s="314"/>
      <c r="J77" s="314"/>
      <c r="P77" s="192"/>
      <c r="Q77" s="248"/>
      <c r="U77" s="192"/>
      <c r="V77" s="192"/>
      <c r="W77" s="192"/>
      <c r="X77" s="192"/>
      <c r="Y77" s="192"/>
    </row>
    <row r="78" spans="2:25" s="282" customFormat="1" x14ac:dyDescent="0.3">
      <c r="B78" s="63"/>
      <c r="F78" s="313"/>
      <c r="I78" s="314"/>
      <c r="J78" s="314"/>
      <c r="P78" s="192"/>
      <c r="Q78" s="248"/>
      <c r="U78" s="192"/>
      <c r="V78" s="192"/>
      <c r="W78" s="192"/>
      <c r="X78" s="192"/>
      <c r="Y78" s="192"/>
    </row>
    <row r="79" spans="2:25" s="282" customFormat="1" x14ac:dyDescent="0.3">
      <c r="B79" s="63"/>
      <c r="F79" s="313"/>
      <c r="I79" s="314"/>
      <c r="J79" s="314"/>
      <c r="P79" s="192"/>
      <c r="Q79" s="248"/>
      <c r="U79" s="192"/>
      <c r="V79" s="192"/>
      <c r="W79" s="192"/>
      <c r="X79" s="192"/>
      <c r="Y79" s="192"/>
    </row>
    <row r="80" spans="2:25" s="282" customFormat="1" x14ac:dyDescent="0.3">
      <c r="B80" s="63"/>
      <c r="F80" s="313"/>
      <c r="I80" s="314"/>
      <c r="J80" s="314"/>
      <c r="P80" s="192"/>
      <c r="Q80" s="248"/>
      <c r="U80" s="192"/>
      <c r="V80" s="192"/>
      <c r="W80" s="192"/>
      <c r="X80" s="192"/>
      <c r="Y80" s="192"/>
    </row>
    <row r="81" spans="2:25" s="282" customFormat="1" x14ac:dyDescent="0.3">
      <c r="B81" s="63"/>
      <c r="F81" s="313"/>
      <c r="I81" s="314"/>
      <c r="J81" s="314"/>
      <c r="P81" s="192"/>
      <c r="Q81" s="248"/>
      <c r="U81" s="192"/>
      <c r="V81" s="192"/>
      <c r="W81" s="192"/>
      <c r="X81" s="192"/>
      <c r="Y81" s="192"/>
    </row>
    <row r="82" spans="2:25" s="282" customFormat="1" x14ac:dyDescent="0.3">
      <c r="B82" s="63"/>
      <c r="F82" s="313"/>
      <c r="I82" s="314"/>
      <c r="J82" s="314"/>
      <c r="P82" s="192"/>
      <c r="Q82" s="248"/>
      <c r="U82" s="192"/>
      <c r="V82" s="192"/>
      <c r="W82" s="192"/>
      <c r="X82" s="192"/>
      <c r="Y82" s="192"/>
    </row>
    <row r="83" spans="2:25" s="282" customFormat="1" x14ac:dyDescent="0.3">
      <c r="B83" s="63"/>
      <c r="F83" s="313"/>
      <c r="I83" s="314"/>
      <c r="J83" s="314"/>
      <c r="P83" s="192"/>
      <c r="Q83" s="248"/>
      <c r="U83" s="192"/>
      <c r="V83" s="192"/>
      <c r="W83" s="192"/>
      <c r="X83" s="192"/>
      <c r="Y83" s="192"/>
    </row>
    <row r="84" spans="2:25" s="282" customFormat="1" x14ac:dyDescent="0.3">
      <c r="B84" s="63"/>
      <c r="F84" s="313"/>
      <c r="I84" s="314"/>
      <c r="J84" s="314"/>
      <c r="P84" s="192"/>
      <c r="Q84" s="248"/>
      <c r="U84" s="192"/>
      <c r="V84" s="192"/>
      <c r="W84" s="192"/>
      <c r="X84" s="192"/>
      <c r="Y84" s="192"/>
    </row>
    <row r="85" spans="2:25" s="282" customFormat="1" x14ac:dyDescent="0.3">
      <c r="B85" s="63"/>
      <c r="F85" s="313"/>
      <c r="I85" s="314"/>
      <c r="J85" s="314"/>
      <c r="P85" s="192"/>
      <c r="Q85" s="248"/>
      <c r="U85" s="192"/>
      <c r="V85" s="192"/>
      <c r="W85" s="192"/>
      <c r="X85" s="192"/>
      <c r="Y85" s="192"/>
    </row>
    <row r="86" spans="2:25" s="282" customFormat="1" x14ac:dyDescent="0.3">
      <c r="B86" s="63"/>
      <c r="F86" s="313"/>
      <c r="I86" s="314"/>
      <c r="J86" s="314"/>
      <c r="P86" s="192"/>
      <c r="Q86" s="248"/>
      <c r="U86" s="192"/>
      <c r="V86" s="192"/>
      <c r="W86" s="192"/>
      <c r="X86" s="192"/>
      <c r="Y86" s="192"/>
    </row>
    <row r="87" spans="2:25" s="282" customFormat="1" x14ac:dyDescent="0.3">
      <c r="B87" s="63"/>
      <c r="F87" s="313"/>
      <c r="I87" s="314"/>
      <c r="J87" s="314"/>
      <c r="P87" s="192"/>
      <c r="Q87" s="248"/>
      <c r="U87" s="192"/>
      <c r="V87" s="192"/>
      <c r="W87" s="192"/>
      <c r="X87" s="192"/>
      <c r="Y87" s="192"/>
    </row>
    <row r="88" spans="2:25" s="282" customFormat="1" x14ac:dyDescent="0.3">
      <c r="B88" s="63"/>
      <c r="F88" s="313"/>
      <c r="I88" s="314"/>
      <c r="J88" s="314"/>
      <c r="P88" s="192"/>
      <c r="Q88" s="248"/>
      <c r="U88" s="192"/>
      <c r="V88" s="192"/>
      <c r="W88" s="192"/>
      <c r="X88" s="192"/>
      <c r="Y88" s="192"/>
    </row>
    <row r="89" spans="2:25" s="282" customFormat="1" x14ac:dyDescent="0.3">
      <c r="B89" s="63"/>
      <c r="F89" s="313"/>
      <c r="I89" s="314"/>
      <c r="J89" s="314"/>
      <c r="P89" s="192"/>
      <c r="Q89" s="248"/>
      <c r="U89" s="192"/>
      <c r="V89" s="192"/>
      <c r="W89" s="192"/>
      <c r="X89" s="192"/>
      <c r="Y89" s="192"/>
    </row>
    <row r="90" spans="2:25" s="282" customFormat="1" x14ac:dyDescent="0.3">
      <c r="B90" s="63"/>
      <c r="F90" s="313"/>
      <c r="I90" s="314"/>
      <c r="J90" s="314"/>
      <c r="P90" s="192"/>
      <c r="Q90" s="248"/>
      <c r="U90" s="192"/>
      <c r="V90" s="192"/>
      <c r="W90" s="192"/>
      <c r="X90" s="192"/>
      <c r="Y90" s="192"/>
    </row>
    <row r="91" spans="2:25" s="282" customFormat="1" x14ac:dyDescent="0.3">
      <c r="B91" s="63"/>
      <c r="F91" s="313"/>
      <c r="I91" s="314"/>
      <c r="J91" s="314"/>
      <c r="P91" s="192"/>
      <c r="Q91" s="248"/>
      <c r="U91" s="192"/>
      <c r="V91" s="192"/>
      <c r="W91" s="192"/>
      <c r="X91" s="192"/>
      <c r="Y91" s="192"/>
    </row>
    <row r="92" spans="2:25" s="282" customFormat="1" x14ac:dyDescent="0.3">
      <c r="B92" s="63"/>
      <c r="F92" s="313"/>
      <c r="I92" s="314"/>
      <c r="J92" s="314"/>
      <c r="P92" s="192"/>
      <c r="Q92" s="248"/>
      <c r="U92" s="192"/>
      <c r="V92" s="192"/>
      <c r="W92" s="192"/>
      <c r="X92" s="192"/>
      <c r="Y92" s="192"/>
    </row>
    <row r="93" spans="2:25" s="282" customFormat="1" x14ac:dyDescent="0.3">
      <c r="B93" s="63"/>
      <c r="F93" s="313"/>
      <c r="I93" s="314"/>
      <c r="J93" s="314"/>
      <c r="P93" s="192"/>
      <c r="Q93" s="248"/>
      <c r="U93" s="192"/>
      <c r="V93" s="192"/>
      <c r="W93" s="192"/>
      <c r="X93" s="192"/>
      <c r="Y93" s="192"/>
    </row>
    <row r="94" spans="2:25" s="282" customFormat="1" x14ac:dyDescent="0.3">
      <c r="B94" s="63"/>
      <c r="F94" s="313"/>
      <c r="I94" s="314"/>
      <c r="J94" s="314"/>
      <c r="P94" s="192"/>
      <c r="Q94" s="248"/>
      <c r="U94" s="192"/>
      <c r="V94" s="192"/>
      <c r="W94" s="192"/>
      <c r="X94" s="192"/>
      <c r="Y94" s="192"/>
    </row>
    <row r="95" spans="2:25" s="282" customFormat="1" x14ac:dyDescent="0.3">
      <c r="B95" s="63"/>
      <c r="F95" s="313"/>
      <c r="I95" s="314"/>
      <c r="J95" s="314"/>
      <c r="P95" s="192"/>
      <c r="Q95" s="248"/>
      <c r="U95" s="192"/>
      <c r="V95" s="192"/>
      <c r="W95" s="192"/>
      <c r="X95" s="192"/>
      <c r="Y95" s="192"/>
    </row>
    <row r="96" spans="2:25" s="282" customFormat="1" x14ac:dyDescent="0.3">
      <c r="B96" s="63"/>
      <c r="F96" s="313"/>
      <c r="I96" s="314"/>
      <c r="J96" s="314"/>
      <c r="P96" s="192"/>
      <c r="Q96" s="248"/>
      <c r="U96" s="192"/>
      <c r="V96" s="192"/>
      <c r="W96" s="192"/>
      <c r="X96" s="192"/>
      <c r="Y96" s="192"/>
    </row>
    <row r="97" spans="2:25" s="282" customFormat="1" x14ac:dyDescent="0.3">
      <c r="B97" s="63"/>
      <c r="F97" s="313"/>
      <c r="I97" s="314"/>
      <c r="J97" s="314"/>
      <c r="P97" s="192"/>
      <c r="Q97" s="248"/>
      <c r="U97" s="192"/>
      <c r="V97" s="192"/>
      <c r="W97" s="192"/>
      <c r="X97" s="192"/>
      <c r="Y97" s="192"/>
    </row>
    <row r="98" spans="2:25" s="282" customFormat="1" x14ac:dyDescent="0.3">
      <c r="B98" s="63"/>
      <c r="F98" s="313"/>
      <c r="I98" s="314"/>
      <c r="J98" s="314"/>
      <c r="P98" s="192"/>
      <c r="Q98" s="248"/>
      <c r="U98" s="192"/>
      <c r="V98" s="192"/>
      <c r="W98" s="192"/>
      <c r="X98" s="192"/>
      <c r="Y98" s="192"/>
    </row>
    <row r="99" spans="2:25" s="282" customFormat="1" x14ac:dyDescent="0.3">
      <c r="B99" s="63"/>
      <c r="F99" s="313"/>
      <c r="I99" s="314"/>
      <c r="J99" s="314"/>
      <c r="P99" s="192"/>
      <c r="Q99" s="248"/>
      <c r="U99" s="192"/>
      <c r="V99" s="192"/>
      <c r="W99" s="192"/>
      <c r="X99" s="192"/>
      <c r="Y99" s="192"/>
    </row>
    <row r="100" spans="2:25" s="282" customFormat="1" x14ac:dyDescent="0.3">
      <c r="B100" s="63"/>
      <c r="F100" s="313"/>
      <c r="I100" s="314"/>
      <c r="J100" s="314"/>
      <c r="P100" s="192"/>
      <c r="Q100" s="248"/>
      <c r="U100" s="192"/>
      <c r="V100" s="192"/>
      <c r="W100" s="192"/>
      <c r="X100" s="192"/>
      <c r="Y100" s="192"/>
    </row>
    <row r="101" spans="2:25" s="282" customFormat="1" x14ac:dyDescent="0.3">
      <c r="B101" s="63"/>
      <c r="F101" s="313"/>
      <c r="I101" s="314"/>
      <c r="J101" s="314"/>
      <c r="P101" s="192"/>
      <c r="Q101" s="248"/>
      <c r="U101" s="192"/>
      <c r="V101" s="192"/>
      <c r="W101" s="192"/>
      <c r="X101" s="192"/>
      <c r="Y101" s="192"/>
    </row>
    <row r="102" spans="2:25" s="282" customFormat="1" x14ac:dyDescent="0.3">
      <c r="B102" s="63"/>
      <c r="F102" s="313"/>
      <c r="I102" s="314"/>
      <c r="J102" s="314"/>
      <c r="P102" s="192"/>
      <c r="Q102" s="248"/>
      <c r="U102" s="192"/>
      <c r="V102" s="192"/>
      <c r="W102" s="192"/>
      <c r="X102" s="192"/>
      <c r="Y102" s="192"/>
    </row>
    <row r="103" spans="2:25" s="282" customFormat="1" x14ac:dyDescent="0.3">
      <c r="B103" s="63"/>
      <c r="F103" s="313"/>
      <c r="I103" s="314"/>
      <c r="J103" s="314"/>
      <c r="P103" s="192"/>
      <c r="Q103" s="248"/>
      <c r="U103" s="192"/>
      <c r="V103" s="192"/>
      <c r="W103" s="192"/>
      <c r="X103" s="192"/>
      <c r="Y103" s="192"/>
    </row>
    <row r="104" spans="2:25" s="282" customFormat="1" x14ac:dyDescent="0.3">
      <c r="B104" s="63"/>
      <c r="F104" s="313"/>
      <c r="I104" s="314"/>
      <c r="J104" s="314"/>
      <c r="P104" s="192"/>
      <c r="Q104" s="248"/>
      <c r="U104" s="192"/>
      <c r="V104" s="192"/>
      <c r="W104" s="192"/>
      <c r="X104" s="192"/>
      <c r="Y104" s="192"/>
    </row>
    <row r="105" spans="2:25" s="282" customFormat="1" x14ac:dyDescent="0.3">
      <c r="B105" s="63"/>
      <c r="F105" s="313"/>
      <c r="I105" s="314"/>
      <c r="J105" s="314"/>
      <c r="P105" s="192"/>
      <c r="Q105" s="248"/>
      <c r="U105" s="192"/>
      <c r="V105" s="192"/>
      <c r="W105" s="192"/>
      <c r="X105" s="192"/>
      <c r="Y105" s="192"/>
    </row>
    <row r="106" spans="2:25" s="282" customFormat="1" x14ac:dyDescent="0.3">
      <c r="B106" s="63"/>
      <c r="F106" s="313"/>
      <c r="I106" s="314"/>
      <c r="J106" s="314"/>
      <c r="P106" s="192"/>
      <c r="Q106" s="248"/>
      <c r="U106" s="192"/>
      <c r="V106" s="192"/>
      <c r="W106" s="192"/>
      <c r="X106" s="192"/>
      <c r="Y106" s="192"/>
    </row>
    <row r="107" spans="2:25" s="282" customFormat="1" x14ac:dyDescent="0.3">
      <c r="B107" s="63"/>
      <c r="F107" s="313"/>
      <c r="I107" s="314"/>
      <c r="J107" s="314"/>
      <c r="P107" s="192"/>
      <c r="Q107" s="248"/>
      <c r="U107" s="192"/>
      <c r="V107" s="192"/>
      <c r="W107" s="192"/>
      <c r="X107" s="192"/>
      <c r="Y107" s="192"/>
    </row>
    <row r="108" spans="2:25" s="282" customFormat="1" x14ac:dyDescent="0.3">
      <c r="B108" s="63"/>
      <c r="F108" s="313"/>
      <c r="I108" s="314"/>
      <c r="J108" s="314"/>
      <c r="P108" s="192"/>
      <c r="Q108" s="248"/>
      <c r="U108" s="192"/>
      <c r="V108" s="192"/>
      <c r="W108" s="192"/>
      <c r="X108" s="192"/>
      <c r="Y108" s="192"/>
    </row>
    <row r="109" spans="2:25" s="282" customFormat="1" x14ac:dyDescent="0.3">
      <c r="B109" s="63"/>
      <c r="F109" s="313"/>
      <c r="I109" s="314"/>
      <c r="J109" s="314"/>
      <c r="P109" s="192"/>
      <c r="Q109" s="248"/>
      <c r="U109" s="192"/>
      <c r="V109" s="192"/>
      <c r="W109" s="192"/>
      <c r="X109" s="192"/>
      <c r="Y109" s="192"/>
    </row>
    <row r="110" spans="2:25" s="282" customFormat="1" x14ac:dyDescent="0.3">
      <c r="B110" s="63"/>
      <c r="F110" s="313"/>
      <c r="I110" s="314"/>
      <c r="J110" s="314"/>
      <c r="P110" s="192"/>
      <c r="Q110" s="248"/>
      <c r="U110" s="192"/>
      <c r="V110" s="192"/>
      <c r="W110" s="192"/>
      <c r="X110" s="192"/>
      <c r="Y110" s="192"/>
    </row>
    <row r="111" spans="2:25" s="282" customFormat="1" x14ac:dyDescent="0.3">
      <c r="B111" s="63"/>
      <c r="F111" s="313"/>
      <c r="I111" s="314"/>
      <c r="J111" s="314"/>
      <c r="P111" s="192"/>
      <c r="Q111" s="248"/>
      <c r="U111" s="192"/>
      <c r="V111" s="192"/>
      <c r="W111" s="192"/>
      <c r="X111" s="192"/>
      <c r="Y111" s="192"/>
    </row>
    <row r="112" spans="2:25" s="282" customFormat="1" x14ac:dyDescent="0.3">
      <c r="B112" s="63"/>
      <c r="F112" s="313"/>
      <c r="I112" s="314"/>
      <c r="J112" s="314"/>
      <c r="P112" s="192"/>
      <c r="Q112" s="248"/>
      <c r="U112" s="192"/>
      <c r="V112" s="192"/>
      <c r="W112" s="192"/>
      <c r="X112" s="192"/>
      <c r="Y112" s="192"/>
    </row>
    <row r="113" spans="2:25" s="282" customFormat="1" x14ac:dyDescent="0.3">
      <c r="B113" s="63"/>
      <c r="F113" s="313"/>
      <c r="I113" s="314"/>
      <c r="J113" s="314"/>
      <c r="P113" s="192"/>
      <c r="Q113" s="248"/>
      <c r="U113" s="192"/>
      <c r="V113" s="192"/>
      <c r="W113" s="192"/>
      <c r="X113" s="192"/>
      <c r="Y113" s="192"/>
    </row>
    <row r="114" spans="2:25" s="282" customFormat="1" x14ac:dyDescent="0.3">
      <c r="B114" s="63"/>
      <c r="F114" s="313"/>
      <c r="I114" s="314"/>
      <c r="J114" s="314"/>
      <c r="P114" s="192"/>
      <c r="Q114" s="248"/>
      <c r="U114" s="192"/>
      <c r="V114" s="192"/>
      <c r="W114" s="192"/>
      <c r="X114" s="192"/>
      <c r="Y114" s="192"/>
    </row>
    <row r="115" spans="2:25" s="282" customFormat="1" x14ac:dyDescent="0.3">
      <c r="B115" s="63"/>
      <c r="F115" s="313"/>
      <c r="I115" s="314"/>
      <c r="J115" s="314"/>
      <c r="P115" s="192"/>
      <c r="Q115" s="248"/>
      <c r="U115" s="192"/>
      <c r="V115" s="192"/>
      <c r="W115" s="192"/>
      <c r="X115" s="192"/>
      <c r="Y115" s="192"/>
    </row>
    <row r="116" spans="2:25" s="282" customFormat="1" x14ac:dyDescent="0.3">
      <c r="B116" s="63"/>
      <c r="F116" s="313"/>
      <c r="I116" s="314"/>
      <c r="J116" s="314"/>
      <c r="P116" s="192"/>
      <c r="Q116" s="248"/>
      <c r="U116" s="192"/>
      <c r="V116" s="192"/>
      <c r="W116" s="192"/>
      <c r="X116" s="192"/>
      <c r="Y116" s="192"/>
    </row>
    <row r="117" spans="2:25" s="282" customFormat="1" x14ac:dyDescent="0.3">
      <c r="B117" s="63"/>
      <c r="F117" s="313"/>
      <c r="I117" s="314"/>
      <c r="J117" s="314"/>
      <c r="P117" s="192"/>
      <c r="Q117" s="248"/>
      <c r="U117" s="192"/>
      <c r="V117" s="192"/>
      <c r="W117" s="192"/>
      <c r="X117" s="192"/>
      <c r="Y117" s="192"/>
    </row>
    <row r="118" spans="2:25" s="282" customFormat="1" x14ac:dyDescent="0.3">
      <c r="B118" s="63"/>
      <c r="F118" s="313"/>
      <c r="I118" s="314"/>
      <c r="J118" s="314"/>
      <c r="P118" s="192"/>
      <c r="Q118" s="248"/>
      <c r="U118" s="192"/>
      <c r="V118" s="192"/>
      <c r="W118" s="192"/>
      <c r="X118" s="192"/>
      <c r="Y118" s="192"/>
    </row>
    <row r="119" spans="2:25" s="282" customFormat="1" x14ac:dyDescent="0.3">
      <c r="B119" s="63"/>
      <c r="F119" s="313"/>
      <c r="I119" s="314"/>
      <c r="J119" s="314"/>
      <c r="P119" s="192"/>
      <c r="Q119" s="248"/>
      <c r="U119" s="192"/>
      <c r="V119" s="192"/>
      <c r="W119" s="192"/>
      <c r="X119" s="192"/>
      <c r="Y119" s="192"/>
    </row>
    <row r="120" spans="2:25" s="282" customFormat="1" x14ac:dyDescent="0.3">
      <c r="B120" s="63"/>
      <c r="F120" s="313"/>
      <c r="I120" s="314"/>
      <c r="J120" s="314"/>
      <c r="P120" s="192"/>
      <c r="Q120" s="248"/>
      <c r="U120" s="192"/>
      <c r="V120" s="192"/>
      <c r="W120" s="192"/>
      <c r="X120" s="192"/>
      <c r="Y120" s="192"/>
    </row>
    <row r="121" spans="2:25" s="282" customFormat="1" x14ac:dyDescent="0.3">
      <c r="B121" s="63"/>
      <c r="F121" s="313"/>
      <c r="I121" s="314"/>
      <c r="J121" s="314"/>
      <c r="P121" s="192"/>
      <c r="Q121" s="248"/>
      <c r="U121" s="192"/>
      <c r="V121" s="192"/>
      <c r="W121" s="192"/>
      <c r="X121" s="192"/>
      <c r="Y121" s="192"/>
    </row>
    <row r="122" spans="2:25" s="282" customFormat="1" x14ac:dyDescent="0.3">
      <c r="B122" s="63"/>
      <c r="F122" s="313"/>
      <c r="I122" s="314"/>
      <c r="J122" s="314"/>
      <c r="P122" s="192"/>
      <c r="Q122" s="248"/>
      <c r="U122" s="192"/>
      <c r="V122" s="192"/>
      <c r="W122" s="192"/>
      <c r="X122" s="192"/>
      <c r="Y122" s="192"/>
    </row>
    <row r="123" spans="2:25" s="282" customFormat="1" x14ac:dyDescent="0.3">
      <c r="B123" s="63"/>
      <c r="F123" s="313"/>
      <c r="I123" s="314"/>
      <c r="J123" s="314"/>
      <c r="P123" s="192"/>
      <c r="Q123" s="248"/>
      <c r="U123" s="192"/>
      <c r="V123" s="192"/>
      <c r="W123" s="192"/>
      <c r="X123" s="192"/>
      <c r="Y123" s="192"/>
    </row>
    <row r="124" spans="2:25" s="282" customFormat="1" x14ac:dyDescent="0.3">
      <c r="B124" s="63"/>
      <c r="F124" s="313"/>
      <c r="I124" s="314"/>
      <c r="J124" s="314"/>
      <c r="P124" s="192"/>
      <c r="Q124" s="248"/>
      <c r="U124" s="192"/>
      <c r="V124" s="192"/>
      <c r="W124" s="192"/>
      <c r="X124" s="192"/>
      <c r="Y124" s="192"/>
    </row>
    <row r="125" spans="2:25" s="282" customFormat="1" x14ac:dyDescent="0.3">
      <c r="B125" s="63"/>
      <c r="F125" s="313"/>
      <c r="I125" s="314"/>
      <c r="J125" s="314"/>
      <c r="P125" s="192"/>
      <c r="Q125" s="248"/>
      <c r="U125" s="192"/>
      <c r="V125" s="192"/>
      <c r="W125" s="192"/>
      <c r="X125" s="192"/>
      <c r="Y125" s="192"/>
    </row>
    <row r="126" spans="2:25" s="282" customFormat="1" x14ac:dyDescent="0.3">
      <c r="B126" s="63"/>
      <c r="F126" s="313"/>
      <c r="I126" s="314"/>
      <c r="J126" s="314"/>
      <c r="P126" s="192"/>
      <c r="Q126" s="248"/>
      <c r="U126" s="192"/>
      <c r="V126" s="192"/>
      <c r="W126" s="192"/>
      <c r="X126" s="192"/>
      <c r="Y126" s="192"/>
    </row>
    <row r="127" spans="2:25" s="282" customFormat="1" x14ac:dyDescent="0.3">
      <c r="B127" s="63"/>
      <c r="F127" s="313"/>
      <c r="I127" s="314"/>
      <c r="J127" s="314"/>
      <c r="P127" s="192"/>
      <c r="Q127" s="248"/>
      <c r="U127" s="192"/>
      <c r="V127" s="192"/>
      <c r="W127" s="192"/>
      <c r="X127" s="192"/>
      <c r="Y127" s="192"/>
    </row>
    <row r="128" spans="2:25" s="282" customFormat="1" x14ac:dyDescent="0.3">
      <c r="B128" s="63"/>
      <c r="F128" s="313"/>
      <c r="I128" s="314"/>
      <c r="J128" s="314"/>
      <c r="P128" s="192"/>
      <c r="Q128" s="248"/>
      <c r="U128" s="192"/>
      <c r="V128" s="192"/>
      <c r="W128" s="192"/>
      <c r="X128" s="192"/>
      <c r="Y128" s="192"/>
    </row>
    <row r="129" spans="2:25" s="282" customFormat="1" x14ac:dyDescent="0.3">
      <c r="B129" s="63"/>
      <c r="F129" s="313"/>
      <c r="I129" s="314"/>
      <c r="J129" s="314"/>
      <c r="P129" s="192"/>
      <c r="Q129" s="248"/>
      <c r="U129" s="192"/>
      <c r="V129" s="192"/>
      <c r="W129" s="192"/>
      <c r="X129" s="192"/>
      <c r="Y129" s="192"/>
    </row>
    <row r="130" spans="2:25" s="282" customFormat="1" x14ac:dyDescent="0.3">
      <c r="B130" s="63"/>
      <c r="F130" s="313"/>
      <c r="I130" s="314"/>
      <c r="J130" s="314"/>
      <c r="P130" s="192"/>
      <c r="Q130" s="248"/>
      <c r="U130" s="192"/>
      <c r="V130" s="192"/>
      <c r="W130" s="192"/>
      <c r="X130" s="192"/>
      <c r="Y130" s="192"/>
    </row>
    <row r="131" spans="2:25" s="282" customFormat="1" x14ac:dyDescent="0.3">
      <c r="B131" s="63"/>
      <c r="F131" s="313"/>
      <c r="I131" s="314"/>
      <c r="J131" s="314"/>
      <c r="P131" s="192"/>
      <c r="Q131" s="248"/>
      <c r="U131" s="192"/>
      <c r="V131" s="192"/>
      <c r="W131" s="192"/>
      <c r="X131" s="192"/>
      <c r="Y131" s="192"/>
    </row>
    <row r="132" spans="2:25" s="282" customFormat="1" x14ac:dyDescent="0.3">
      <c r="B132" s="63"/>
      <c r="F132" s="313"/>
      <c r="I132" s="314"/>
      <c r="J132" s="314"/>
      <c r="P132" s="192"/>
      <c r="Q132" s="248"/>
      <c r="U132" s="192"/>
      <c r="V132" s="192"/>
      <c r="W132" s="192"/>
      <c r="X132" s="192"/>
      <c r="Y132" s="192"/>
    </row>
    <row r="133" spans="2:25" s="282" customFormat="1" x14ac:dyDescent="0.3">
      <c r="B133" s="63"/>
      <c r="F133" s="313"/>
      <c r="I133" s="314"/>
      <c r="J133" s="314"/>
      <c r="P133" s="192"/>
      <c r="Q133" s="248"/>
      <c r="U133" s="192"/>
      <c r="V133" s="192"/>
      <c r="W133" s="192"/>
      <c r="X133" s="192"/>
      <c r="Y133" s="192"/>
    </row>
    <row r="134" spans="2:25" s="282" customFormat="1" x14ac:dyDescent="0.3">
      <c r="B134" s="63"/>
      <c r="F134" s="313"/>
      <c r="I134" s="314"/>
      <c r="J134" s="314"/>
      <c r="P134" s="192"/>
      <c r="Q134" s="248"/>
      <c r="U134" s="192"/>
      <c r="V134" s="192"/>
      <c r="W134" s="192"/>
      <c r="X134" s="192"/>
      <c r="Y134" s="192"/>
    </row>
    <row r="135" spans="2:25" s="282" customFormat="1" x14ac:dyDescent="0.3">
      <c r="B135" s="63"/>
      <c r="F135" s="313"/>
      <c r="I135" s="314"/>
      <c r="J135" s="314"/>
      <c r="P135" s="192"/>
      <c r="Q135" s="248"/>
      <c r="U135" s="192"/>
      <c r="V135" s="192"/>
      <c r="W135" s="192"/>
      <c r="X135" s="192"/>
      <c r="Y135" s="192"/>
    </row>
    <row r="136" spans="2:25" s="282" customFormat="1" x14ac:dyDescent="0.3">
      <c r="B136" s="63"/>
      <c r="F136" s="313"/>
      <c r="I136" s="314"/>
      <c r="J136" s="314"/>
      <c r="P136" s="192"/>
      <c r="Q136" s="248"/>
      <c r="U136" s="192"/>
      <c r="V136" s="192"/>
      <c r="W136" s="192"/>
      <c r="X136" s="192"/>
      <c r="Y136" s="192"/>
    </row>
    <row r="137" spans="2:25" s="282" customFormat="1" x14ac:dyDescent="0.3">
      <c r="B137" s="63"/>
      <c r="F137" s="313"/>
      <c r="I137" s="314"/>
      <c r="J137" s="314"/>
      <c r="P137" s="192"/>
      <c r="Q137" s="248"/>
      <c r="U137" s="192"/>
      <c r="V137" s="192"/>
      <c r="W137" s="192"/>
      <c r="X137" s="192"/>
      <c r="Y137" s="192"/>
    </row>
    <row r="138" spans="2:25" s="282" customFormat="1" x14ac:dyDescent="0.3">
      <c r="B138" s="63"/>
      <c r="F138" s="313"/>
      <c r="I138" s="314"/>
      <c r="J138" s="314"/>
      <c r="P138" s="192"/>
      <c r="Q138" s="248"/>
      <c r="U138" s="192"/>
      <c r="V138" s="192"/>
      <c r="W138" s="192"/>
      <c r="X138" s="192"/>
      <c r="Y138" s="192"/>
    </row>
    <row r="139" spans="2:25" s="282" customFormat="1" x14ac:dyDescent="0.3">
      <c r="B139" s="63"/>
      <c r="F139" s="313"/>
      <c r="I139" s="314"/>
      <c r="J139" s="314"/>
      <c r="P139" s="192"/>
      <c r="Q139" s="248"/>
      <c r="U139" s="192"/>
      <c r="V139" s="192"/>
      <c r="W139" s="192"/>
      <c r="X139" s="192"/>
      <c r="Y139" s="192"/>
    </row>
    <row r="140" spans="2:25" s="282" customFormat="1" x14ac:dyDescent="0.3">
      <c r="B140" s="63"/>
      <c r="F140" s="313"/>
      <c r="I140" s="314"/>
      <c r="J140" s="314"/>
      <c r="P140" s="192"/>
      <c r="Q140" s="248"/>
      <c r="U140" s="192"/>
      <c r="V140" s="192"/>
      <c r="W140" s="192"/>
      <c r="X140" s="192"/>
      <c r="Y140" s="192"/>
    </row>
    <row r="141" spans="2:25" s="282" customFormat="1" x14ac:dyDescent="0.3">
      <c r="B141" s="63"/>
      <c r="F141" s="313"/>
      <c r="I141" s="314"/>
      <c r="J141" s="314"/>
      <c r="P141" s="192"/>
      <c r="Q141" s="248"/>
      <c r="U141" s="192"/>
      <c r="V141" s="192"/>
      <c r="W141" s="192"/>
      <c r="X141" s="192"/>
      <c r="Y141" s="192"/>
    </row>
    <row r="142" spans="2:25" s="282" customFormat="1" x14ac:dyDescent="0.3">
      <c r="B142" s="63"/>
      <c r="F142" s="313"/>
      <c r="I142" s="314"/>
      <c r="J142" s="314"/>
      <c r="P142" s="192"/>
      <c r="Q142" s="248"/>
      <c r="U142" s="192"/>
      <c r="V142" s="192"/>
      <c r="W142" s="192"/>
      <c r="X142" s="192"/>
      <c r="Y142" s="192"/>
    </row>
    <row r="143" spans="2:25" s="282" customFormat="1" x14ac:dyDescent="0.3">
      <c r="B143" s="63"/>
      <c r="F143" s="313"/>
      <c r="I143" s="314"/>
      <c r="J143" s="314"/>
      <c r="P143" s="192"/>
      <c r="Q143" s="248"/>
      <c r="U143" s="192"/>
      <c r="V143" s="192"/>
      <c r="W143" s="192"/>
      <c r="X143" s="192"/>
      <c r="Y143" s="192"/>
    </row>
    <row r="144" spans="2:25" s="282" customFormat="1" x14ac:dyDescent="0.3">
      <c r="B144" s="63"/>
      <c r="F144" s="313"/>
      <c r="I144" s="314"/>
      <c r="J144" s="314"/>
      <c r="P144" s="192"/>
      <c r="Q144" s="248"/>
      <c r="U144" s="192"/>
      <c r="V144" s="192"/>
      <c r="W144" s="192"/>
      <c r="X144" s="192"/>
      <c r="Y144" s="192"/>
    </row>
    <row r="145" spans="2:25" s="282" customFormat="1" x14ac:dyDescent="0.3">
      <c r="B145" s="63"/>
      <c r="F145" s="313"/>
      <c r="I145" s="314"/>
      <c r="J145" s="314"/>
      <c r="P145" s="192"/>
      <c r="Q145" s="248"/>
      <c r="U145" s="192"/>
      <c r="V145" s="192"/>
      <c r="W145" s="192"/>
      <c r="X145" s="192"/>
      <c r="Y145" s="192"/>
    </row>
    <row r="146" spans="2:25" s="282" customFormat="1" x14ac:dyDescent="0.3">
      <c r="B146" s="63"/>
      <c r="F146" s="313"/>
      <c r="I146" s="314"/>
      <c r="J146" s="314"/>
      <c r="P146" s="192"/>
      <c r="Q146" s="248"/>
      <c r="U146" s="192"/>
      <c r="V146" s="192"/>
      <c r="W146" s="192"/>
      <c r="X146" s="192"/>
      <c r="Y146" s="192"/>
    </row>
    <row r="147" spans="2:25" s="282" customFormat="1" x14ac:dyDescent="0.3">
      <c r="B147" s="63"/>
      <c r="F147" s="313"/>
      <c r="I147" s="314"/>
      <c r="J147" s="314"/>
      <c r="P147" s="192"/>
      <c r="Q147" s="248"/>
      <c r="U147" s="192"/>
      <c r="V147" s="192"/>
      <c r="W147" s="192"/>
      <c r="X147" s="192"/>
      <c r="Y147" s="192"/>
    </row>
    <row r="148" spans="2:25" s="282" customFormat="1" x14ac:dyDescent="0.3">
      <c r="B148" s="63"/>
      <c r="F148" s="313"/>
      <c r="I148" s="314"/>
      <c r="J148" s="314"/>
      <c r="P148" s="192"/>
      <c r="Q148" s="248"/>
      <c r="U148" s="192"/>
      <c r="V148" s="192"/>
      <c r="W148" s="192"/>
      <c r="X148" s="192"/>
      <c r="Y148" s="192"/>
    </row>
    <row r="149" spans="2:25" s="282" customFormat="1" x14ac:dyDescent="0.3">
      <c r="B149" s="63"/>
      <c r="F149" s="313"/>
      <c r="I149" s="314"/>
      <c r="J149" s="314"/>
      <c r="P149" s="192"/>
      <c r="Q149" s="248"/>
      <c r="U149" s="192"/>
      <c r="V149" s="192"/>
      <c r="W149" s="192"/>
      <c r="X149" s="192"/>
      <c r="Y149" s="192"/>
    </row>
    <row r="150" spans="2:25" s="282" customFormat="1" x14ac:dyDescent="0.3">
      <c r="B150" s="63"/>
      <c r="F150" s="313"/>
      <c r="I150" s="314"/>
      <c r="J150" s="314"/>
      <c r="P150" s="192"/>
      <c r="Q150" s="248"/>
      <c r="U150" s="192"/>
      <c r="V150" s="192"/>
      <c r="W150" s="192"/>
      <c r="X150" s="192"/>
      <c r="Y150" s="192"/>
    </row>
    <row r="151" spans="2:25" s="282" customFormat="1" x14ac:dyDescent="0.3">
      <c r="B151" s="63"/>
      <c r="F151" s="313"/>
      <c r="I151" s="314"/>
      <c r="J151" s="314"/>
      <c r="P151" s="192"/>
      <c r="Q151" s="248"/>
      <c r="U151" s="192"/>
      <c r="V151" s="192"/>
      <c r="W151" s="192"/>
      <c r="X151" s="192"/>
      <c r="Y151" s="192"/>
    </row>
    <row r="152" spans="2:25" s="282" customFormat="1" x14ac:dyDescent="0.3">
      <c r="B152" s="63"/>
      <c r="F152" s="313"/>
      <c r="I152" s="314"/>
      <c r="J152" s="314"/>
      <c r="P152" s="192"/>
      <c r="Q152" s="248"/>
      <c r="U152" s="192"/>
      <c r="V152" s="192"/>
      <c r="W152" s="192"/>
      <c r="X152" s="192"/>
      <c r="Y152" s="192"/>
    </row>
    <row r="153" spans="2:25" s="282" customFormat="1" x14ac:dyDescent="0.3">
      <c r="B153" s="63"/>
      <c r="F153" s="313"/>
      <c r="I153" s="314"/>
      <c r="J153" s="314"/>
      <c r="P153" s="192"/>
      <c r="Q153" s="248"/>
      <c r="U153" s="192"/>
      <c r="V153" s="192"/>
      <c r="W153" s="192"/>
      <c r="X153" s="192"/>
      <c r="Y153" s="192"/>
    </row>
    <row r="154" spans="2:25" s="282" customFormat="1" x14ac:dyDescent="0.3">
      <c r="B154" s="63"/>
      <c r="F154" s="313"/>
      <c r="I154" s="314"/>
      <c r="J154" s="314"/>
      <c r="P154" s="192"/>
      <c r="Q154" s="248"/>
      <c r="U154" s="192"/>
      <c r="V154" s="192"/>
      <c r="W154" s="192"/>
      <c r="X154" s="192"/>
      <c r="Y154" s="192"/>
    </row>
    <row r="155" spans="2:25" s="282" customFormat="1" x14ac:dyDescent="0.3">
      <c r="B155" s="63"/>
      <c r="F155" s="313"/>
      <c r="I155" s="314"/>
      <c r="J155" s="314"/>
      <c r="P155" s="192"/>
      <c r="Q155" s="248"/>
      <c r="U155" s="192"/>
      <c r="V155" s="192"/>
      <c r="W155" s="192"/>
      <c r="X155" s="192"/>
      <c r="Y155" s="192"/>
    </row>
    <row r="156" spans="2:25" s="282" customFormat="1" x14ac:dyDescent="0.3">
      <c r="B156" s="63"/>
      <c r="F156" s="313"/>
      <c r="I156" s="314"/>
      <c r="J156" s="314"/>
      <c r="P156" s="192"/>
      <c r="Q156" s="248"/>
      <c r="U156" s="192"/>
      <c r="V156" s="192"/>
      <c r="W156" s="192"/>
      <c r="X156" s="192"/>
      <c r="Y156" s="192"/>
    </row>
    <row r="157" spans="2:25" s="282" customFormat="1" x14ac:dyDescent="0.3">
      <c r="B157" s="63"/>
      <c r="F157" s="313"/>
      <c r="I157" s="314"/>
      <c r="J157" s="314"/>
      <c r="P157" s="192"/>
      <c r="Q157" s="248"/>
      <c r="U157" s="192"/>
      <c r="V157" s="192"/>
      <c r="W157" s="192"/>
      <c r="X157" s="192"/>
      <c r="Y157" s="192"/>
    </row>
    <row r="158" spans="2:25" s="282" customFormat="1" x14ac:dyDescent="0.3">
      <c r="B158" s="63"/>
      <c r="F158" s="313"/>
      <c r="I158" s="314"/>
      <c r="J158" s="314"/>
      <c r="P158" s="192"/>
      <c r="Q158" s="248"/>
      <c r="U158" s="192"/>
      <c r="V158" s="192"/>
      <c r="W158" s="192"/>
      <c r="X158" s="192"/>
      <c r="Y158" s="192"/>
    </row>
    <row r="159" spans="2:25" s="282" customFormat="1" x14ac:dyDescent="0.3">
      <c r="B159" s="63"/>
      <c r="F159" s="313"/>
      <c r="I159" s="314"/>
      <c r="J159" s="314"/>
      <c r="P159" s="192"/>
      <c r="Q159" s="248"/>
      <c r="U159" s="192"/>
      <c r="V159" s="192"/>
      <c r="W159" s="192"/>
      <c r="X159" s="192"/>
      <c r="Y159" s="192"/>
    </row>
    <row r="160" spans="2:25" s="282" customFormat="1" x14ac:dyDescent="0.3">
      <c r="B160" s="63"/>
      <c r="F160" s="313"/>
      <c r="I160" s="314"/>
      <c r="J160" s="314"/>
      <c r="P160" s="192"/>
      <c r="Q160" s="248"/>
      <c r="U160" s="192"/>
      <c r="V160" s="192"/>
      <c r="W160" s="192"/>
      <c r="X160" s="192"/>
      <c r="Y160" s="192"/>
    </row>
    <row r="161" spans="2:25" s="282" customFormat="1" x14ac:dyDescent="0.3">
      <c r="B161" s="63"/>
      <c r="F161" s="313"/>
      <c r="I161" s="314"/>
      <c r="J161" s="314"/>
      <c r="P161" s="192"/>
      <c r="Q161" s="248"/>
      <c r="U161" s="192"/>
      <c r="V161" s="192"/>
      <c r="W161" s="192"/>
      <c r="X161" s="192"/>
      <c r="Y161" s="192"/>
    </row>
    <row r="162" spans="2:25" s="282" customFormat="1" x14ac:dyDescent="0.3">
      <c r="B162" s="63"/>
      <c r="F162" s="313"/>
      <c r="I162" s="314"/>
      <c r="J162" s="314"/>
      <c r="P162" s="192"/>
      <c r="Q162" s="248"/>
      <c r="U162" s="192"/>
      <c r="V162" s="192"/>
      <c r="W162" s="192"/>
      <c r="X162" s="192"/>
      <c r="Y162" s="192"/>
    </row>
    <row r="163" spans="2:25" s="282" customFormat="1" x14ac:dyDescent="0.3">
      <c r="B163" s="63"/>
      <c r="F163" s="313"/>
      <c r="I163" s="314"/>
      <c r="J163" s="314"/>
      <c r="P163" s="192"/>
      <c r="Q163" s="248"/>
      <c r="U163" s="192"/>
      <c r="V163" s="192"/>
      <c r="W163" s="192"/>
      <c r="X163" s="192"/>
      <c r="Y163" s="192"/>
    </row>
    <row r="164" spans="2:25" s="282" customFormat="1" x14ac:dyDescent="0.3">
      <c r="B164" s="63"/>
      <c r="F164" s="313"/>
      <c r="I164" s="314"/>
      <c r="J164" s="314"/>
      <c r="P164" s="192"/>
      <c r="Q164" s="248"/>
      <c r="U164" s="192"/>
      <c r="V164" s="192"/>
      <c r="W164" s="192"/>
      <c r="X164" s="192"/>
      <c r="Y164" s="192"/>
    </row>
    <row r="165" spans="2:25" s="282" customFormat="1" x14ac:dyDescent="0.3">
      <c r="B165" s="63"/>
      <c r="F165" s="313"/>
      <c r="I165" s="314"/>
      <c r="J165" s="314"/>
      <c r="P165" s="192"/>
      <c r="Q165" s="248"/>
      <c r="U165" s="192"/>
      <c r="V165" s="192"/>
      <c r="W165" s="192"/>
      <c r="X165" s="192"/>
      <c r="Y165" s="192"/>
    </row>
    <row r="166" spans="2:25" s="282" customFormat="1" x14ac:dyDescent="0.3">
      <c r="B166" s="63"/>
      <c r="F166" s="313"/>
      <c r="I166" s="314"/>
      <c r="J166" s="314"/>
      <c r="P166" s="192"/>
      <c r="Q166" s="248"/>
      <c r="U166" s="192"/>
      <c r="V166" s="192"/>
      <c r="W166" s="192"/>
      <c r="X166" s="192"/>
      <c r="Y166" s="192"/>
    </row>
    <row r="167" spans="2:25" s="282" customFormat="1" x14ac:dyDescent="0.3">
      <c r="B167" s="63"/>
      <c r="F167" s="313"/>
      <c r="I167" s="314"/>
      <c r="J167" s="314"/>
      <c r="P167" s="192"/>
      <c r="Q167" s="248"/>
      <c r="U167" s="192"/>
      <c r="V167" s="192"/>
      <c r="W167" s="192"/>
      <c r="X167" s="192"/>
      <c r="Y167" s="192"/>
    </row>
    <row r="168" spans="2:25" s="282" customFormat="1" x14ac:dyDescent="0.3">
      <c r="B168" s="63"/>
      <c r="F168" s="313"/>
      <c r="I168" s="314"/>
      <c r="J168" s="314"/>
      <c r="P168" s="192"/>
      <c r="Q168" s="248"/>
      <c r="U168" s="192"/>
      <c r="V168" s="192"/>
      <c r="W168" s="192"/>
      <c r="X168" s="192"/>
      <c r="Y168" s="192"/>
    </row>
    <row r="169" spans="2:25" s="282" customFormat="1" x14ac:dyDescent="0.3">
      <c r="B169" s="63"/>
      <c r="F169" s="313"/>
      <c r="I169" s="314"/>
      <c r="J169" s="314"/>
      <c r="P169" s="192"/>
      <c r="Q169" s="248"/>
      <c r="U169" s="192"/>
      <c r="V169" s="192"/>
      <c r="W169" s="192"/>
      <c r="X169" s="192"/>
      <c r="Y169" s="192"/>
    </row>
    <row r="170" spans="2:25" s="282" customFormat="1" x14ac:dyDescent="0.3">
      <c r="B170" s="63"/>
      <c r="F170" s="313"/>
      <c r="I170" s="314"/>
      <c r="J170" s="314"/>
      <c r="P170" s="192"/>
      <c r="Q170" s="248"/>
      <c r="U170" s="192"/>
      <c r="V170" s="192"/>
      <c r="W170" s="192"/>
      <c r="X170" s="192"/>
      <c r="Y170" s="192"/>
    </row>
    <row r="171" spans="2:25" s="282" customFormat="1" x14ac:dyDescent="0.3">
      <c r="B171" s="63"/>
      <c r="F171" s="313"/>
      <c r="I171" s="314"/>
      <c r="J171" s="314"/>
      <c r="P171" s="192"/>
      <c r="Q171" s="248"/>
      <c r="U171" s="192"/>
      <c r="V171" s="192"/>
      <c r="W171" s="192"/>
      <c r="X171" s="192"/>
      <c r="Y171" s="192"/>
    </row>
    <row r="172" spans="2:25" s="282" customFormat="1" x14ac:dyDescent="0.3">
      <c r="B172" s="63"/>
      <c r="F172" s="313"/>
      <c r="I172" s="314"/>
      <c r="J172" s="314"/>
      <c r="P172" s="192"/>
      <c r="Q172" s="248"/>
      <c r="U172" s="192"/>
      <c r="V172" s="192"/>
      <c r="W172" s="192"/>
      <c r="X172" s="192"/>
      <c r="Y172" s="192"/>
    </row>
    <row r="173" spans="2:25" s="282" customFormat="1" x14ac:dyDescent="0.3">
      <c r="B173" s="63"/>
      <c r="F173" s="313"/>
      <c r="I173" s="314"/>
      <c r="J173" s="314"/>
      <c r="P173" s="192"/>
      <c r="Q173" s="248"/>
      <c r="U173" s="192"/>
      <c r="V173" s="192"/>
      <c r="W173" s="192"/>
      <c r="X173" s="192"/>
      <c r="Y173" s="192"/>
    </row>
    <row r="174" spans="2:25" s="282" customFormat="1" x14ac:dyDescent="0.3">
      <c r="B174" s="63"/>
      <c r="F174" s="313"/>
      <c r="I174" s="314"/>
      <c r="J174" s="314"/>
      <c r="P174" s="192"/>
      <c r="Q174" s="248"/>
      <c r="U174" s="192"/>
      <c r="V174" s="192"/>
      <c r="W174" s="192"/>
      <c r="X174" s="192"/>
      <c r="Y174" s="192"/>
    </row>
    <row r="175" spans="2:25" s="282" customFormat="1" x14ac:dyDescent="0.3">
      <c r="B175" s="63"/>
      <c r="F175" s="313"/>
      <c r="I175" s="314"/>
      <c r="J175" s="314"/>
      <c r="P175" s="192"/>
      <c r="Q175" s="248"/>
      <c r="U175" s="192"/>
      <c r="V175" s="192"/>
      <c r="W175" s="192"/>
      <c r="X175" s="192"/>
      <c r="Y175" s="192"/>
    </row>
    <row r="176" spans="2:25" s="282" customFormat="1" x14ac:dyDescent="0.3">
      <c r="B176" s="63"/>
      <c r="F176" s="313"/>
      <c r="I176" s="314"/>
      <c r="J176" s="314"/>
      <c r="P176" s="192"/>
      <c r="Q176" s="248"/>
      <c r="U176" s="192"/>
      <c r="V176" s="192"/>
      <c r="W176" s="192"/>
      <c r="X176" s="192"/>
      <c r="Y176" s="192"/>
    </row>
    <row r="177" spans="2:25" s="282" customFormat="1" x14ac:dyDescent="0.3">
      <c r="B177" s="63"/>
      <c r="F177" s="313"/>
      <c r="I177" s="314"/>
      <c r="J177" s="314"/>
      <c r="P177" s="192"/>
      <c r="Q177" s="248"/>
      <c r="U177" s="192"/>
      <c r="V177" s="192"/>
      <c r="W177" s="192"/>
      <c r="X177" s="192"/>
      <c r="Y177" s="192"/>
    </row>
    <row r="178" spans="2:25" s="282" customFormat="1" x14ac:dyDescent="0.3">
      <c r="B178" s="63"/>
      <c r="F178" s="313"/>
      <c r="I178" s="314"/>
      <c r="J178" s="314"/>
      <c r="P178" s="192"/>
      <c r="Q178" s="248"/>
      <c r="U178" s="192"/>
      <c r="V178" s="192"/>
      <c r="W178" s="192"/>
      <c r="X178" s="192"/>
      <c r="Y178" s="192"/>
    </row>
    <row r="179" spans="2:25" s="282" customFormat="1" x14ac:dyDescent="0.3">
      <c r="B179" s="63"/>
      <c r="F179" s="313"/>
      <c r="I179" s="314"/>
      <c r="J179" s="314"/>
      <c r="P179" s="192"/>
      <c r="Q179" s="248"/>
      <c r="U179" s="192"/>
      <c r="V179" s="192"/>
      <c r="W179" s="192"/>
      <c r="X179" s="192"/>
      <c r="Y179" s="192"/>
    </row>
    <row r="180" spans="2:25" s="282" customFormat="1" x14ac:dyDescent="0.3">
      <c r="B180" s="63"/>
      <c r="F180" s="313"/>
      <c r="I180" s="314"/>
      <c r="J180" s="314"/>
      <c r="P180" s="192"/>
      <c r="Q180" s="248"/>
      <c r="U180" s="192"/>
      <c r="V180" s="192"/>
      <c r="W180" s="192"/>
      <c r="X180" s="192"/>
      <c r="Y180" s="192"/>
    </row>
    <row r="181" spans="2:25" s="282" customFormat="1" x14ac:dyDescent="0.3">
      <c r="B181" s="63"/>
      <c r="F181" s="313"/>
      <c r="I181" s="314"/>
      <c r="J181" s="314"/>
      <c r="P181" s="192"/>
      <c r="Q181" s="248"/>
      <c r="U181" s="192"/>
      <c r="V181" s="192"/>
      <c r="W181" s="192"/>
      <c r="X181" s="192"/>
      <c r="Y181" s="192"/>
    </row>
    <row r="182" spans="2:25" s="282" customFormat="1" x14ac:dyDescent="0.3">
      <c r="B182" s="63"/>
      <c r="F182" s="313"/>
      <c r="I182" s="314"/>
      <c r="J182" s="314"/>
      <c r="P182" s="192"/>
      <c r="Q182" s="248"/>
      <c r="U182" s="192"/>
      <c r="V182" s="192"/>
      <c r="W182" s="192"/>
      <c r="X182" s="192"/>
      <c r="Y182" s="192"/>
    </row>
    <row r="183" spans="2:25" s="282" customFormat="1" x14ac:dyDescent="0.3">
      <c r="B183" s="63"/>
      <c r="F183" s="313"/>
      <c r="I183" s="314"/>
      <c r="J183" s="314"/>
      <c r="P183" s="192"/>
      <c r="Q183" s="248"/>
      <c r="U183" s="192"/>
      <c r="V183" s="192"/>
      <c r="W183" s="192"/>
      <c r="X183" s="192"/>
      <c r="Y183" s="192"/>
    </row>
    <row r="184" spans="2:25" s="282" customFormat="1" x14ac:dyDescent="0.3">
      <c r="B184" s="63"/>
      <c r="F184" s="313"/>
      <c r="I184" s="314"/>
      <c r="J184" s="314"/>
      <c r="P184" s="192"/>
      <c r="Q184" s="248"/>
      <c r="U184" s="192"/>
      <c r="V184" s="192"/>
      <c r="W184" s="192"/>
      <c r="X184" s="192"/>
      <c r="Y184" s="192"/>
    </row>
    <row r="185" spans="2:25" s="282" customFormat="1" x14ac:dyDescent="0.3">
      <c r="B185" s="63"/>
      <c r="F185" s="313"/>
      <c r="I185" s="314"/>
      <c r="J185" s="314"/>
      <c r="P185" s="192"/>
      <c r="Q185" s="248"/>
      <c r="U185" s="192"/>
      <c r="V185" s="192"/>
      <c r="W185" s="192"/>
      <c r="X185" s="192"/>
      <c r="Y185" s="192"/>
    </row>
    <row r="186" spans="2:25" s="282" customFormat="1" x14ac:dyDescent="0.3">
      <c r="B186" s="63"/>
      <c r="F186" s="313"/>
      <c r="I186" s="314"/>
      <c r="J186" s="314"/>
      <c r="P186" s="192"/>
      <c r="Q186" s="248"/>
      <c r="U186" s="192"/>
      <c r="V186" s="192"/>
      <c r="W186" s="192"/>
      <c r="X186" s="192"/>
      <c r="Y186" s="192"/>
    </row>
    <row r="187" spans="2:25" s="282" customFormat="1" x14ac:dyDescent="0.3">
      <c r="B187" s="63"/>
      <c r="F187" s="313"/>
      <c r="I187" s="314"/>
      <c r="J187" s="314"/>
      <c r="P187" s="192"/>
      <c r="Q187" s="248"/>
      <c r="U187" s="192"/>
      <c r="V187" s="192"/>
      <c r="W187" s="192"/>
      <c r="X187" s="192"/>
      <c r="Y187" s="192"/>
    </row>
    <row r="188" spans="2:25" s="282" customFormat="1" x14ac:dyDescent="0.3">
      <c r="B188" s="63"/>
      <c r="F188" s="313"/>
      <c r="I188" s="314"/>
      <c r="J188" s="314"/>
      <c r="P188" s="192"/>
      <c r="Q188" s="248"/>
      <c r="U188" s="192"/>
      <c r="V188" s="192"/>
      <c r="W188" s="192"/>
      <c r="X188" s="192"/>
      <c r="Y188" s="192"/>
    </row>
    <row r="189" spans="2:25" s="282" customFormat="1" x14ac:dyDescent="0.3">
      <c r="B189" s="63"/>
      <c r="F189" s="313"/>
      <c r="I189" s="314"/>
      <c r="J189" s="314"/>
      <c r="P189" s="192"/>
      <c r="Q189" s="248"/>
      <c r="U189" s="192"/>
      <c r="V189" s="192"/>
      <c r="W189" s="192"/>
      <c r="X189" s="192"/>
      <c r="Y189" s="192"/>
    </row>
    <row r="190" spans="2:25" s="282" customFormat="1" x14ac:dyDescent="0.3">
      <c r="B190" s="63"/>
      <c r="F190" s="313"/>
      <c r="I190" s="314"/>
      <c r="J190" s="314"/>
      <c r="P190" s="192"/>
      <c r="Q190" s="248"/>
      <c r="U190" s="192"/>
      <c r="V190" s="192"/>
      <c r="W190" s="192"/>
      <c r="X190" s="192"/>
      <c r="Y190" s="192"/>
    </row>
    <row r="191" spans="2:25" s="282" customFormat="1" x14ac:dyDescent="0.3">
      <c r="B191" s="63"/>
      <c r="F191" s="313"/>
      <c r="I191" s="314"/>
      <c r="J191" s="314"/>
      <c r="P191" s="192"/>
      <c r="Q191" s="248"/>
      <c r="U191" s="192"/>
      <c r="V191" s="192"/>
      <c r="W191" s="192"/>
      <c r="X191" s="192"/>
      <c r="Y191" s="192"/>
    </row>
    <row r="192" spans="2:25" s="282" customFormat="1" x14ac:dyDescent="0.3">
      <c r="B192" s="63"/>
      <c r="F192" s="313"/>
      <c r="I192" s="314"/>
      <c r="J192" s="314"/>
      <c r="P192" s="192"/>
      <c r="Q192" s="248"/>
      <c r="U192" s="192"/>
      <c r="V192" s="192"/>
      <c r="W192" s="192"/>
      <c r="X192" s="192"/>
      <c r="Y192" s="192"/>
    </row>
    <row r="193" spans="2:25" s="282" customFormat="1" x14ac:dyDescent="0.3">
      <c r="B193" s="63"/>
      <c r="F193" s="313"/>
      <c r="I193" s="314"/>
      <c r="J193" s="314"/>
      <c r="P193" s="192"/>
      <c r="Q193" s="248"/>
      <c r="U193" s="192"/>
      <c r="V193" s="192"/>
      <c r="W193" s="192"/>
      <c r="X193" s="192"/>
      <c r="Y193" s="192"/>
    </row>
    <row r="194" spans="2:25" s="282" customFormat="1" x14ac:dyDescent="0.3">
      <c r="B194" s="63"/>
      <c r="F194" s="313"/>
      <c r="I194" s="314"/>
      <c r="J194" s="314"/>
      <c r="P194" s="192"/>
      <c r="Q194" s="248"/>
      <c r="U194" s="192"/>
      <c r="V194" s="192"/>
      <c r="W194" s="192"/>
      <c r="X194" s="192"/>
      <c r="Y194" s="192"/>
    </row>
    <row r="195" spans="2:25" s="282" customFormat="1" x14ac:dyDescent="0.3">
      <c r="B195" s="63"/>
      <c r="F195" s="313"/>
      <c r="I195" s="314"/>
      <c r="J195" s="314"/>
      <c r="P195" s="192"/>
      <c r="Q195" s="248"/>
      <c r="U195" s="192"/>
      <c r="V195" s="192"/>
      <c r="W195" s="192"/>
      <c r="X195" s="192"/>
      <c r="Y195" s="192"/>
    </row>
    <row r="196" spans="2:25" s="282" customFormat="1" x14ac:dyDescent="0.3">
      <c r="B196" s="63"/>
      <c r="F196" s="313"/>
      <c r="I196" s="314"/>
      <c r="J196" s="314"/>
      <c r="P196" s="192"/>
      <c r="Q196" s="248"/>
      <c r="U196" s="192"/>
      <c r="V196" s="192"/>
      <c r="W196" s="192"/>
      <c r="X196" s="192"/>
      <c r="Y196" s="192"/>
    </row>
    <row r="197" spans="2:25" s="282" customFormat="1" x14ac:dyDescent="0.3">
      <c r="B197" s="63"/>
      <c r="F197" s="313"/>
      <c r="I197" s="314"/>
      <c r="J197" s="314"/>
      <c r="P197" s="192"/>
      <c r="Q197" s="248"/>
      <c r="U197" s="192"/>
      <c r="V197" s="192"/>
      <c r="W197" s="192"/>
      <c r="X197" s="192"/>
      <c r="Y197" s="192"/>
    </row>
    <row r="198" spans="2:25" s="282" customFormat="1" x14ac:dyDescent="0.3">
      <c r="B198" s="63"/>
      <c r="F198" s="313"/>
      <c r="I198" s="314"/>
      <c r="J198" s="314"/>
      <c r="P198" s="192"/>
      <c r="Q198" s="248"/>
      <c r="U198" s="192"/>
      <c r="V198" s="192"/>
      <c r="W198" s="192"/>
      <c r="X198" s="192"/>
      <c r="Y198" s="192"/>
    </row>
    <row r="199" spans="2:25" s="282" customFormat="1" x14ac:dyDescent="0.3">
      <c r="B199" s="63"/>
      <c r="F199" s="313"/>
      <c r="I199" s="314"/>
      <c r="J199" s="314"/>
      <c r="P199" s="192"/>
      <c r="Q199" s="248"/>
      <c r="U199" s="192"/>
      <c r="V199" s="192"/>
      <c r="W199" s="192"/>
      <c r="X199" s="192"/>
      <c r="Y199" s="192"/>
    </row>
    <row r="200" spans="2:25" s="282" customFormat="1" x14ac:dyDescent="0.3">
      <c r="B200" s="63"/>
      <c r="F200" s="313"/>
      <c r="I200" s="314"/>
      <c r="J200" s="314"/>
      <c r="P200" s="192"/>
      <c r="Q200" s="248"/>
      <c r="U200" s="192"/>
      <c r="V200" s="192"/>
      <c r="W200" s="192"/>
      <c r="X200" s="192"/>
      <c r="Y200" s="192"/>
    </row>
    <row r="201" spans="2:25" s="282" customFormat="1" x14ac:dyDescent="0.3">
      <c r="B201" s="63"/>
      <c r="F201" s="313"/>
      <c r="I201" s="314"/>
      <c r="J201" s="314"/>
      <c r="P201" s="192"/>
      <c r="Q201" s="248"/>
      <c r="U201" s="192"/>
      <c r="V201" s="192"/>
      <c r="W201" s="192"/>
      <c r="X201" s="192"/>
      <c r="Y201" s="192"/>
    </row>
    <row r="202" spans="2:25" s="282" customFormat="1" x14ac:dyDescent="0.3">
      <c r="B202" s="63"/>
      <c r="F202" s="313"/>
      <c r="I202" s="314"/>
      <c r="J202" s="314"/>
      <c r="P202" s="192"/>
      <c r="Q202" s="248"/>
      <c r="U202" s="192"/>
      <c r="V202" s="192"/>
      <c r="W202" s="192"/>
      <c r="X202" s="192"/>
      <c r="Y202" s="192"/>
    </row>
    <row r="203" spans="2:25" s="282" customFormat="1" x14ac:dyDescent="0.3">
      <c r="B203" s="63"/>
      <c r="F203" s="313"/>
      <c r="I203" s="314"/>
      <c r="J203" s="314"/>
      <c r="P203" s="192"/>
      <c r="Q203" s="248"/>
      <c r="U203" s="192"/>
      <c r="V203" s="192"/>
      <c r="W203" s="192"/>
      <c r="X203" s="192"/>
      <c r="Y203" s="192"/>
    </row>
    <row r="204" spans="2:25" s="282" customFormat="1" x14ac:dyDescent="0.3">
      <c r="B204" s="63"/>
      <c r="F204" s="313"/>
      <c r="I204" s="314"/>
      <c r="J204" s="314"/>
      <c r="P204" s="192"/>
      <c r="Q204" s="248"/>
      <c r="U204" s="192"/>
      <c r="V204" s="192"/>
      <c r="W204" s="192"/>
      <c r="X204" s="192"/>
      <c r="Y204" s="192"/>
    </row>
    <row r="205" spans="2:25" s="282" customFormat="1" x14ac:dyDescent="0.3">
      <c r="B205" s="63"/>
      <c r="F205" s="313"/>
      <c r="I205" s="314"/>
      <c r="J205" s="314"/>
      <c r="P205" s="192"/>
      <c r="Q205" s="248"/>
      <c r="U205" s="192"/>
      <c r="V205" s="192"/>
      <c r="W205" s="192"/>
      <c r="X205" s="192"/>
      <c r="Y205" s="192"/>
    </row>
    <row r="206" spans="2:25" s="282" customFormat="1" x14ac:dyDescent="0.3">
      <c r="B206" s="63"/>
      <c r="F206" s="313"/>
      <c r="I206" s="314"/>
      <c r="J206" s="314"/>
      <c r="P206" s="192"/>
      <c r="Q206" s="248"/>
      <c r="U206" s="192"/>
      <c r="V206" s="192"/>
      <c r="W206" s="192"/>
      <c r="X206" s="192"/>
      <c r="Y206" s="192"/>
    </row>
    <row r="207" spans="2:25" s="282" customFormat="1" x14ac:dyDescent="0.3">
      <c r="B207" s="63"/>
      <c r="F207" s="313"/>
      <c r="I207" s="314"/>
      <c r="J207" s="314"/>
      <c r="P207" s="192"/>
      <c r="Q207" s="248"/>
      <c r="U207" s="192"/>
      <c r="V207" s="192"/>
      <c r="W207" s="192"/>
      <c r="X207" s="192"/>
      <c r="Y207" s="192"/>
    </row>
    <row r="208" spans="2:25" s="282" customFormat="1" x14ac:dyDescent="0.3">
      <c r="B208" s="63"/>
      <c r="F208" s="313"/>
      <c r="I208" s="314"/>
      <c r="J208" s="314"/>
      <c r="P208" s="192"/>
      <c r="Q208" s="248"/>
      <c r="U208" s="192"/>
      <c r="V208" s="192"/>
      <c r="W208" s="192"/>
      <c r="X208" s="192"/>
      <c r="Y208" s="192"/>
    </row>
    <row r="209" spans="2:25" s="282" customFormat="1" x14ac:dyDescent="0.3">
      <c r="B209" s="63"/>
      <c r="F209" s="313"/>
      <c r="I209" s="314"/>
      <c r="J209" s="314"/>
      <c r="P209" s="192"/>
      <c r="Q209" s="248"/>
      <c r="U209" s="192"/>
      <c r="V209" s="192"/>
      <c r="W209" s="192"/>
      <c r="X209" s="192"/>
      <c r="Y209" s="192"/>
    </row>
    <row r="210" spans="2:25" s="282" customFormat="1" x14ac:dyDescent="0.3">
      <c r="B210" s="63"/>
      <c r="F210" s="313"/>
      <c r="I210" s="314"/>
      <c r="J210" s="314"/>
      <c r="P210" s="192"/>
      <c r="Q210" s="248"/>
      <c r="U210" s="192"/>
      <c r="V210" s="192"/>
      <c r="W210" s="192"/>
      <c r="X210" s="192"/>
      <c r="Y210" s="192"/>
    </row>
    <row r="211" spans="2:25" s="282" customFormat="1" x14ac:dyDescent="0.3">
      <c r="B211" s="63"/>
      <c r="F211" s="313"/>
      <c r="I211" s="314"/>
      <c r="J211" s="314"/>
      <c r="P211" s="192"/>
      <c r="Q211" s="248"/>
      <c r="U211" s="192"/>
      <c r="V211" s="192"/>
      <c r="W211" s="192"/>
      <c r="X211" s="192"/>
      <c r="Y211" s="192"/>
    </row>
    <row r="212" spans="2:25" s="282" customFormat="1" x14ac:dyDescent="0.3">
      <c r="B212" s="63"/>
      <c r="F212" s="313"/>
      <c r="I212" s="314"/>
      <c r="J212" s="314"/>
      <c r="P212" s="192"/>
      <c r="Q212" s="248"/>
      <c r="U212" s="192"/>
      <c r="V212" s="192"/>
      <c r="W212" s="192"/>
      <c r="X212" s="192"/>
      <c r="Y212" s="192"/>
    </row>
    <row r="213" spans="2:25" s="282" customFormat="1" x14ac:dyDescent="0.3">
      <c r="B213" s="63"/>
      <c r="F213" s="313"/>
      <c r="I213" s="314"/>
      <c r="J213" s="314"/>
      <c r="P213" s="192"/>
      <c r="Q213" s="248"/>
      <c r="U213" s="192"/>
      <c r="V213" s="192"/>
      <c r="W213" s="192"/>
      <c r="X213" s="192"/>
      <c r="Y213" s="192"/>
    </row>
    <row r="214" spans="2:25" s="282" customFormat="1" x14ac:dyDescent="0.3">
      <c r="B214" s="63"/>
      <c r="F214" s="313"/>
      <c r="I214" s="314"/>
      <c r="J214" s="314"/>
      <c r="P214" s="192"/>
      <c r="Q214" s="248"/>
      <c r="U214" s="192"/>
      <c r="V214" s="192"/>
      <c r="W214" s="192"/>
      <c r="X214" s="192"/>
      <c r="Y214" s="192"/>
    </row>
    <row r="215" spans="2:25" s="282" customFormat="1" x14ac:dyDescent="0.3">
      <c r="B215" s="63"/>
      <c r="F215" s="313"/>
      <c r="I215" s="314"/>
      <c r="J215" s="314"/>
      <c r="P215" s="192"/>
      <c r="Q215" s="248"/>
      <c r="U215" s="192"/>
      <c r="V215" s="192"/>
      <c r="W215" s="192"/>
      <c r="X215" s="192"/>
      <c r="Y215" s="192"/>
    </row>
    <row r="216" spans="2:25" s="282" customFormat="1" x14ac:dyDescent="0.3">
      <c r="B216" s="63"/>
      <c r="F216" s="313"/>
      <c r="I216" s="314"/>
      <c r="J216" s="314"/>
      <c r="P216" s="192"/>
      <c r="Q216" s="248"/>
      <c r="U216" s="192"/>
      <c r="V216" s="192"/>
      <c r="W216" s="192"/>
      <c r="X216" s="192"/>
      <c r="Y216" s="192"/>
    </row>
    <row r="217" spans="2:25" s="282" customFormat="1" x14ac:dyDescent="0.3">
      <c r="B217" s="63"/>
      <c r="F217" s="313"/>
      <c r="I217" s="314"/>
      <c r="J217" s="314"/>
      <c r="P217" s="192"/>
      <c r="Q217" s="248"/>
      <c r="U217" s="192"/>
      <c r="V217" s="192"/>
      <c r="W217" s="192"/>
      <c r="X217" s="192"/>
      <c r="Y217" s="192"/>
    </row>
    <row r="218" spans="2:25" s="282" customFormat="1" x14ac:dyDescent="0.3">
      <c r="B218" s="63"/>
      <c r="F218" s="313"/>
      <c r="I218" s="314"/>
      <c r="J218" s="314"/>
      <c r="P218" s="192"/>
      <c r="Q218" s="248"/>
      <c r="U218" s="192"/>
      <c r="V218" s="192"/>
      <c r="W218" s="192"/>
      <c r="X218" s="192"/>
      <c r="Y218" s="192"/>
    </row>
    <row r="219" spans="2:25" s="282" customFormat="1" x14ac:dyDescent="0.3">
      <c r="B219" s="63"/>
      <c r="F219" s="313"/>
      <c r="I219" s="314"/>
      <c r="J219" s="314"/>
      <c r="P219" s="192"/>
      <c r="Q219" s="248"/>
      <c r="U219" s="192"/>
      <c r="V219" s="192"/>
      <c r="W219" s="192"/>
      <c r="X219" s="192"/>
      <c r="Y219" s="192"/>
    </row>
    <row r="220" spans="2:25" s="282" customFormat="1" x14ac:dyDescent="0.3">
      <c r="B220" s="63"/>
      <c r="F220" s="313"/>
      <c r="I220" s="314"/>
      <c r="J220" s="314"/>
      <c r="P220" s="192"/>
      <c r="Q220" s="248"/>
      <c r="U220" s="192"/>
      <c r="V220" s="192"/>
      <c r="W220" s="192"/>
      <c r="X220" s="192"/>
      <c r="Y220" s="192"/>
    </row>
    <row r="221" spans="2:25" s="282" customFormat="1" x14ac:dyDescent="0.3">
      <c r="B221" s="63"/>
      <c r="F221" s="313"/>
      <c r="I221" s="314"/>
      <c r="J221" s="314"/>
      <c r="P221" s="192"/>
      <c r="Q221" s="248"/>
      <c r="U221" s="192"/>
      <c r="V221" s="192"/>
      <c r="W221" s="192"/>
      <c r="X221" s="192"/>
      <c r="Y221" s="192"/>
    </row>
    <row r="222" spans="2:25" s="282" customFormat="1" x14ac:dyDescent="0.3">
      <c r="B222" s="63"/>
      <c r="F222" s="313"/>
      <c r="I222" s="314"/>
      <c r="J222" s="314"/>
      <c r="P222" s="192"/>
      <c r="Q222" s="248"/>
      <c r="U222" s="192"/>
      <c r="V222" s="192"/>
      <c r="W222" s="192"/>
      <c r="X222" s="192"/>
      <c r="Y222" s="192"/>
    </row>
    <row r="223" spans="2:25" s="282" customFormat="1" x14ac:dyDescent="0.3">
      <c r="B223" s="63"/>
      <c r="F223" s="313"/>
      <c r="I223" s="314"/>
      <c r="J223" s="314"/>
      <c r="P223" s="192"/>
      <c r="Q223" s="248"/>
      <c r="U223" s="192"/>
      <c r="V223" s="192"/>
      <c r="W223" s="192"/>
      <c r="X223" s="192"/>
      <c r="Y223" s="192"/>
    </row>
    <row r="224" spans="2:25" s="282" customFormat="1" x14ac:dyDescent="0.3">
      <c r="B224" s="63"/>
      <c r="F224" s="313"/>
      <c r="I224" s="314"/>
      <c r="J224" s="314"/>
      <c r="P224" s="192"/>
      <c r="Q224" s="248"/>
      <c r="U224" s="192"/>
      <c r="V224" s="192"/>
      <c r="W224" s="192"/>
      <c r="X224" s="192"/>
      <c r="Y224" s="192"/>
    </row>
    <row r="225" spans="2:25" s="282" customFormat="1" x14ac:dyDescent="0.3">
      <c r="B225" s="63"/>
      <c r="F225" s="313"/>
      <c r="I225" s="314"/>
      <c r="J225" s="314"/>
      <c r="P225" s="192"/>
      <c r="Q225" s="248"/>
      <c r="U225" s="192"/>
      <c r="V225" s="192"/>
      <c r="W225" s="192"/>
      <c r="X225" s="192"/>
      <c r="Y225" s="192"/>
    </row>
    <row r="226" spans="2:25" s="282" customFormat="1" x14ac:dyDescent="0.3">
      <c r="B226" s="63"/>
      <c r="F226" s="313"/>
      <c r="I226" s="314"/>
      <c r="J226" s="314"/>
      <c r="P226" s="192"/>
      <c r="Q226" s="248"/>
      <c r="U226" s="192"/>
      <c r="V226" s="192"/>
      <c r="W226" s="192"/>
      <c r="X226" s="192"/>
      <c r="Y226" s="192"/>
    </row>
    <row r="227" spans="2:25" s="282" customFormat="1" x14ac:dyDescent="0.3">
      <c r="B227" s="63"/>
      <c r="F227" s="313"/>
      <c r="I227" s="314"/>
      <c r="J227" s="314"/>
      <c r="P227" s="192"/>
      <c r="Q227" s="248"/>
      <c r="U227" s="192"/>
      <c r="V227" s="192"/>
      <c r="W227" s="192"/>
      <c r="X227" s="192"/>
      <c r="Y227" s="192"/>
    </row>
    <row r="228" spans="2:25" s="282" customFormat="1" x14ac:dyDescent="0.3">
      <c r="B228" s="63"/>
      <c r="F228" s="313"/>
      <c r="I228" s="314"/>
      <c r="J228" s="314"/>
      <c r="P228" s="192"/>
      <c r="Q228" s="248"/>
      <c r="U228" s="192"/>
      <c r="V228" s="192"/>
      <c r="W228" s="192"/>
      <c r="X228" s="192"/>
      <c r="Y228" s="192"/>
    </row>
    <row r="229" spans="2:25" s="282" customFormat="1" x14ac:dyDescent="0.3">
      <c r="B229" s="63"/>
      <c r="F229" s="313"/>
      <c r="I229" s="314"/>
      <c r="J229" s="314"/>
      <c r="P229" s="192"/>
      <c r="Q229" s="248"/>
      <c r="U229" s="192"/>
      <c r="V229" s="192"/>
      <c r="W229" s="192"/>
      <c r="X229" s="192"/>
      <c r="Y229" s="192"/>
    </row>
    <row r="230" spans="2:25" s="282" customFormat="1" x14ac:dyDescent="0.3">
      <c r="B230" s="63"/>
      <c r="F230" s="313"/>
      <c r="I230" s="314"/>
      <c r="J230" s="314"/>
      <c r="P230" s="192"/>
      <c r="Q230" s="248"/>
      <c r="U230" s="192"/>
      <c r="V230" s="192"/>
      <c r="W230" s="192"/>
      <c r="X230" s="192"/>
      <c r="Y230" s="192"/>
    </row>
    <row r="231" spans="2:25" s="282" customFormat="1" x14ac:dyDescent="0.3">
      <c r="B231" s="63"/>
      <c r="F231" s="313"/>
      <c r="I231" s="314"/>
      <c r="J231" s="314"/>
      <c r="P231" s="192"/>
      <c r="Q231" s="248"/>
      <c r="U231" s="192"/>
      <c r="V231" s="192"/>
      <c r="W231" s="192"/>
      <c r="X231" s="192"/>
      <c r="Y231" s="192"/>
    </row>
    <row r="232" spans="2:25" s="282" customFormat="1" x14ac:dyDescent="0.3">
      <c r="B232" s="63"/>
      <c r="F232" s="313"/>
      <c r="I232" s="314"/>
      <c r="J232" s="314"/>
      <c r="P232" s="192"/>
      <c r="Q232" s="248"/>
      <c r="U232" s="192"/>
      <c r="V232" s="192"/>
      <c r="W232" s="192"/>
      <c r="X232" s="192"/>
      <c r="Y232" s="192"/>
    </row>
    <row r="233" spans="2:25" s="282" customFormat="1" x14ac:dyDescent="0.3">
      <c r="B233" s="63"/>
      <c r="F233" s="313"/>
      <c r="I233" s="314"/>
      <c r="J233" s="314"/>
      <c r="P233" s="192"/>
      <c r="Q233" s="248"/>
      <c r="U233" s="192"/>
      <c r="V233" s="192"/>
      <c r="W233" s="192"/>
      <c r="X233" s="192"/>
      <c r="Y233" s="192"/>
    </row>
    <row r="234" spans="2:25" s="282" customFormat="1" x14ac:dyDescent="0.3">
      <c r="B234" s="63"/>
      <c r="F234" s="313"/>
      <c r="I234" s="314"/>
      <c r="J234" s="314"/>
      <c r="P234" s="192"/>
      <c r="Q234" s="248"/>
      <c r="U234" s="192"/>
      <c r="V234" s="192"/>
      <c r="W234" s="192"/>
      <c r="X234" s="192"/>
      <c r="Y234" s="192"/>
    </row>
    <row r="235" spans="2:25" s="282" customFormat="1" x14ac:dyDescent="0.3">
      <c r="B235" s="63"/>
      <c r="F235" s="313"/>
      <c r="I235" s="314"/>
      <c r="J235" s="314"/>
      <c r="P235" s="192"/>
      <c r="Q235" s="248"/>
      <c r="U235" s="192"/>
      <c r="V235" s="192"/>
      <c r="W235" s="192"/>
      <c r="X235" s="192"/>
      <c r="Y235" s="192"/>
    </row>
    <row r="236" spans="2:25" s="282" customFormat="1" x14ac:dyDescent="0.3">
      <c r="B236" s="63"/>
      <c r="F236" s="313"/>
      <c r="I236" s="314"/>
      <c r="J236" s="314"/>
      <c r="P236" s="192"/>
      <c r="Q236" s="248"/>
      <c r="U236" s="192"/>
      <c r="V236" s="192"/>
      <c r="W236" s="192"/>
      <c r="X236" s="192"/>
      <c r="Y236" s="192"/>
    </row>
    <row r="237" spans="2:25" s="282" customFormat="1" x14ac:dyDescent="0.3">
      <c r="B237" s="63"/>
      <c r="F237" s="313"/>
      <c r="I237" s="314"/>
      <c r="J237" s="314"/>
      <c r="P237" s="192"/>
      <c r="Q237" s="248"/>
      <c r="U237" s="192"/>
      <c r="V237" s="192"/>
      <c r="W237" s="192"/>
      <c r="X237" s="192"/>
      <c r="Y237" s="192"/>
    </row>
    <row r="238" spans="2:25" s="282" customFormat="1" x14ac:dyDescent="0.3">
      <c r="B238" s="63"/>
      <c r="F238" s="313"/>
      <c r="I238" s="314"/>
      <c r="J238" s="314"/>
      <c r="P238" s="192"/>
      <c r="Q238" s="248"/>
      <c r="U238" s="192"/>
      <c r="V238" s="192"/>
      <c r="W238" s="192"/>
      <c r="X238" s="192"/>
      <c r="Y238" s="192"/>
    </row>
    <row r="239" spans="2:25" s="282" customFormat="1" x14ac:dyDescent="0.3">
      <c r="B239" s="63"/>
      <c r="F239" s="313"/>
      <c r="I239" s="314"/>
      <c r="J239" s="314"/>
      <c r="P239" s="192"/>
      <c r="Q239" s="248"/>
      <c r="U239" s="192"/>
      <c r="V239" s="192"/>
      <c r="W239" s="192"/>
      <c r="X239" s="192"/>
      <c r="Y239" s="192"/>
    </row>
    <row r="240" spans="2:25" s="282" customFormat="1" x14ac:dyDescent="0.3">
      <c r="B240" s="63"/>
      <c r="F240" s="313"/>
      <c r="I240" s="314"/>
      <c r="J240" s="314"/>
      <c r="P240" s="192"/>
      <c r="Q240" s="248"/>
      <c r="U240" s="192"/>
      <c r="V240" s="192"/>
      <c r="W240" s="192"/>
      <c r="X240" s="192"/>
      <c r="Y240" s="192"/>
    </row>
    <row r="241" spans="2:25" s="282" customFormat="1" x14ac:dyDescent="0.3">
      <c r="B241" s="63"/>
      <c r="F241" s="313"/>
      <c r="I241" s="314"/>
      <c r="J241" s="314"/>
      <c r="P241" s="192"/>
      <c r="Q241" s="248"/>
      <c r="U241" s="192"/>
      <c r="V241" s="192"/>
      <c r="W241" s="192"/>
      <c r="X241" s="192"/>
      <c r="Y241" s="192"/>
    </row>
    <row r="242" spans="2:25" s="282" customFormat="1" x14ac:dyDescent="0.3">
      <c r="B242" s="63"/>
      <c r="F242" s="313"/>
      <c r="I242" s="314"/>
      <c r="J242" s="314"/>
      <c r="P242" s="192"/>
      <c r="Q242" s="248"/>
      <c r="U242" s="192"/>
      <c r="V242" s="192"/>
      <c r="W242" s="192"/>
      <c r="X242" s="192"/>
      <c r="Y242" s="192"/>
    </row>
    <row r="243" spans="2:25" s="282" customFormat="1" x14ac:dyDescent="0.3">
      <c r="B243" s="63"/>
      <c r="F243" s="313"/>
      <c r="I243" s="314"/>
      <c r="J243" s="314"/>
      <c r="P243" s="192"/>
      <c r="Q243" s="248"/>
      <c r="U243" s="192"/>
      <c r="V243" s="192"/>
      <c r="W243" s="192"/>
      <c r="X243" s="192"/>
      <c r="Y243" s="192"/>
    </row>
    <row r="244" spans="2:25" s="282" customFormat="1" x14ac:dyDescent="0.3">
      <c r="B244" s="63"/>
      <c r="F244" s="313"/>
      <c r="I244" s="314"/>
      <c r="J244" s="314"/>
      <c r="P244" s="192"/>
      <c r="Q244" s="248"/>
      <c r="U244" s="192"/>
      <c r="V244" s="192"/>
      <c r="W244" s="192"/>
      <c r="X244" s="192"/>
      <c r="Y244" s="192"/>
    </row>
    <row r="245" spans="2:25" s="282" customFormat="1" x14ac:dyDescent="0.3">
      <c r="B245" s="63"/>
      <c r="F245" s="313"/>
      <c r="I245" s="314"/>
      <c r="J245" s="314"/>
      <c r="P245" s="192"/>
      <c r="Q245" s="248"/>
      <c r="U245" s="192"/>
      <c r="V245" s="192"/>
      <c r="W245" s="192"/>
      <c r="X245" s="192"/>
      <c r="Y245" s="192"/>
    </row>
    <row r="246" spans="2:25" s="282" customFormat="1" x14ac:dyDescent="0.3">
      <c r="B246" s="63"/>
      <c r="F246" s="313"/>
      <c r="I246" s="314"/>
      <c r="J246" s="314"/>
      <c r="P246" s="192"/>
      <c r="Q246" s="248"/>
      <c r="U246" s="192"/>
      <c r="V246" s="192"/>
      <c r="W246" s="192"/>
      <c r="X246" s="192"/>
      <c r="Y246" s="192"/>
    </row>
    <row r="247" spans="2:25" s="282" customFormat="1" x14ac:dyDescent="0.3">
      <c r="B247" s="63"/>
      <c r="F247" s="313"/>
      <c r="I247" s="314"/>
      <c r="J247" s="314"/>
      <c r="P247" s="192"/>
      <c r="Q247" s="248"/>
      <c r="U247" s="192"/>
      <c r="V247" s="192"/>
      <c r="W247" s="192"/>
      <c r="X247" s="192"/>
      <c r="Y247" s="192"/>
    </row>
    <row r="248" spans="2:25" s="282" customFormat="1" x14ac:dyDescent="0.3">
      <c r="B248" s="63"/>
      <c r="F248" s="313"/>
      <c r="I248" s="314"/>
      <c r="J248" s="314"/>
      <c r="P248" s="192"/>
      <c r="Q248" s="248"/>
      <c r="U248" s="192"/>
      <c r="V248" s="192"/>
      <c r="W248" s="192"/>
      <c r="X248" s="192"/>
      <c r="Y248" s="192"/>
    </row>
    <row r="249" spans="2:25" s="282" customFormat="1" x14ac:dyDescent="0.3">
      <c r="B249" s="63"/>
      <c r="F249" s="313"/>
      <c r="I249" s="314"/>
      <c r="J249" s="314"/>
      <c r="P249" s="192"/>
      <c r="Q249" s="248"/>
      <c r="U249" s="192"/>
      <c r="V249" s="192"/>
      <c r="W249" s="192"/>
      <c r="X249" s="192"/>
      <c r="Y249" s="192"/>
    </row>
    <row r="250" spans="2:25" s="282" customFormat="1" x14ac:dyDescent="0.3">
      <c r="B250" s="63"/>
      <c r="F250" s="313"/>
      <c r="I250" s="314"/>
      <c r="J250" s="314"/>
      <c r="P250" s="192"/>
      <c r="Q250" s="248"/>
      <c r="U250" s="192"/>
      <c r="V250" s="192"/>
      <c r="W250" s="192"/>
      <c r="X250" s="192"/>
      <c r="Y250" s="192"/>
    </row>
    <row r="251" spans="2:25" s="282" customFormat="1" x14ac:dyDescent="0.3">
      <c r="B251" s="63"/>
      <c r="F251" s="313"/>
      <c r="I251" s="314"/>
      <c r="J251" s="314"/>
      <c r="P251" s="192"/>
      <c r="Q251" s="248"/>
      <c r="U251" s="192"/>
      <c r="V251" s="192"/>
      <c r="W251" s="192"/>
      <c r="X251" s="192"/>
      <c r="Y251" s="192"/>
    </row>
    <row r="252" spans="2:25" s="282" customFormat="1" x14ac:dyDescent="0.3">
      <c r="B252" s="63"/>
      <c r="F252" s="313"/>
      <c r="I252" s="314"/>
      <c r="J252" s="314"/>
      <c r="P252" s="192"/>
      <c r="Q252" s="248"/>
      <c r="U252" s="192"/>
      <c r="V252" s="192"/>
      <c r="W252" s="192"/>
      <c r="X252" s="192"/>
      <c r="Y252" s="192"/>
    </row>
    <row r="253" spans="2:25" s="282" customFormat="1" x14ac:dyDescent="0.3">
      <c r="B253" s="63"/>
      <c r="F253" s="313"/>
      <c r="I253" s="314"/>
      <c r="J253" s="314"/>
      <c r="P253" s="192"/>
      <c r="Q253" s="248"/>
      <c r="U253" s="192"/>
      <c r="V253" s="192"/>
      <c r="W253" s="192"/>
      <c r="X253" s="192"/>
      <c r="Y253" s="192"/>
    </row>
    <row r="254" spans="2:25" s="282" customFormat="1" x14ac:dyDescent="0.3">
      <c r="B254" s="63"/>
      <c r="F254" s="313"/>
      <c r="I254" s="314"/>
      <c r="J254" s="314"/>
      <c r="P254" s="192"/>
      <c r="Q254" s="248"/>
      <c r="U254" s="192"/>
      <c r="V254" s="192"/>
      <c r="W254" s="192"/>
      <c r="X254" s="192"/>
      <c r="Y254" s="192"/>
    </row>
    <row r="255" spans="2:25" s="282" customFormat="1" x14ac:dyDescent="0.3">
      <c r="B255" s="63"/>
      <c r="F255" s="313"/>
      <c r="I255" s="314"/>
      <c r="J255" s="314"/>
      <c r="P255" s="192"/>
      <c r="Q255" s="248"/>
      <c r="U255" s="192"/>
      <c r="V255" s="192"/>
      <c r="W255" s="192"/>
      <c r="X255" s="192"/>
      <c r="Y255" s="192"/>
    </row>
    <row r="256" spans="2:25" s="282" customFormat="1" x14ac:dyDescent="0.3">
      <c r="B256" s="63"/>
      <c r="F256" s="313"/>
      <c r="I256" s="314"/>
      <c r="J256" s="314"/>
      <c r="P256" s="192"/>
      <c r="Q256" s="248"/>
      <c r="U256" s="192"/>
      <c r="V256" s="192"/>
      <c r="W256" s="192"/>
      <c r="X256" s="192"/>
      <c r="Y256" s="192"/>
    </row>
    <row r="257" spans="2:25" s="282" customFormat="1" x14ac:dyDescent="0.3">
      <c r="B257" s="63"/>
      <c r="F257" s="313"/>
      <c r="I257" s="314"/>
      <c r="J257" s="314"/>
      <c r="P257" s="192"/>
      <c r="Q257" s="248"/>
      <c r="U257" s="192"/>
      <c r="V257" s="192"/>
      <c r="W257" s="192"/>
      <c r="X257" s="192"/>
      <c r="Y257" s="192"/>
    </row>
    <row r="258" spans="2:25" s="282" customFormat="1" x14ac:dyDescent="0.3">
      <c r="B258" s="63"/>
      <c r="F258" s="313"/>
      <c r="I258" s="314"/>
      <c r="J258" s="314"/>
      <c r="P258" s="192"/>
      <c r="Q258" s="248"/>
      <c r="U258" s="192"/>
      <c r="V258" s="192"/>
      <c r="W258" s="192"/>
      <c r="X258" s="192"/>
      <c r="Y258" s="192"/>
    </row>
    <row r="259" spans="2:25" s="282" customFormat="1" x14ac:dyDescent="0.3">
      <c r="B259" s="63"/>
      <c r="F259" s="313"/>
      <c r="I259" s="314"/>
      <c r="J259" s="314"/>
      <c r="P259" s="192"/>
      <c r="Q259" s="248"/>
      <c r="U259" s="192"/>
      <c r="V259" s="192"/>
      <c r="W259" s="192"/>
      <c r="X259" s="192"/>
      <c r="Y259" s="192"/>
    </row>
    <row r="260" spans="2:25" s="282" customFormat="1" x14ac:dyDescent="0.3">
      <c r="B260" s="63"/>
      <c r="F260" s="313"/>
      <c r="I260" s="314"/>
      <c r="J260" s="314"/>
      <c r="P260" s="192"/>
      <c r="Q260" s="248"/>
      <c r="U260" s="192"/>
      <c r="V260" s="192"/>
      <c r="W260" s="192"/>
      <c r="X260" s="192"/>
      <c r="Y260" s="192"/>
    </row>
    <row r="261" spans="2:25" s="282" customFormat="1" x14ac:dyDescent="0.3">
      <c r="B261" s="63"/>
      <c r="F261" s="313"/>
      <c r="I261" s="314"/>
      <c r="J261" s="314"/>
      <c r="P261" s="192"/>
      <c r="Q261" s="248"/>
      <c r="U261" s="192"/>
      <c r="V261" s="192"/>
      <c r="W261" s="192"/>
      <c r="X261" s="192"/>
      <c r="Y261" s="192"/>
    </row>
    <row r="262" spans="2:25" s="282" customFormat="1" x14ac:dyDescent="0.3">
      <c r="B262" s="63"/>
      <c r="F262" s="313"/>
      <c r="I262" s="314"/>
      <c r="J262" s="314"/>
      <c r="P262" s="192"/>
      <c r="Q262" s="248"/>
      <c r="U262" s="192"/>
      <c r="V262" s="192"/>
      <c r="W262" s="192"/>
      <c r="X262" s="192"/>
      <c r="Y262" s="192"/>
    </row>
    <row r="263" spans="2:25" s="282" customFormat="1" x14ac:dyDescent="0.3">
      <c r="B263" s="63"/>
      <c r="F263" s="313"/>
      <c r="I263" s="314"/>
      <c r="J263" s="314"/>
      <c r="P263" s="192"/>
      <c r="Q263" s="248"/>
      <c r="U263" s="192"/>
      <c r="V263" s="192"/>
      <c r="W263" s="192"/>
      <c r="X263" s="192"/>
      <c r="Y263" s="192"/>
    </row>
    <row r="264" spans="2:25" s="282" customFormat="1" x14ac:dyDescent="0.3">
      <c r="B264" s="63"/>
      <c r="F264" s="313"/>
      <c r="I264" s="314"/>
      <c r="J264" s="314"/>
      <c r="P264" s="192"/>
      <c r="Q264" s="248"/>
      <c r="U264" s="192"/>
      <c r="V264" s="192"/>
      <c r="W264" s="192"/>
      <c r="X264" s="192"/>
      <c r="Y264" s="192"/>
    </row>
    <row r="265" spans="2:25" s="282" customFormat="1" x14ac:dyDescent="0.3">
      <c r="B265" s="63"/>
      <c r="F265" s="313"/>
      <c r="I265" s="314"/>
      <c r="J265" s="314"/>
      <c r="P265" s="192"/>
      <c r="Q265" s="248"/>
      <c r="U265" s="192"/>
      <c r="V265" s="192"/>
      <c r="W265" s="192"/>
      <c r="X265" s="192"/>
      <c r="Y265" s="192"/>
    </row>
    <row r="266" spans="2:25" s="282" customFormat="1" x14ac:dyDescent="0.3">
      <c r="B266" s="63"/>
      <c r="F266" s="313"/>
      <c r="I266" s="314"/>
      <c r="J266" s="314"/>
      <c r="P266" s="192"/>
      <c r="Q266" s="248"/>
      <c r="U266" s="192"/>
      <c r="V266" s="192"/>
      <c r="W266" s="192"/>
      <c r="X266" s="192"/>
      <c r="Y266" s="192"/>
    </row>
    <row r="267" spans="2:25" s="282" customFormat="1" x14ac:dyDescent="0.3">
      <c r="B267" s="63"/>
      <c r="F267" s="313"/>
      <c r="I267" s="314"/>
      <c r="J267" s="314"/>
      <c r="P267" s="192"/>
      <c r="Q267" s="248"/>
      <c r="U267" s="192"/>
      <c r="V267" s="192"/>
      <c r="W267" s="192"/>
      <c r="X267" s="192"/>
      <c r="Y267" s="192"/>
    </row>
    <row r="268" spans="2:25" s="282" customFormat="1" x14ac:dyDescent="0.3">
      <c r="B268" s="63"/>
      <c r="F268" s="313"/>
      <c r="I268" s="314"/>
      <c r="J268" s="314"/>
      <c r="P268" s="192"/>
      <c r="Q268" s="248"/>
      <c r="U268" s="192"/>
      <c r="V268" s="192"/>
      <c r="W268" s="192"/>
      <c r="X268" s="192"/>
      <c r="Y268" s="192"/>
    </row>
    <row r="269" spans="2:25" s="282" customFormat="1" x14ac:dyDescent="0.3">
      <c r="B269" s="63"/>
      <c r="F269" s="313"/>
      <c r="I269" s="314"/>
      <c r="J269" s="314"/>
      <c r="P269" s="192"/>
      <c r="Q269" s="248"/>
      <c r="U269" s="192"/>
      <c r="V269" s="192"/>
      <c r="W269" s="192"/>
      <c r="X269" s="192"/>
      <c r="Y269" s="192"/>
    </row>
    <row r="270" spans="2:25" s="282" customFormat="1" x14ac:dyDescent="0.3">
      <c r="B270" s="63"/>
      <c r="F270" s="313"/>
      <c r="I270" s="314"/>
      <c r="J270" s="314"/>
      <c r="P270" s="192"/>
      <c r="Q270" s="248"/>
      <c r="U270" s="192"/>
      <c r="V270" s="192"/>
      <c r="W270" s="192"/>
      <c r="X270" s="192"/>
      <c r="Y270" s="192"/>
    </row>
    <row r="271" spans="2:25" s="282" customFormat="1" x14ac:dyDescent="0.3">
      <c r="B271" s="63"/>
      <c r="F271" s="313"/>
      <c r="I271" s="314"/>
      <c r="J271" s="314"/>
      <c r="P271" s="192"/>
      <c r="Q271" s="248"/>
      <c r="U271" s="192"/>
      <c r="V271" s="192"/>
      <c r="W271" s="192"/>
      <c r="X271" s="192"/>
      <c r="Y271" s="192"/>
    </row>
    <row r="272" spans="2:25" s="282" customFormat="1" x14ac:dyDescent="0.3">
      <c r="B272" s="63"/>
      <c r="F272" s="313"/>
      <c r="I272" s="314"/>
      <c r="J272" s="314"/>
      <c r="P272" s="192"/>
      <c r="Q272" s="248"/>
      <c r="U272" s="192"/>
      <c r="V272" s="192"/>
      <c r="W272" s="192"/>
      <c r="X272" s="192"/>
      <c r="Y272" s="192"/>
    </row>
    <row r="273" spans="2:25" s="282" customFormat="1" x14ac:dyDescent="0.3">
      <c r="B273" s="63"/>
      <c r="F273" s="313"/>
      <c r="I273" s="314"/>
      <c r="J273" s="314"/>
      <c r="P273" s="192"/>
      <c r="Q273" s="248"/>
      <c r="U273" s="192"/>
      <c r="V273" s="192"/>
      <c r="W273" s="192"/>
      <c r="X273" s="192"/>
      <c r="Y273" s="192"/>
    </row>
    <row r="274" spans="2:25" s="282" customFormat="1" x14ac:dyDescent="0.3">
      <c r="B274" s="63"/>
      <c r="F274" s="313"/>
      <c r="I274" s="314"/>
      <c r="J274" s="314"/>
      <c r="P274" s="192"/>
      <c r="Q274" s="248"/>
      <c r="U274" s="192"/>
      <c r="V274" s="192"/>
      <c r="W274" s="192"/>
      <c r="X274" s="192"/>
      <c r="Y274" s="192"/>
    </row>
    <row r="275" spans="2:25" s="282" customFormat="1" x14ac:dyDescent="0.3">
      <c r="B275" s="63"/>
      <c r="F275" s="313"/>
      <c r="I275" s="314"/>
      <c r="J275" s="314"/>
      <c r="P275" s="192"/>
      <c r="Q275" s="248"/>
      <c r="U275" s="192"/>
      <c r="V275" s="192"/>
      <c r="W275" s="192"/>
      <c r="X275" s="192"/>
      <c r="Y275" s="192"/>
    </row>
    <row r="276" spans="2:25" s="282" customFormat="1" x14ac:dyDescent="0.3">
      <c r="B276" s="63"/>
      <c r="F276" s="313"/>
      <c r="I276" s="314"/>
      <c r="J276" s="314"/>
      <c r="P276" s="192"/>
      <c r="Q276" s="248"/>
      <c r="U276" s="192"/>
      <c r="V276" s="192"/>
      <c r="W276" s="192"/>
      <c r="X276" s="192"/>
      <c r="Y276" s="192"/>
    </row>
    <row r="277" spans="2:25" s="282" customFormat="1" x14ac:dyDescent="0.3">
      <c r="B277" s="63"/>
      <c r="F277" s="313"/>
      <c r="I277" s="314"/>
      <c r="J277" s="314"/>
      <c r="P277" s="192"/>
      <c r="Q277" s="248"/>
      <c r="U277" s="192"/>
      <c r="V277" s="192"/>
      <c r="W277" s="192"/>
      <c r="X277" s="192"/>
      <c r="Y277" s="192"/>
    </row>
    <row r="278" spans="2:25" s="282" customFormat="1" x14ac:dyDescent="0.3">
      <c r="B278" s="63"/>
      <c r="F278" s="313"/>
      <c r="I278" s="314"/>
      <c r="J278" s="314"/>
      <c r="P278" s="192"/>
      <c r="Q278" s="248"/>
      <c r="U278" s="192"/>
      <c r="V278" s="192"/>
      <c r="W278" s="192"/>
      <c r="X278" s="192"/>
      <c r="Y278" s="192"/>
    </row>
    <row r="279" spans="2:25" s="282" customFormat="1" x14ac:dyDescent="0.3">
      <c r="B279" s="63"/>
      <c r="F279" s="313"/>
      <c r="I279" s="314"/>
      <c r="J279" s="314"/>
      <c r="P279" s="192"/>
      <c r="Q279" s="248"/>
      <c r="U279" s="192"/>
      <c r="V279" s="192"/>
      <c r="W279" s="192"/>
      <c r="X279" s="192"/>
      <c r="Y279" s="192"/>
    </row>
    <row r="280" spans="2:25" s="282" customFormat="1" x14ac:dyDescent="0.3">
      <c r="B280" s="63"/>
      <c r="F280" s="313"/>
      <c r="I280" s="314"/>
      <c r="J280" s="314"/>
      <c r="P280" s="192"/>
      <c r="Q280" s="248"/>
      <c r="U280" s="192"/>
      <c r="V280" s="192"/>
      <c r="W280" s="192"/>
      <c r="X280" s="192"/>
      <c r="Y280" s="192"/>
    </row>
    <row r="281" spans="2:25" s="282" customFormat="1" x14ac:dyDescent="0.3">
      <c r="B281" s="63"/>
      <c r="F281" s="313"/>
      <c r="I281" s="314"/>
      <c r="J281" s="314"/>
      <c r="P281" s="192"/>
      <c r="Q281" s="248"/>
      <c r="U281" s="192"/>
      <c r="V281" s="192"/>
      <c r="W281" s="192"/>
      <c r="X281" s="192"/>
      <c r="Y281" s="192"/>
    </row>
    <row r="282" spans="2:25" s="282" customFormat="1" x14ac:dyDescent="0.3">
      <c r="B282" s="63"/>
      <c r="F282" s="313"/>
      <c r="I282" s="314"/>
      <c r="J282" s="314"/>
      <c r="P282" s="192"/>
      <c r="Q282" s="248"/>
      <c r="U282" s="192"/>
      <c r="V282" s="192"/>
      <c r="W282" s="192"/>
      <c r="X282" s="192"/>
      <c r="Y282" s="192"/>
    </row>
    <row r="283" spans="2:25" s="282" customFormat="1" x14ac:dyDescent="0.3">
      <c r="B283" s="63"/>
      <c r="F283" s="313"/>
      <c r="I283" s="314"/>
      <c r="J283" s="314"/>
      <c r="P283" s="192"/>
      <c r="Q283" s="248"/>
      <c r="U283" s="192"/>
      <c r="V283" s="192"/>
      <c r="W283" s="192"/>
      <c r="X283" s="192"/>
      <c r="Y283" s="192"/>
    </row>
    <row r="284" spans="2:25" s="282" customFormat="1" x14ac:dyDescent="0.3">
      <c r="B284" s="63"/>
      <c r="F284" s="313"/>
      <c r="I284" s="314"/>
      <c r="J284" s="314"/>
      <c r="P284" s="192"/>
      <c r="Q284" s="248"/>
      <c r="U284" s="192"/>
      <c r="V284" s="192"/>
      <c r="W284" s="192"/>
      <c r="X284" s="192"/>
      <c r="Y284" s="192"/>
    </row>
    <row r="285" spans="2:25" s="282" customFormat="1" x14ac:dyDescent="0.3">
      <c r="B285" s="63"/>
      <c r="F285" s="313"/>
      <c r="I285" s="314"/>
      <c r="J285" s="314"/>
      <c r="P285" s="192"/>
      <c r="Q285" s="248"/>
      <c r="U285" s="192"/>
      <c r="V285" s="192"/>
      <c r="W285" s="192"/>
      <c r="X285" s="192"/>
      <c r="Y285" s="192"/>
    </row>
    <row r="286" spans="2:25" s="282" customFormat="1" x14ac:dyDescent="0.3">
      <c r="B286" s="63"/>
      <c r="F286" s="313"/>
      <c r="I286" s="314"/>
      <c r="J286" s="314"/>
      <c r="P286" s="192"/>
      <c r="Q286" s="248"/>
      <c r="U286" s="192"/>
      <c r="V286" s="192"/>
      <c r="W286" s="192"/>
      <c r="X286" s="192"/>
      <c r="Y286" s="192"/>
    </row>
    <row r="287" spans="2:25" s="282" customFormat="1" x14ac:dyDescent="0.3">
      <c r="B287" s="63"/>
      <c r="F287" s="313"/>
      <c r="I287" s="314"/>
      <c r="J287" s="314"/>
      <c r="P287" s="192"/>
      <c r="Q287" s="248"/>
      <c r="U287" s="192"/>
      <c r="V287" s="192"/>
      <c r="W287" s="192"/>
      <c r="X287" s="192"/>
      <c r="Y287" s="192"/>
    </row>
    <row r="288" spans="2:25" s="282" customFormat="1" x14ac:dyDescent="0.3">
      <c r="B288" s="63"/>
      <c r="F288" s="313"/>
      <c r="I288" s="314"/>
      <c r="J288" s="314"/>
      <c r="P288" s="192"/>
      <c r="Q288" s="248"/>
      <c r="U288" s="192"/>
      <c r="V288" s="192"/>
      <c r="W288" s="192"/>
      <c r="X288" s="192"/>
      <c r="Y288" s="192"/>
    </row>
    <row r="289" spans="2:25" s="282" customFormat="1" x14ac:dyDescent="0.3">
      <c r="B289" s="63"/>
      <c r="F289" s="313"/>
      <c r="I289" s="314"/>
      <c r="J289" s="314"/>
      <c r="P289" s="192"/>
      <c r="Q289" s="248"/>
      <c r="U289" s="192"/>
      <c r="V289" s="192"/>
      <c r="W289" s="192"/>
      <c r="X289" s="192"/>
      <c r="Y289" s="192"/>
    </row>
    <row r="290" spans="2:25" s="282" customFormat="1" x14ac:dyDescent="0.3">
      <c r="B290" s="63"/>
      <c r="F290" s="313"/>
      <c r="I290" s="314"/>
      <c r="J290" s="314"/>
      <c r="P290" s="192"/>
      <c r="Q290" s="248"/>
      <c r="U290" s="192"/>
      <c r="V290" s="192"/>
      <c r="W290" s="192"/>
      <c r="X290" s="192"/>
      <c r="Y290" s="192"/>
    </row>
    <row r="291" spans="2:25" s="282" customFormat="1" x14ac:dyDescent="0.3">
      <c r="B291" s="63"/>
      <c r="F291" s="313"/>
      <c r="I291" s="314"/>
      <c r="J291" s="314"/>
      <c r="P291" s="192"/>
      <c r="Q291" s="248"/>
      <c r="U291" s="192"/>
      <c r="V291" s="192"/>
      <c r="W291" s="192"/>
      <c r="X291" s="192"/>
      <c r="Y291" s="192"/>
    </row>
    <row r="292" spans="2:25" s="282" customFormat="1" x14ac:dyDescent="0.3">
      <c r="B292" s="63"/>
      <c r="F292" s="313"/>
      <c r="I292" s="314"/>
      <c r="J292" s="314"/>
      <c r="P292" s="192"/>
      <c r="Q292" s="248"/>
      <c r="U292" s="192"/>
      <c r="V292" s="192"/>
      <c r="W292" s="192"/>
      <c r="X292" s="192"/>
      <c r="Y292" s="192"/>
    </row>
    <row r="293" spans="2:25" s="282" customFormat="1" x14ac:dyDescent="0.3">
      <c r="B293" s="63"/>
      <c r="F293" s="313"/>
      <c r="I293" s="314"/>
      <c r="J293" s="314"/>
      <c r="P293" s="192"/>
      <c r="Q293" s="248"/>
      <c r="U293" s="192"/>
      <c r="V293" s="192"/>
      <c r="W293" s="192"/>
      <c r="X293" s="192"/>
      <c r="Y293" s="192"/>
    </row>
    <row r="294" spans="2:25" s="282" customFormat="1" x14ac:dyDescent="0.3">
      <c r="B294" s="63"/>
      <c r="F294" s="313"/>
      <c r="I294" s="314"/>
      <c r="J294" s="314"/>
      <c r="P294" s="192"/>
      <c r="Q294" s="248"/>
      <c r="U294" s="192"/>
      <c r="V294" s="192"/>
      <c r="W294" s="192"/>
      <c r="X294" s="192"/>
      <c r="Y294" s="192"/>
    </row>
    <row r="295" spans="2:25" s="282" customFormat="1" x14ac:dyDescent="0.3">
      <c r="B295" s="63"/>
      <c r="F295" s="313"/>
      <c r="I295" s="314"/>
      <c r="J295" s="314"/>
      <c r="P295" s="192"/>
      <c r="Q295" s="248"/>
      <c r="U295" s="192"/>
      <c r="V295" s="192"/>
      <c r="W295" s="192"/>
      <c r="X295" s="192"/>
      <c r="Y295" s="192"/>
    </row>
    <row r="296" spans="2:25" s="282" customFormat="1" x14ac:dyDescent="0.3">
      <c r="B296" s="63"/>
      <c r="F296" s="313"/>
      <c r="I296" s="314"/>
      <c r="J296" s="314"/>
      <c r="P296" s="192"/>
      <c r="Q296" s="248"/>
      <c r="U296" s="192"/>
      <c r="V296" s="192"/>
      <c r="W296" s="192"/>
      <c r="X296" s="192"/>
      <c r="Y296" s="192"/>
    </row>
    <row r="297" spans="2:25" s="282" customFormat="1" x14ac:dyDescent="0.3">
      <c r="B297" s="63"/>
      <c r="F297" s="313"/>
      <c r="I297" s="314"/>
      <c r="J297" s="314"/>
      <c r="P297" s="192"/>
      <c r="Q297" s="248"/>
      <c r="U297" s="192"/>
      <c r="V297" s="192"/>
      <c r="W297" s="192"/>
      <c r="X297" s="192"/>
      <c r="Y297" s="192"/>
    </row>
    <row r="298" spans="2:25" s="282" customFormat="1" x14ac:dyDescent="0.3">
      <c r="B298" s="63"/>
      <c r="F298" s="313"/>
      <c r="I298" s="314"/>
      <c r="J298" s="314"/>
      <c r="P298" s="192"/>
      <c r="Q298" s="248"/>
      <c r="U298" s="192"/>
      <c r="V298" s="192"/>
      <c r="W298" s="192"/>
      <c r="X298" s="192"/>
      <c r="Y298" s="192"/>
    </row>
    <row r="299" spans="2:25" s="282" customFormat="1" x14ac:dyDescent="0.3">
      <c r="B299" s="63"/>
      <c r="F299" s="313"/>
      <c r="I299" s="314"/>
      <c r="J299" s="314"/>
      <c r="P299" s="192"/>
      <c r="Q299" s="248"/>
      <c r="U299" s="192"/>
      <c r="V299" s="192"/>
      <c r="W299" s="192"/>
      <c r="X299" s="192"/>
      <c r="Y299" s="192"/>
    </row>
    <row r="300" spans="2:25" s="282" customFormat="1" x14ac:dyDescent="0.3">
      <c r="B300" s="63"/>
      <c r="F300" s="313"/>
      <c r="I300" s="314"/>
      <c r="J300" s="314"/>
      <c r="P300" s="192"/>
      <c r="Q300" s="248"/>
      <c r="U300" s="192"/>
      <c r="V300" s="192"/>
      <c r="W300" s="192"/>
      <c r="X300" s="192"/>
      <c r="Y300" s="192"/>
    </row>
    <row r="301" spans="2:25" s="282" customFormat="1" x14ac:dyDescent="0.3">
      <c r="B301" s="63"/>
      <c r="F301" s="313"/>
      <c r="I301" s="314"/>
      <c r="J301" s="314"/>
      <c r="P301" s="192"/>
      <c r="Q301" s="248"/>
      <c r="U301" s="192"/>
      <c r="V301" s="192"/>
      <c r="W301" s="192"/>
      <c r="X301" s="192"/>
      <c r="Y301" s="192"/>
    </row>
    <row r="302" spans="2:25" s="282" customFormat="1" x14ac:dyDescent="0.3">
      <c r="B302" s="63"/>
      <c r="F302" s="313"/>
      <c r="I302" s="314"/>
      <c r="J302" s="314"/>
      <c r="P302" s="192"/>
      <c r="Q302" s="248"/>
      <c r="U302" s="192"/>
      <c r="V302" s="192"/>
      <c r="W302" s="192"/>
      <c r="X302" s="192"/>
      <c r="Y302" s="192"/>
    </row>
    <row r="303" spans="2:25" s="282" customFormat="1" x14ac:dyDescent="0.3">
      <c r="B303" s="63"/>
      <c r="F303" s="313"/>
      <c r="I303" s="314"/>
      <c r="J303" s="314"/>
      <c r="P303" s="192"/>
      <c r="Q303" s="248"/>
      <c r="U303" s="192"/>
      <c r="V303" s="192"/>
      <c r="W303" s="192"/>
      <c r="X303" s="192"/>
      <c r="Y303" s="192"/>
    </row>
    <row r="304" spans="2:25" s="282" customFormat="1" x14ac:dyDescent="0.3">
      <c r="B304" s="63"/>
      <c r="F304" s="313"/>
      <c r="I304" s="314"/>
      <c r="J304" s="314"/>
      <c r="P304" s="192"/>
      <c r="Q304" s="248"/>
      <c r="U304" s="192"/>
      <c r="V304" s="192"/>
      <c r="W304" s="192"/>
      <c r="X304" s="192"/>
      <c r="Y304" s="192"/>
    </row>
    <row r="305" spans="2:25" s="282" customFormat="1" x14ac:dyDescent="0.3">
      <c r="B305" s="63"/>
      <c r="F305" s="313"/>
      <c r="I305" s="314"/>
      <c r="J305" s="314"/>
      <c r="P305" s="192"/>
      <c r="Q305" s="248"/>
      <c r="U305" s="192"/>
      <c r="V305" s="192"/>
      <c r="W305" s="192"/>
      <c r="X305" s="192"/>
      <c r="Y305" s="192"/>
    </row>
    <row r="306" spans="2:25" s="282" customFormat="1" x14ac:dyDescent="0.3">
      <c r="B306" s="63"/>
      <c r="F306" s="313"/>
      <c r="I306" s="314"/>
      <c r="J306" s="314"/>
      <c r="P306" s="192"/>
      <c r="Q306" s="248"/>
      <c r="U306" s="192"/>
      <c r="V306" s="192"/>
      <c r="W306" s="192"/>
      <c r="X306" s="192"/>
      <c r="Y306" s="192"/>
    </row>
    <row r="307" spans="2:25" s="282" customFormat="1" x14ac:dyDescent="0.3">
      <c r="B307" s="63"/>
      <c r="F307" s="313"/>
      <c r="I307" s="314"/>
      <c r="J307" s="314"/>
      <c r="P307" s="192"/>
      <c r="Q307" s="248"/>
      <c r="U307" s="192"/>
      <c r="V307" s="192"/>
      <c r="W307" s="192"/>
      <c r="X307" s="192"/>
      <c r="Y307" s="192"/>
    </row>
    <row r="308" spans="2:25" s="282" customFormat="1" x14ac:dyDescent="0.3">
      <c r="B308" s="63"/>
      <c r="F308" s="313"/>
      <c r="I308" s="314"/>
      <c r="J308" s="314"/>
      <c r="P308" s="192"/>
      <c r="Q308" s="248"/>
      <c r="U308" s="192"/>
      <c r="V308" s="192"/>
      <c r="W308" s="192"/>
      <c r="X308" s="192"/>
      <c r="Y308" s="192"/>
    </row>
    <row r="309" spans="2:25" s="282" customFormat="1" x14ac:dyDescent="0.3">
      <c r="B309" s="63"/>
      <c r="F309" s="313"/>
      <c r="I309" s="314"/>
      <c r="J309" s="314"/>
      <c r="P309" s="192"/>
      <c r="Q309" s="248"/>
      <c r="U309" s="192"/>
      <c r="V309" s="192"/>
      <c r="W309" s="192"/>
      <c r="X309" s="192"/>
      <c r="Y309" s="192"/>
    </row>
    <row r="310" spans="2:25" s="282" customFormat="1" x14ac:dyDescent="0.3">
      <c r="B310" s="63"/>
      <c r="F310" s="313"/>
      <c r="I310" s="314"/>
      <c r="J310" s="314"/>
      <c r="P310" s="192"/>
      <c r="Q310" s="248"/>
      <c r="U310" s="192"/>
      <c r="V310" s="192"/>
      <c r="W310" s="192"/>
      <c r="X310" s="192"/>
      <c r="Y310" s="192"/>
    </row>
    <row r="311" spans="2:25" s="282" customFormat="1" x14ac:dyDescent="0.3">
      <c r="B311" s="63"/>
      <c r="F311" s="313"/>
      <c r="I311" s="314"/>
      <c r="J311" s="314"/>
      <c r="P311" s="192"/>
      <c r="Q311" s="248"/>
      <c r="U311" s="192"/>
      <c r="V311" s="192"/>
      <c r="W311" s="192"/>
      <c r="X311" s="192"/>
      <c r="Y311" s="192"/>
    </row>
    <row r="312" spans="2:25" s="282" customFormat="1" x14ac:dyDescent="0.3">
      <c r="B312" s="63"/>
      <c r="F312" s="313"/>
      <c r="I312" s="314"/>
      <c r="J312" s="314"/>
      <c r="P312" s="192"/>
      <c r="Q312" s="248"/>
      <c r="U312" s="192"/>
      <c r="V312" s="192"/>
      <c r="W312" s="192"/>
      <c r="X312" s="192"/>
      <c r="Y312" s="192"/>
    </row>
    <row r="313" spans="2:25" s="282" customFormat="1" x14ac:dyDescent="0.3">
      <c r="B313" s="63"/>
      <c r="F313" s="313"/>
      <c r="I313" s="314"/>
      <c r="J313" s="314"/>
      <c r="P313" s="192"/>
      <c r="Q313" s="248"/>
      <c r="U313" s="192"/>
      <c r="V313" s="192"/>
      <c r="W313" s="192"/>
      <c r="X313" s="192"/>
      <c r="Y313" s="192"/>
    </row>
    <row r="314" spans="2:25" s="282" customFormat="1" x14ac:dyDescent="0.3">
      <c r="B314" s="63"/>
      <c r="F314" s="313"/>
      <c r="I314" s="314"/>
      <c r="J314" s="314"/>
      <c r="P314" s="192"/>
      <c r="Q314" s="248"/>
      <c r="U314" s="192"/>
      <c r="V314" s="192"/>
      <c r="W314" s="192"/>
      <c r="X314" s="192"/>
      <c r="Y314" s="192"/>
    </row>
    <row r="315" spans="2:25" s="282" customFormat="1" x14ac:dyDescent="0.3">
      <c r="B315" s="63"/>
      <c r="F315" s="313"/>
      <c r="I315" s="314"/>
      <c r="J315" s="314"/>
      <c r="P315" s="192"/>
      <c r="Q315" s="248"/>
      <c r="U315" s="192"/>
      <c r="V315" s="192"/>
      <c r="W315" s="192"/>
      <c r="X315" s="192"/>
      <c r="Y315" s="192"/>
    </row>
    <row r="316" spans="2:25" s="282" customFormat="1" x14ac:dyDescent="0.3">
      <c r="B316" s="63"/>
      <c r="F316" s="313"/>
      <c r="I316" s="314"/>
      <c r="J316" s="314"/>
      <c r="P316" s="192"/>
      <c r="Q316" s="248"/>
      <c r="U316" s="192"/>
      <c r="V316" s="192"/>
      <c r="W316" s="192"/>
      <c r="X316" s="192"/>
      <c r="Y316" s="192"/>
    </row>
    <row r="317" spans="2:25" s="282" customFormat="1" x14ac:dyDescent="0.3">
      <c r="B317" s="63"/>
      <c r="F317" s="313"/>
      <c r="I317" s="314"/>
      <c r="J317" s="314"/>
      <c r="P317" s="192"/>
      <c r="Q317" s="248"/>
      <c r="U317" s="192"/>
      <c r="V317" s="192"/>
      <c r="W317" s="192"/>
      <c r="X317" s="192"/>
      <c r="Y317" s="192"/>
    </row>
    <row r="318" spans="2:25" s="282" customFormat="1" x14ac:dyDescent="0.3">
      <c r="B318" s="63"/>
      <c r="F318" s="313"/>
      <c r="I318" s="314"/>
      <c r="J318" s="314"/>
      <c r="P318" s="192"/>
      <c r="Q318" s="248"/>
      <c r="U318" s="192"/>
      <c r="V318" s="192"/>
      <c r="W318" s="192"/>
      <c r="X318" s="192"/>
      <c r="Y318" s="192"/>
    </row>
    <row r="319" spans="2:25" s="282" customFormat="1" x14ac:dyDescent="0.3">
      <c r="B319" s="63"/>
      <c r="F319" s="313"/>
      <c r="I319" s="314"/>
      <c r="J319" s="314"/>
      <c r="P319" s="192"/>
      <c r="Q319" s="248"/>
      <c r="U319" s="192"/>
      <c r="V319" s="192"/>
      <c r="W319" s="192"/>
      <c r="X319" s="192"/>
      <c r="Y319" s="192"/>
    </row>
    <row r="320" spans="2:25" s="282" customFormat="1" x14ac:dyDescent="0.3">
      <c r="B320" s="63"/>
      <c r="F320" s="313"/>
      <c r="I320" s="314"/>
      <c r="J320" s="314"/>
      <c r="P320" s="192"/>
      <c r="Q320" s="248"/>
      <c r="U320" s="192"/>
      <c r="V320" s="192"/>
      <c r="W320" s="192"/>
      <c r="X320" s="192"/>
      <c r="Y320" s="192"/>
    </row>
    <row r="321" spans="2:25" s="282" customFormat="1" x14ac:dyDescent="0.3">
      <c r="B321" s="63"/>
      <c r="F321" s="313"/>
      <c r="I321" s="314"/>
      <c r="J321" s="314"/>
      <c r="P321" s="192"/>
      <c r="Q321" s="248"/>
      <c r="U321" s="192"/>
      <c r="V321" s="192"/>
      <c r="W321" s="192"/>
      <c r="X321" s="192"/>
      <c r="Y321" s="192"/>
    </row>
    <row r="322" spans="2:25" s="282" customFormat="1" x14ac:dyDescent="0.3">
      <c r="B322" s="63"/>
      <c r="F322" s="313"/>
      <c r="I322" s="314"/>
      <c r="J322" s="314"/>
      <c r="P322" s="192"/>
      <c r="Q322" s="248"/>
      <c r="U322" s="192"/>
      <c r="V322" s="192"/>
      <c r="W322" s="192"/>
      <c r="X322" s="192"/>
      <c r="Y322" s="192"/>
    </row>
    <row r="323" spans="2:25" s="282" customFormat="1" x14ac:dyDescent="0.3">
      <c r="B323" s="63"/>
      <c r="F323" s="313"/>
      <c r="I323" s="314"/>
      <c r="J323" s="314"/>
      <c r="P323" s="192"/>
      <c r="Q323" s="248"/>
      <c r="U323" s="192"/>
      <c r="V323" s="192"/>
      <c r="W323" s="192"/>
      <c r="X323" s="192"/>
      <c r="Y323" s="192"/>
    </row>
    <row r="324" spans="2:25" s="282" customFormat="1" x14ac:dyDescent="0.3">
      <c r="B324" s="63"/>
      <c r="F324" s="313"/>
      <c r="I324" s="314"/>
      <c r="J324" s="314"/>
      <c r="P324" s="192"/>
      <c r="Q324" s="248"/>
      <c r="U324" s="192"/>
      <c r="V324" s="192"/>
      <c r="W324" s="192"/>
      <c r="X324" s="192"/>
      <c r="Y324" s="192"/>
    </row>
    <row r="325" spans="2:25" s="282" customFormat="1" x14ac:dyDescent="0.3">
      <c r="B325" s="63"/>
      <c r="F325" s="313"/>
      <c r="I325" s="314"/>
      <c r="J325" s="314"/>
      <c r="P325" s="192"/>
      <c r="Q325" s="248"/>
      <c r="U325" s="192"/>
      <c r="V325" s="192"/>
      <c r="W325" s="192"/>
      <c r="X325" s="192"/>
      <c r="Y325" s="192"/>
    </row>
    <row r="326" spans="2:25" s="282" customFormat="1" x14ac:dyDescent="0.3">
      <c r="B326" s="63"/>
      <c r="F326" s="313"/>
      <c r="I326" s="314"/>
      <c r="J326" s="314"/>
      <c r="P326" s="192"/>
      <c r="Q326" s="248"/>
      <c r="U326" s="192"/>
      <c r="V326" s="192"/>
      <c r="W326" s="192"/>
      <c r="X326" s="192"/>
      <c r="Y326" s="192"/>
    </row>
    <row r="327" spans="2:25" s="282" customFormat="1" x14ac:dyDescent="0.3">
      <c r="B327" s="63"/>
      <c r="F327" s="313"/>
      <c r="I327" s="314"/>
      <c r="J327" s="314"/>
      <c r="P327" s="192"/>
      <c r="Q327" s="248"/>
      <c r="U327" s="192"/>
      <c r="V327" s="192"/>
      <c r="W327" s="192"/>
      <c r="X327" s="192"/>
      <c r="Y327" s="192"/>
    </row>
    <row r="328" spans="2:25" s="282" customFormat="1" x14ac:dyDescent="0.3">
      <c r="B328" s="63"/>
      <c r="F328" s="313"/>
      <c r="I328" s="314"/>
      <c r="J328" s="314"/>
      <c r="P328" s="192"/>
      <c r="Q328" s="248"/>
      <c r="U328" s="192"/>
      <c r="V328" s="192"/>
      <c r="W328" s="192"/>
      <c r="X328" s="192"/>
      <c r="Y328" s="192"/>
    </row>
    <row r="329" spans="2:25" s="282" customFormat="1" x14ac:dyDescent="0.3">
      <c r="B329" s="63"/>
      <c r="F329" s="313"/>
      <c r="I329" s="314"/>
      <c r="J329" s="314"/>
      <c r="P329" s="192"/>
      <c r="Q329" s="248"/>
      <c r="U329" s="192"/>
      <c r="V329" s="192"/>
      <c r="W329" s="192"/>
      <c r="X329" s="192"/>
      <c r="Y329" s="192"/>
    </row>
    <row r="330" spans="2:25" s="282" customFormat="1" x14ac:dyDescent="0.3">
      <c r="B330" s="63"/>
      <c r="F330" s="313"/>
      <c r="I330" s="314"/>
      <c r="J330" s="314"/>
      <c r="P330" s="192"/>
      <c r="Q330" s="248"/>
      <c r="U330" s="192"/>
      <c r="V330" s="192"/>
      <c r="W330" s="192"/>
      <c r="X330" s="192"/>
      <c r="Y330" s="192"/>
    </row>
    <row r="331" spans="2:25" s="282" customFormat="1" x14ac:dyDescent="0.3">
      <c r="B331" s="63"/>
      <c r="F331" s="313"/>
      <c r="I331" s="314"/>
      <c r="J331" s="314"/>
      <c r="P331" s="192"/>
      <c r="Q331" s="248"/>
      <c r="U331" s="192"/>
      <c r="V331" s="192"/>
      <c r="W331" s="192"/>
      <c r="X331" s="192"/>
      <c r="Y331" s="192"/>
    </row>
    <row r="332" spans="2:25" s="282" customFormat="1" x14ac:dyDescent="0.3">
      <c r="B332" s="63"/>
      <c r="F332" s="313"/>
      <c r="I332" s="314"/>
      <c r="J332" s="314"/>
      <c r="P332" s="192"/>
      <c r="Q332" s="248"/>
      <c r="U332" s="192"/>
      <c r="V332" s="192"/>
      <c r="W332" s="192"/>
      <c r="X332" s="192"/>
      <c r="Y332" s="192"/>
    </row>
    <row r="333" spans="2:25" s="282" customFormat="1" x14ac:dyDescent="0.3">
      <c r="B333" s="63"/>
      <c r="F333" s="313"/>
      <c r="I333" s="314"/>
      <c r="J333" s="314"/>
      <c r="P333" s="192"/>
      <c r="Q333" s="248"/>
      <c r="U333" s="192"/>
      <c r="V333" s="192"/>
      <c r="W333" s="192"/>
      <c r="X333" s="192"/>
      <c r="Y333" s="192"/>
    </row>
    <row r="334" spans="2:25" s="282" customFormat="1" x14ac:dyDescent="0.3">
      <c r="B334" s="63"/>
      <c r="F334" s="313"/>
      <c r="I334" s="314"/>
      <c r="J334" s="314"/>
      <c r="P334" s="192"/>
      <c r="Q334" s="248"/>
      <c r="U334" s="192"/>
      <c r="V334" s="192"/>
      <c r="W334" s="192"/>
      <c r="X334" s="192"/>
      <c r="Y334" s="192"/>
    </row>
    <row r="335" spans="2:25" s="282" customFormat="1" x14ac:dyDescent="0.3">
      <c r="B335" s="63"/>
      <c r="F335" s="313"/>
      <c r="I335" s="314"/>
      <c r="J335" s="314"/>
      <c r="P335" s="192"/>
      <c r="Q335" s="248"/>
      <c r="U335" s="192"/>
      <c r="V335" s="192"/>
      <c r="W335" s="192"/>
      <c r="X335" s="192"/>
      <c r="Y335" s="192"/>
    </row>
    <row r="336" spans="2:25" s="282" customFormat="1" x14ac:dyDescent="0.3">
      <c r="B336" s="63"/>
      <c r="F336" s="313"/>
      <c r="I336" s="314"/>
      <c r="J336" s="314"/>
      <c r="P336" s="192"/>
      <c r="Q336" s="248"/>
      <c r="U336" s="192"/>
      <c r="V336" s="192"/>
      <c r="W336" s="192"/>
      <c r="X336" s="192"/>
      <c r="Y336" s="192"/>
    </row>
  </sheetData>
  <sortState xmlns:xlrd2="http://schemas.microsoft.com/office/spreadsheetml/2017/richdata2" ref="A7:AB63">
    <sortCondition ref="B7:B63"/>
  </sortState>
  <mergeCells count="1">
    <mergeCell ref="R5:T5"/>
  </mergeCells>
  <conditionalFormatting sqref="B7:B63">
    <cfRule type="colorScale" priority="182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P7:Q63">
    <cfRule type="colorScale" priority="1824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T7:T63">
    <cfRule type="colorScale" priority="1826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C7:C63">
    <cfRule type="colorScale" priority="182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377</vt:i4>
      </vt:variant>
    </vt:vector>
  </HeadingPairs>
  <TitlesOfParts>
    <vt:vector size="394" baseType="lpstr">
      <vt:lpstr>Overview</vt:lpstr>
      <vt:lpstr>Commercial</vt:lpstr>
      <vt:lpstr>Recreational</vt:lpstr>
      <vt:lpstr>Tribal</vt:lpstr>
      <vt:lpstr>Const Demand</vt:lpstr>
      <vt:lpstr>Rebuilding</vt:lpstr>
      <vt:lpstr>Abundance</vt:lpstr>
      <vt:lpstr>Fishing mortality</vt:lpstr>
      <vt:lpstr>Ecosystem</vt:lpstr>
      <vt:lpstr>New info</vt:lpstr>
      <vt:lpstr>Assess Freq</vt:lpstr>
      <vt:lpstr>2022 spex limiting</vt:lpstr>
      <vt:lpstr>Factor Summary</vt:lpstr>
      <vt:lpstr>Data Availability</vt:lpstr>
      <vt:lpstr>Calendar '21</vt:lpstr>
      <vt:lpstr>2023 scoring</vt:lpstr>
      <vt:lpstr>SA history</vt:lpstr>
      <vt:lpstr>'Calendar ''21'!Date_2021_01_01_WinCalendar</vt:lpstr>
      <vt:lpstr>'Calendar ''21'!Date_2021_01_02_WinCalendar</vt:lpstr>
      <vt:lpstr>'Calendar ''21'!Date_2021_01_03_WinCalendar</vt:lpstr>
      <vt:lpstr>'Calendar ''21'!Date_2021_01_04_WinCalendar</vt:lpstr>
      <vt:lpstr>'Calendar ''21'!Date_2021_01_05_WinCalendar</vt:lpstr>
      <vt:lpstr>'Calendar ''21'!Date_2021_01_06_WinCalendar</vt:lpstr>
      <vt:lpstr>'Calendar ''21'!Date_2021_01_07_WinCalendar</vt:lpstr>
      <vt:lpstr>'Calendar ''21'!Date_2021_01_08_WinCalendar</vt:lpstr>
      <vt:lpstr>'Calendar ''21'!Date_2021_01_09_WinCalendar</vt:lpstr>
      <vt:lpstr>'Calendar ''21'!Date_2021_01_10_WinCalendar</vt:lpstr>
      <vt:lpstr>'Calendar ''21'!Date_2021_01_11_WinCalendar</vt:lpstr>
      <vt:lpstr>'Calendar ''21'!Date_2021_01_12_WinCalendar</vt:lpstr>
      <vt:lpstr>'Calendar ''21'!Date_2021_01_13_WinCalendar</vt:lpstr>
      <vt:lpstr>'Calendar ''21'!Date_2021_01_14_WinCalendar</vt:lpstr>
      <vt:lpstr>'Calendar ''21'!Date_2021_01_15_WinCalendar</vt:lpstr>
      <vt:lpstr>'Calendar ''21'!Date_2021_01_16_WinCalendar</vt:lpstr>
      <vt:lpstr>'Calendar ''21'!Date_2021_01_17_WinCalendar</vt:lpstr>
      <vt:lpstr>'Calendar ''21'!Date_2021_01_18_WinCalendar</vt:lpstr>
      <vt:lpstr>'Calendar ''21'!Date_2021_01_19_WinCalendar</vt:lpstr>
      <vt:lpstr>'Calendar ''21'!Date_2021_01_20_WinCalendar</vt:lpstr>
      <vt:lpstr>'Calendar ''21'!Date_2021_01_21_WinCalendar</vt:lpstr>
      <vt:lpstr>'Calendar ''21'!Date_2021_01_22_WinCalendar</vt:lpstr>
      <vt:lpstr>'Calendar ''21'!Date_2021_01_23_WinCalendar</vt:lpstr>
      <vt:lpstr>'Calendar ''21'!Date_2021_01_24_WinCalendar</vt:lpstr>
      <vt:lpstr>'Calendar ''21'!Date_2021_01_25_WinCalendar</vt:lpstr>
      <vt:lpstr>'Calendar ''21'!Date_2021_01_26_WinCalendar</vt:lpstr>
      <vt:lpstr>'Calendar ''21'!Date_2021_01_27_WinCalendar</vt:lpstr>
      <vt:lpstr>'Calendar ''21'!Date_2021_01_28_WinCalendar</vt:lpstr>
      <vt:lpstr>'Calendar ''21'!Date_2021_01_29_WinCalendar</vt:lpstr>
      <vt:lpstr>'Calendar ''21'!Date_2021_01_30_WinCalendar</vt:lpstr>
      <vt:lpstr>'Calendar ''21'!Date_2021_01_31_WinCalendar</vt:lpstr>
      <vt:lpstr>'Calendar ''21'!Date_2021_02_01_WinCalendar</vt:lpstr>
      <vt:lpstr>'Calendar ''21'!Date_2021_02_02_WinCalendar</vt:lpstr>
      <vt:lpstr>'Calendar ''21'!Date_2021_02_03_WinCalendar</vt:lpstr>
      <vt:lpstr>'Calendar ''21'!Date_2021_02_04_WinCalendar</vt:lpstr>
      <vt:lpstr>'Calendar ''21'!Date_2021_02_05_WinCalendar</vt:lpstr>
      <vt:lpstr>'Calendar ''21'!Date_2021_02_06_WinCalendar</vt:lpstr>
      <vt:lpstr>'Calendar ''21'!Date_2021_02_07_WinCalendar</vt:lpstr>
      <vt:lpstr>'Calendar ''21'!Date_2021_02_08_WinCalendar</vt:lpstr>
      <vt:lpstr>'Calendar ''21'!Date_2021_02_09_WinCalendar</vt:lpstr>
      <vt:lpstr>'Calendar ''21'!Date_2021_02_10_WinCalendar</vt:lpstr>
      <vt:lpstr>'Calendar ''21'!Date_2021_02_11_WinCalendar</vt:lpstr>
      <vt:lpstr>'Calendar ''21'!Date_2021_02_12_WinCalendar</vt:lpstr>
      <vt:lpstr>'Calendar ''21'!Date_2021_02_13_WinCalendar</vt:lpstr>
      <vt:lpstr>'Calendar ''21'!Date_2021_02_14_WinCalendar</vt:lpstr>
      <vt:lpstr>'Calendar ''21'!Date_2021_02_15_WinCalendar</vt:lpstr>
      <vt:lpstr>'Calendar ''21'!Date_2021_02_16_WinCalendar</vt:lpstr>
      <vt:lpstr>'Calendar ''21'!Date_2021_02_17_WinCalendar</vt:lpstr>
      <vt:lpstr>'Calendar ''21'!Date_2021_02_18_WinCalendar</vt:lpstr>
      <vt:lpstr>'Calendar ''21'!Date_2021_02_19_WinCalendar</vt:lpstr>
      <vt:lpstr>'Calendar ''21'!Date_2021_02_20_WinCalendar</vt:lpstr>
      <vt:lpstr>'Calendar ''21'!Date_2021_02_21_WinCalendar</vt:lpstr>
      <vt:lpstr>'Calendar ''21'!Date_2021_02_22_WinCalendar</vt:lpstr>
      <vt:lpstr>'Calendar ''21'!Date_2021_02_23_WinCalendar</vt:lpstr>
      <vt:lpstr>'Calendar ''21'!Date_2021_02_24_WinCalendar</vt:lpstr>
      <vt:lpstr>'Calendar ''21'!Date_2021_02_25_WinCalendar</vt:lpstr>
      <vt:lpstr>'Calendar ''21'!Date_2021_02_26_WinCalendar</vt:lpstr>
      <vt:lpstr>'Calendar ''21'!Date_2021_02_27_WinCalendar</vt:lpstr>
      <vt:lpstr>'Calendar ''21'!Date_2021_02_28_WinCalendar</vt:lpstr>
      <vt:lpstr>'Calendar ''21'!Date_2021_03_01_WinCalendar</vt:lpstr>
      <vt:lpstr>'Calendar ''21'!Date_2021_03_02_WinCalendar</vt:lpstr>
      <vt:lpstr>'Calendar ''21'!Date_2021_03_03_WinCalendar</vt:lpstr>
      <vt:lpstr>'Calendar ''21'!Date_2021_03_04_WinCalendar</vt:lpstr>
      <vt:lpstr>'Calendar ''21'!Date_2021_03_05_WinCalendar</vt:lpstr>
      <vt:lpstr>'Calendar ''21'!Date_2021_03_06_WinCalendar</vt:lpstr>
      <vt:lpstr>'Calendar ''21'!Date_2021_03_07_WinCalendar</vt:lpstr>
      <vt:lpstr>'Calendar ''21'!Date_2021_03_08_WinCalendar</vt:lpstr>
      <vt:lpstr>'Calendar ''21'!Date_2021_03_09_WinCalendar</vt:lpstr>
      <vt:lpstr>'Calendar ''21'!Date_2021_03_10_WinCalendar</vt:lpstr>
      <vt:lpstr>'Calendar ''21'!Date_2021_03_11_WinCalendar</vt:lpstr>
      <vt:lpstr>'Calendar ''21'!Date_2021_03_12_WinCalendar</vt:lpstr>
      <vt:lpstr>'Calendar ''21'!Date_2021_03_13_WinCalendar</vt:lpstr>
      <vt:lpstr>'Calendar ''21'!Date_2021_03_14_WinCalendar</vt:lpstr>
      <vt:lpstr>'Calendar ''21'!Date_2021_03_15_WinCalendar</vt:lpstr>
      <vt:lpstr>'Calendar ''21'!Date_2021_03_16_WinCalendar</vt:lpstr>
      <vt:lpstr>'Calendar ''21'!Date_2021_03_17_WinCalendar</vt:lpstr>
      <vt:lpstr>'Calendar ''21'!Date_2021_03_18_WinCalendar</vt:lpstr>
      <vt:lpstr>'Calendar ''21'!Date_2021_03_19_WinCalendar</vt:lpstr>
      <vt:lpstr>'Calendar ''21'!Date_2021_03_20_WinCalendar</vt:lpstr>
      <vt:lpstr>'Calendar ''21'!Date_2021_03_21_WinCalendar</vt:lpstr>
      <vt:lpstr>'Calendar ''21'!Date_2021_03_22_WinCalendar</vt:lpstr>
      <vt:lpstr>'Calendar ''21'!Date_2021_03_23_WinCalendar</vt:lpstr>
      <vt:lpstr>'Calendar ''21'!Date_2021_03_24_WinCalendar</vt:lpstr>
      <vt:lpstr>'Calendar ''21'!Date_2021_03_25_WinCalendar</vt:lpstr>
      <vt:lpstr>'Calendar ''21'!Date_2021_03_26_WinCalendar</vt:lpstr>
      <vt:lpstr>'Calendar ''21'!Date_2021_03_27_WinCalendar</vt:lpstr>
      <vt:lpstr>'Calendar ''21'!Date_2021_03_28_WinCalendar</vt:lpstr>
      <vt:lpstr>'Calendar ''21'!Date_2021_03_29_WinCalendar</vt:lpstr>
      <vt:lpstr>'Calendar ''21'!Date_2021_03_30_WinCalendar</vt:lpstr>
      <vt:lpstr>'Calendar ''21'!Date_2021_03_31_WinCalendar</vt:lpstr>
      <vt:lpstr>'Calendar ''21'!Date_2021_04_01_WinCalendar</vt:lpstr>
      <vt:lpstr>'Calendar ''21'!Date_2021_04_02_WinCalendar</vt:lpstr>
      <vt:lpstr>'Calendar ''21'!Date_2021_04_03_WinCalendar</vt:lpstr>
      <vt:lpstr>'Calendar ''21'!Date_2021_04_04_WinCalendar</vt:lpstr>
      <vt:lpstr>'Calendar ''21'!Date_2021_04_05_WinCalendar</vt:lpstr>
      <vt:lpstr>'Calendar ''21'!Date_2021_04_06_WinCalendar</vt:lpstr>
      <vt:lpstr>'Calendar ''21'!Date_2021_04_07_WinCalendar</vt:lpstr>
      <vt:lpstr>'Calendar ''21'!Date_2021_04_08_WinCalendar</vt:lpstr>
      <vt:lpstr>'Calendar ''21'!Date_2021_04_09_WinCalendar</vt:lpstr>
      <vt:lpstr>'Calendar ''21'!Date_2021_04_10_WinCalendar</vt:lpstr>
      <vt:lpstr>'Calendar ''21'!Date_2021_04_11_WinCalendar</vt:lpstr>
      <vt:lpstr>'Calendar ''21'!Date_2021_04_12_WinCalendar</vt:lpstr>
      <vt:lpstr>'Calendar ''21'!Date_2021_04_13_WinCalendar</vt:lpstr>
      <vt:lpstr>'Calendar ''21'!Date_2021_04_14_WinCalendar</vt:lpstr>
      <vt:lpstr>'Calendar ''21'!Date_2021_04_15_WinCalendar</vt:lpstr>
      <vt:lpstr>'Calendar ''21'!Date_2021_04_16_WinCalendar</vt:lpstr>
      <vt:lpstr>'Calendar ''21'!Date_2021_04_17_WinCalendar</vt:lpstr>
      <vt:lpstr>'Calendar ''21'!Date_2021_04_18_WinCalendar</vt:lpstr>
      <vt:lpstr>'Calendar ''21'!Date_2021_04_19_WinCalendar</vt:lpstr>
      <vt:lpstr>'Calendar ''21'!Date_2021_04_20_WinCalendar</vt:lpstr>
      <vt:lpstr>'Calendar ''21'!Date_2021_04_21_WinCalendar</vt:lpstr>
      <vt:lpstr>'Calendar ''21'!Date_2021_04_22_WinCalendar</vt:lpstr>
      <vt:lpstr>'Calendar ''21'!Date_2021_04_23_WinCalendar</vt:lpstr>
      <vt:lpstr>'Calendar ''21'!Date_2021_04_24_WinCalendar</vt:lpstr>
      <vt:lpstr>'Calendar ''21'!Date_2021_04_25_WinCalendar</vt:lpstr>
      <vt:lpstr>'Calendar ''21'!Date_2021_04_26_WinCalendar</vt:lpstr>
      <vt:lpstr>'Calendar ''21'!Date_2021_04_27_WinCalendar</vt:lpstr>
      <vt:lpstr>'Calendar ''21'!Date_2021_04_28_WinCalendar</vt:lpstr>
      <vt:lpstr>'Calendar ''21'!Date_2021_04_29_WinCalendar</vt:lpstr>
      <vt:lpstr>'Calendar ''21'!Date_2021_04_30_WinCalendar</vt:lpstr>
      <vt:lpstr>'Calendar ''21'!Date_2021_05_01_WinCalendar</vt:lpstr>
      <vt:lpstr>'Calendar ''21'!Date_2021_05_02_WinCalendar</vt:lpstr>
      <vt:lpstr>'Calendar ''21'!Date_2021_05_03_WinCalendar</vt:lpstr>
      <vt:lpstr>'Calendar ''21'!Date_2021_05_04_WinCalendar</vt:lpstr>
      <vt:lpstr>'Calendar ''21'!Date_2021_05_05_WinCalendar</vt:lpstr>
      <vt:lpstr>'Calendar ''21'!Date_2021_05_06_WinCalendar</vt:lpstr>
      <vt:lpstr>'Calendar ''21'!Date_2021_05_07_WinCalendar</vt:lpstr>
      <vt:lpstr>'Calendar ''21'!Date_2021_05_08_WinCalendar</vt:lpstr>
      <vt:lpstr>'Calendar ''21'!Date_2021_05_09_WinCalendar</vt:lpstr>
      <vt:lpstr>'Calendar ''21'!Date_2021_05_10_WinCalendar</vt:lpstr>
      <vt:lpstr>'Calendar ''21'!Date_2021_05_11_WinCalendar</vt:lpstr>
      <vt:lpstr>'Calendar ''21'!Date_2021_05_12_WinCalendar</vt:lpstr>
      <vt:lpstr>'Calendar ''21'!Date_2021_05_13_WinCalendar</vt:lpstr>
      <vt:lpstr>'Calendar ''21'!Date_2021_05_14_WinCalendar</vt:lpstr>
      <vt:lpstr>'Calendar ''21'!Date_2021_05_15_WinCalendar</vt:lpstr>
      <vt:lpstr>'Calendar ''21'!Date_2021_05_16_WinCalendar</vt:lpstr>
      <vt:lpstr>'Calendar ''21'!Date_2021_05_17_WinCalendar</vt:lpstr>
      <vt:lpstr>'Calendar ''21'!Date_2021_05_18_WinCalendar</vt:lpstr>
      <vt:lpstr>'Calendar ''21'!Date_2021_05_19_WinCalendar</vt:lpstr>
      <vt:lpstr>'Calendar ''21'!Date_2021_05_20_WinCalendar</vt:lpstr>
      <vt:lpstr>'Calendar ''21'!Date_2021_05_21_WinCalendar</vt:lpstr>
      <vt:lpstr>'Calendar ''21'!Date_2021_05_22_WinCalendar</vt:lpstr>
      <vt:lpstr>'Calendar ''21'!Date_2021_05_23_WinCalendar</vt:lpstr>
      <vt:lpstr>'Calendar ''21'!Date_2021_05_24_WinCalendar</vt:lpstr>
      <vt:lpstr>'Calendar ''21'!Date_2021_05_25_WinCalendar</vt:lpstr>
      <vt:lpstr>'Calendar ''21'!Date_2021_05_26_WinCalendar</vt:lpstr>
      <vt:lpstr>'Calendar ''21'!Date_2021_05_27_WinCalendar</vt:lpstr>
      <vt:lpstr>'Calendar ''21'!Date_2021_05_28_WinCalendar</vt:lpstr>
      <vt:lpstr>'Calendar ''21'!Date_2021_05_29_WinCalendar</vt:lpstr>
      <vt:lpstr>'Calendar ''21'!Date_2021_05_30_WinCalendar</vt:lpstr>
      <vt:lpstr>'Calendar ''21'!Date_2021_05_31_WinCalendar</vt:lpstr>
      <vt:lpstr>'Calendar ''21'!Date_2021_06_01_WinCalendar</vt:lpstr>
      <vt:lpstr>'Calendar ''21'!Date_2021_06_02_WinCalendar</vt:lpstr>
      <vt:lpstr>'Calendar ''21'!Date_2021_06_03_WinCalendar</vt:lpstr>
      <vt:lpstr>'Calendar ''21'!Date_2021_06_04_WinCalendar</vt:lpstr>
      <vt:lpstr>'Calendar ''21'!Date_2021_06_05_WinCalendar</vt:lpstr>
      <vt:lpstr>'Calendar ''21'!Date_2021_06_06_WinCalendar</vt:lpstr>
      <vt:lpstr>'Calendar ''21'!Date_2021_06_07_WinCalendar</vt:lpstr>
      <vt:lpstr>'Calendar ''21'!Date_2021_06_08_WinCalendar</vt:lpstr>
      <vt:lpstr>'Calendar ''21'!Date_2021_06_09_WinCalendar</vt:lpstr>
      <vt:lpstr>'Calendar ''21'!Date_2021_06_10_WinCalendar</vt:lpstr>
      <vt:lpstr>'Calendar ''21'!Date_2021_06_11_WinCalendar</vt:lpstr>
      <vt:lpstr>'Calendar ''21'!Date_2021_06_12_WinCalendar</vt:lpstr>
      <vt:lpstr>'Calendar ''21'!Date_2021_06_13_WinCalendar</vt:lpstr>
      <vt:lpstr>'Calendar ''21'!Date_2021_06_14_WinCalendar</vt:lpstr>
      <vt:lpstr>'Calendar ''21'!Date_2021_06_15_WinCalendar</vt:lpstr>
      <vt:lpstr>'Calendar ''21'!Date_2021_06_16_WinCalendar</vt:lpstr>
      <vt:lpstr>'Calendar ''21'!Date_2021_06_17_WinCalendar</vt:lpstr>
      <vt:lpstr>'Calendar ''21'!Date_2021_06_18_WinCalendar</vt:lpstr>
      <vt:lpstr>'Calendar ''21'!Date_2021_06_19_WinCalendar</vt:lpstr>
      <vt:lpstr>'Calendar ''21'!Date_2021_06_20_WinCalendar</vt:lpstr>
      <vt:lpstr>'Calendar ''21'!Date_2021_06_21_WinCalendar</vt:lpstr>
      <vt:lpstr>'Calendar ''21'!Date_2021_06_22_WinCalendar</vt:lpstr>
      <vt:lpstr>'Calendar ''21'!Date_2021_06_23_WinCalendar</vt:lpstr>
      <vt:lpstr>'Calendar ''21'!Date_2021_06_24_WinCalendar</vt:lpstr>
      <vt:lpstr>'Calendar ''21'!Date_2021_06_25_WinCalendar</vt:lpstr>
      <vt:lpstr>'Calendar ''21'!Date_2021_06_26_WinCalendar</vt:lpstr>
      <vt:lpstr>'Calendar ''21'!Date_2021_06_27_WinCalendar</vt:lpstr>
      <vt:lpstr>'Calendar ''21'!Date_2021_06_28_WinCalendar</vt:lpstr>
      <vt:lpstr>'Calendar ''21'!Date_2021_06_29_WinCalendar</vt:lpstr>
      <vt:lpstr>'Calendar ''21'!Date_2021_06_30_WinCalendar</vt:lpstr>
      <vt:lpstr>'Calendar ''21'!Date_2021_07_01_WinCalendar</vt:lpstr>
      <vt:lpstr>'Calendar ''21'!Date_2021_07_02_WinCalendar</vt:lpstr>
      <vt:lpstr>'Calendar ''21'!Date_2021_07_03_WinCalendar</vt:lpstr>
      <vt:lpstr>'Calendar ''21'!Date_2021_07_04_WinCalendar</vt:lpstr>
      <vt:lpstr>'Calendar ''21'!Date_2021_07_05_WinCalendar</vt:lpstr>
      <vt:lpstr>'Calendar ''21'!Date_2021_07_06_WinCalendar</vt:lpstr>
      <vt:lpstr>'Calendar ''21'!Date_2021_07_07_WinCalendar</vt:lpstr>
      <vt:lpstr>'Calendar ''21'!Date_2021_07_08_WinCalendar</vt:lpstr>
      <vt:lpstr>'Calendar ''21'!Date_2021_07_09_WinCalendar</vt:lpstr>
      <vt:lpstr>'Calendar ''21'!Date_2021_07_10_WinCalendar</vt:lpstr>
      <vt:lpstr>'Calendar ''21'!Date_2021_07_11_WinCalendar</vt:lpstr>
      <vt:lpstr>'Calendar ''21'!Date_2021_07_12_WinCalendar</vt:lpstr>
      <vt:lpstr>'Calendar ''21'!Date_2021_07_13_WinCalendar</vt:lpstr>
      <vt:lpstr>'Calendar ''21'!Date_2021_07_14_WinCalendar</vt:lpstr>
      <vt:lpstr>'Calendar ''21'!Date_2021_07_15_WinCalendar</vt:lpstr>
      <vt:lpstr>'Calendar ''21'!Date_2021_07_16_WinCalendar</vt:lpstr>
      <vt:lpstr>'Calendar ''21'!Date_2021_07_17_WinCalendar</vt:lpstr>
      <vt:lpstr>'Calendar ''21'!Date_2021_07_18_WinCalendar</vt:lpstr>
      <vt:lpstr>'Calendar ''21'!Date_2021_07_19_WinCalendar</vt:lpstr>
      <vt:lpstr>'Calendar ''21'!Date_2021_07_20_WinCalendar</vt:lpstr>
      <vt:lpstr>'Calendar ''21'!Date_2021_07_21_WinCalendar</vt:lpstr>
      <vt:lpstr>'Calendar ''21'!Date_2021_07_22_WinCalendar</vt:lpstr>
      <vt:lpstr>'Calendar ''21'!Date_2021_07_23_WinCalendar</vt:lpstr>
      <vt:lpstr>'Calendar ''21'!Date_2021_07_24_WinCalendar</vt:lpstr>
      <vt:lpstr>'Calendar ''21'!Date_2021_07_25_WinCalendar</vt:lpstr>
      <vt:lpstr>'Calendar ''21'!Date_2021_07_26_WinCalendar</vt:lpstr>
      <vt:lpstr>'Calendar ''21'!Date_2021_07_27_WinCalendar</vt:lpstr>
      <vt:lpstr>'Calendar ''21'!Date_2021_07_28_WinCalendar</vt:lpstr>
      <vt:lpstr>'Calendar ''21'!Date_2021_07_29_WinCalendar</vt:lpstr>
      <vt:lpstr>'Calendar ''21'!Date_2021_07_30_WinCalendar</vt:lpstr>
      <vt:lpstr>'Calendar ''21'!Date_2021_07_31_WinCalendar</vt:lpstr>
      <vt:lpstr>'Calendar ''21'!Date_2021_08_01_WinCalendar</vt:lpstr>
      <vt:lpstr>'Calendar ''21'!Date_2021_08_02_WinCalendar</vt:lpstr>
      <vt:lpstr>'Calendar ''21'!Date_2021_08_03_WinCalendar</vt:lpstr>
      <vt:lpstr>'Calendar ''21'!Date_2021_08_04_WinCalendar</vt:lpstr>
      <vt:lpstr>'Calendar ''21'!Date_2021_08_05_WinCalendar</vt:lpstr>
      <vt:lpstr>'Calendar ''21'!Date_2021_08_06_WinCalendar</vt:lpstr>
      <vt:lpstr>'Calendar ''21'!Date_2021_08_07_WinCalendar</vt:lpstr>
      <vt:lpstr>'Calendar ''21'!Date_2021_08_08_WinCalendar</vt:lpstr>
      <vt:lpstr>'Calendar ''21'!Date_2021_08_09_WinCalendar</vt:lpstr>
      <vt:lpstr>'Calendar ''21'!Date_2021_08_10_WinCalendar</vt:lpstr>
      <vt:lpstr>'Calendar ''21'!Date_2021_08_11_WinCalendar</vt:lpstr>
      <vt:lpstr>'Calendar ''21'!Date_2021_08_12_WinCalendar</vt:lpstr>
      <vt:lpstr>'Calendar ''21'!Date_2021_08_13_WinCalendar</vt:lpstr>
      <vt:lpstr>'Calendar ''21'!Date_2021_08_14_WinCalendar</vt:lpstr>
      <vt:lpstr>'Calendar ''21'!Date_2021_08_15_WinCalendar</vt:lpstr>
      <vt:lpstr>'Calendar ''21'!Date_2021_08_16_WinCalendar</vt:lpstr>
      <vt:lpstr>'Calendar ''21'!Date_2021_08_17_WinCalendar</vt:lpstr>
      <vt:lpstr>'Calendar ''21'!Date_2021_08_18_WinCalendar</vt:lpstr>
      <vt:lpstr>'Calendar ''21'!Date_2021_08_19_WinCalendar</vt:lpstr>
      <vt:lpstr>'Calendar ''21'!Date_2021_08_20_WinCalendar</vt:lpstr>
      <vt:lpstr>'Calendar ''21'!Date_2021_08_21_WinCalendar</vt:lpstr>
      <vt:lpstr>'Calendar ''21'!Date_2021_08_22_WinCalendar</vt:lpstr>
      <vt:lpstr>'Calendar ''21'!Date_2021_08_23_WinCalendar</vt:lpstr>
      <vt:lpstr>'Calendar ''21'!Date_2021_08_24_WinCalendar</vt:lpstr>
      <vt:lpstr>'Calendar ''21'!Date_2021_08_25_WinCalendar</vt:lpstr>
      <vt:lpstr>'Calendar ''21'!Date_2021_08_26_WinCalendar</vt:lpstr>
      <vt:lpstr>'Calendar ''21'!Date_2021_08_27_WinCalendar</vt:lpstr>
      <vt:lpstr>'Calendar ''21'!Date_2021_08_28_WinCalendar</vt:lpstr>
      <vt:lpstr>'Calendar ''21'!Date_2021_08_29_WinCalendar</vt:lpstr>
      <vt:lpstr>'Calendar ''21'!Date_2021_08_30_WinCalendar</vt:lpstr>
      <vt:lpstr>'Calendar ''21'!Date_2021_08_31_WinCalendar</vt:lpstr>
      <vt:lpstr>'Calendar ''21'!Date_2021_09_01_WinCalendar</vt:lpstr>
      <vt:lpstr>'Calendar ''21'!Date_2021_09_02_WinCalendar</vt:lpstr>
      <vt:lpstr>'Calendar ''21'!Date_2021_09_03_WinCalendar</vt:lpstr>
      <vt:lpstr>'Calendar ''21'!Date_2021_09_04_WinCalendar</vt:lpstr>
      <vt:lpstr>'Calendar ''21'!Date_2021_09_05_WinCalendar</vt:lpstr>
      <vt:lpstr>'Calendar ''21'!Date_2021_09_06_WinCalendar</vt:lpstr>
      <vt:lpstr>'Calendar ''21'!Date_2021_09_07_WinCalendar</vt:lpstr>
      <vt:lpstr>'Calendar ''21'!Date_2021_09_08_WinCalendar</vt:lpstr>
      <vt:lpstr>'Calendar ''21'!Date_2021_09_09_WinCalendar</vt:lpstr>
      <vt:lpstr>'Calendar ''21'!Date_2021_09_10_WinCalendar</vt:lpstr>
      <vt:lpstr>'Calendar ''21'!Date_2021_09_11_WinCalendar</vt:lpstr>
      <vt:lpstr>'Calendar ''21'!Date_2021_09_12_WinCalendar</vt:lpstr>
      <vt:lpstr>'Calendar ''21'!Date_2021_09_13_WinCalendar</vt:lpstr>
      <vt:lpstr>'Calendar ''21'!Date_2021_09_14_WinCalendar</vt:lpstr>
      <vt:lpstr>'Calendar ''21'!Date_2021_09_15_WinCalendar</vt:lpstr>
      <vt:lpstr>'Calendar ''21'!Date_2021_09_16_WinCalendar</vt:lpstr>
      <vt:lpstr>'Calendar ''21'!Date_2021_09_17_WinCalendar</vt:lpstr>
      <vt:lpstr>'Calendar ''21'!Date_2021_09_18_WinCalendar</vt:lpstr>
      <vt:lpstr>'Calendar ''21'!Date_2021_09_19_WinCalendar</vt:lpstr>
      <vt:lpstr>'Calendar ''21'!Date_2021_09_20_WinCalendar</vt:lpstr>
      <vt:lpstr>'Calendar ''21'!Date_2021_09_21_WinCalendar</vt:lpstr>
      <vt:lpstr>'Calendar ''21'!Date_2021_09_22_WinCalendar</vt:lpstr>
      <vt:lpstr>'Calendar ''21'!Date_2021_09_23_WinCalendar</vt:lpstr>
      <vt:lpstr>'Calendar ''21'!Date_2021_09_24_WinCalendar</vt:lpstr>
      <vt:lpstr>'Calendar ''21'!Date_2021_09_25_WinCalendar</vt:lpstr>
      <vt:lpstr>'Calendar ''21'!Date_2021_09_26_WinCalendar</vt:lpstr>
      <vt:lpstr>'Calendar ''21'!Date_2021_09_27_WinCalendar</vt:lpstr>
      <vt:lpstr>'Calendar ''21'!Date_2021_09_28_WinCalendar</vt:lpstr>
      <vt:lpstr>'Calendar ''21'!Date_2021_09_29_WinCalendar</vt:lpstr>
      <vt:lpstr>'Calendar ''21'!Date_2021_09_30_WinCalendar</vt:lpstr>
      <vt:lpstr>'Calendar ''21'!Date_2021_10_01_WinCalendar</vt:lpstr>
      <vt:lpstr>'Calendar ''21'!Date_2021_10_02_WinCalendar</vt:lpstr>
      <vt:lpstr>'Calendar ''21'!Date_2021_10_03_WinCalendar</vt:lpstr>
      <vt:lpstr>'Calendar ''21'!Date_2021_10_04_WinCalendar</vt:lpstr>
      <vt:lpstr>'Calendar ''21'!Date_2021_10_05_WinCalendar</vt:lpstr>
      <vt:lpstr>'Calendar ''21'!Date_2021_10_06_WinCalendar</vt:lpstr>
      <vt:lpstr>'Calendar ''21'!Date_2021_10_07_WinCalendar</vt:lpstr>
      <vt:lpstr>'Calendar ''21'!Date_2021_10_08_WinCalendar</vt:lpstr>
      <vt:lpstr>'Calendar ''21'!Date_2021_10_09_WinCalendar</vt:lpstr>
      <vt:lpstr>'Calendar ''21'!Date_2021_10_10_WinCalendar</vt:lpstr>
      <vt:lpstr>'Calendar ''21'!Date_2021_10_11_WinCalendar</vt:lpstr>
      <vt:lpstr>'Calendar ''21'!Date_2021_10_12_WinCalendar</vt:lpstr>
      <vt:lpstr>'Calendar ''21'!Date_2021_10_13_WinCalendar</vt:lpstr>
      <vt:lpstr>'Calendar ''21'!Date_2021_10_14_WinCalendar</vt:lpstr>
      <vt:lpstr>'Calendar ''21'!Date_2021_10_15_WinCalendar</vt:lpstr>
      <vt:lpstr>'Calendar ''21'!Date_2021_10_16_WinCalendar</vt:lpstr>
      <vt:lpstr>'Calendar ''21'!Date_2021_10_17_WinCalendar</vt:lpstr>
      <vt:lpstr>'Calendar ''21'!Date_2021_10_18_WinCalendar</vt:lpstr>
      <vt:lpstr>'Calendar ''21'!Date_2021_10_19_WinCalendar</vt:lpstr>
      <vt:lpstr>'Calendar ''21'!Date_2021_10_20_WinCalendar</vt:lpstr>
      <vt:lpstr>'Calendar ''21'!Date_2021_10_21_WinCalendar</vt:lpstr>
      <vt:lpstr>'Calendar ''21'!Date_2021_10_22_WinCalendar</vt:lpstr>
      <vt:lpstr>'Calendar ''21'!Date_2021_10_23_WinCalendar</vt:lpstr>
      <vt:lpstr>'Calendar ''21'!Date_2021_10_24_WinCalendar</vt:lpstr>
      <vt:lpstr>'Calendar ''21'!Date_2021_10_25_WinCalendar</vt:lpstr>
      <vt:lpstr>'Calendar ''21'!Date_2021_10_26_WinCalendar</vt:lpstr>
      <vt:lpstr>'Calendar ''21'!Date_2021_10_27_WinCalendar</vt:lpstr>
      <vt:lpstr>'Calendar ''21'!Date_2021_10_28_WinCalendar</vt:lpstr>
      <vt:lpstr>'Calendar ''21'!Date_2021_10_29_WinCalendar</vt:lpstr>
      <vt:lpstr>'Calendar ''21'!Date_2021_10_30_WinCalendar</vt:lpstr>
      <vt:lpstr>'Calendar ''21'!Date_2021_11_01_WinCalendar</vt:lpstr>
      <vt:lpstr>'Calendar ''21'!Date_2021_11_02_WinCalendar</vt:lpstr>
      <vt:lpstr>'Calendar ''21'!Date_2021_11_03_WinCalendar</vt:lpstr>
      <vt:lpstr>'Calendar ''21'!Date_2021_11_04_WinCalendar</vt:lpstr>
      <vt:lpstr>'Calendar ''21'!Date_2021_11_05_WinCalendar</vt:lpstr>
      <vt:lpstr>'Calendar ''21'!Date_2021_11_06_WinCalendar</vt:lpstr>
      <vt:lpstr>'Calendar ''21'!Date_2021_11_07_WinCalendar</vt:lpstr>
      <vt:lpstr>'Calendar ''21'!Date_2021_11_08_WinCalendar</vt:lpstr>
      <vt:lpstr>'Calendar ''21'!Date_2021_11_09_WinCalendar</vt:lpstr>
      <vt:lpstr>'Calendar ''21'!Date_2021_11_10_WinCalendar</vt:lpstr>
      <vt:lpstr>'Calendar ''21'!Date_2021_11_11_WinCalendar</vt:lpstr>
      <vt:lpstr>'Calendar ''21'!Date_2021_11_12_WinCalendar</vt:lpstr>
      <vt:lpstr>'Calendar ''21'!Date_2021_11_13_WinCalendar</vt:lpstr>
      <vt:lpstr>'Calendar ''21'!Date_2021_11_14_WinCalendar</vt:lpstr>
      <vt:lpstr>'Calendar ''21'!Date_2021_11_15_WinCalendar</vt:lpstr>
      <vt:lpstr>'Calendar ''21'!Date_2021_11_16_WinCalendar</vt:lpstr>
      <vt:lpstr>'Calendar ''21'!Date_2021_11_17_WinCalendar</vt:lpstr>
      <vt:lpstr>'Calendar ''21'!Date_2021_11_18_WinCalendar</vt:lpstr>
      <vt:lpstr>'Calendar ''21'!Date_2021_11_19_WinCalendar</vt:lpstr>
      <vt:lpstr>'Calendar ''21'!Date_2021_11_20_WinCalendar</vt:lpstr>
      <vt:lpstr>'Calendar ''21'!Date_2021_11_21_WinCalendar</vt:lpstr>
      <vt:lpstr>'Calendar ''21'!Date_2021_11_22_WinCalendar</vt:lpstr>
      <vt:lpstr>'Calendar ''21'!Date_2021_11_23_WinCalendar</vt:lpstr>
      <vt:lpstr>'Calendar ''21'!Date_2021_11_24_WinCalendar</vt:lpstr>
      <vt:lpstr>'Calendar ''21'!Date_2021_11_25_WinCalendar</vt:lpstr>
      <vt:lpstr>'Calendar ''21'!Date_2021_11_26_WinCalendar</vt:lpstr>
      <vt:lpstr>'Calendar ''21'!Date_2021_11_27_WinCalendar</vt:lpstr>
      <vt:lpstr>'Calendar ''21'!Date_2021_11_28_WinCalendar</vt:lpstr>
      <vt:lpstr>'Calendar ''21'!Date_2021_11_29_WinCalendar</vt:lpstr>
      <vt:lpstr>'Calendar ''21'!Date_2021_11_30_WinCalendar</vt:lpstr>
      <vt:lpstr>'Calendar ''21'!Date_2021_12_01_WinCalendar</vt:lpstr>
      <vt:lpstr>'Calendar ''21'!Date_2021_12_02_WinCalendar</vt:lpstr>
      <vt:lpstr>'Calendar ''21'!Date_2021_12_03_WinCalendar</vt:lpstr>
      <vt:lpstr>'Calendar ''21'!Date_2021_12_04_WinCalendar</vt:lpstr>
      <vt:lpstr>'Calendar ''21'!Date_2021_12_05_WinCalendar</vt:lpstr>
      <vt:lpstr>'Calendar ''21'!Date_2021_12_06_WinCalendar</vt:lpstr>
      <vt:lpstr>'Calendar ''21'!Date_2021_12_07_WinCalendar</vt:lpstr>
      <vt:lpstr>'Calendar ''21'!Date_2021_12_08_WinCalendar</vt:lpstr>
      <vt:lpstr>'Calendar ''21'!Date_2021_12_09_WinCalendar</vt:lpstr>
      <vt:lpstr>'Calendar ''21'!Date_2021_12_10_WinCalendar</vt:lpstr>
      <vt:lpstr>'Calendar ''21'!Date_2021_12_11_WinCalendar</vt:lpstr>
      <vt:lpstr>'Calendar ''21'!Date_2021_12_12_WinCalendar</vt:lpstr>
      <vt:lpstr>'Calendar ''21'!Date_2021_12_13_WinCalendar</vt:lpstr>
      <vt:lpstr>'Calendar ''21'!Date_2021_12_14_WinCalendar</vt:lpstr>
      <vt:lpstr>'Calendar ''21'!Date_2021_12_15_WinCalendar</vt:lpstr>
      <vt:lpstr>'Calendar ''21'!Date_2021_12_16_WinCalendar</vt:lpstr>
      <vt:lpstr>'Calendar ''21'!Date_2021_12_17_WinCalendar</vt:lpstr>
      <vt:lpstr>'Calendar ''21'!Date_2021_12_18_WinCalendar</vt:lpstr>
      <vt:lpstr>'Calendar ''21'!Date_2021_12_19_WinCalendar</vt:lpstr>
      <vt:lpstr>'Calendar ''21'!Date_2021_12_20_WinCalendar</vt:lpstr>
      <vt:lpstr>'Calendar ''21'!Date_2021_12_21_WinCalendar</vt:lpstr>
      <vt:lpstr>'Calendar ''21'!Date_2021_12_22_WinCalendar</vt:lpstr>
      <vt:lpstr>'Calendar ''21'!Date_2021_12_23_WinCalendar</vt:lpstr>
      <vt:lpstr>'Calendar ''21'!Date_2021_12_24_WinCalendar</vt:lpstr>
      <vt:lpstr>'Calendar ''21'!Date_2021_12_25_WinCalendar</vt:lpstr>
      <vt:lpstr>'Calendar ''21'!Date_2021_12_26_WinCalendar</vt:lpstr>
      <vt:lpstr>'Calendar ''21'!Date_2021_12_27_WinCalendar</vt:lpstr>
      <vt:lpstr>'Calendar ''21'!Date_2021_12_28_WinCalendar</vt:lpstr>
      <vt:lpstr>'Calendar ''21'!Date_2021_12_29_WinCalendar</vt:lpstr>
      <vt:lpstr>'Calendar ''21'!Date_2021_12_30_WinCalendar</vt:lpstr>
      <vt:lpstr>'Calendar ''21'!Date_2021_12_31_WinCalendar</vt:lpstr>
      <vt:lpstr>'Calendar ''21'!Print_Area</vt:lpstr>
      <vt:lpstr>'Calendar ''21'!WinCalendar_Calendar_1</vt:lpstr>
      <vt:lpstr>'Calendar ''21'!WinCalendar_Calendar_10</vt:lpstr>
      <vt:lpstr>'Calendar ''21'!WinCalendar_Calendar_11</vt:lpstr>
      <vt:lpstr>'Calendar ''21'!WinCalendar_Calendar_12</vt:lpstr>
      <vt:lpstr>'Calendar ''21'!WinCalendar_Calendar_2</vt:lpstr>
      <vt:lpstr>'Calendar ''21'!WinCalendar_Calendar_3</vt:lpstr>
      <vt:lpstr>'Calendar ''21'!WinCalendar_Calendar_4</vt:lpstr>
      <vt:lpstr>'Calendar ''21'!WinCalendar_Calendar_5</vt:lpstr>
      <vt:lpstr>'Calendar ''21'!WinCalendar_Calendar_6</vt:lpstr>
      <vt:lpstr>'Calendar ''21'!WinCalendar_Calendar_7</vt:lpstr>
      <vt:lpstr>'Calendar ''21'!WinCalendar_Calendar_8</vt:lpstr>
      <vt:lpstr>'Calendar ''21'!WinCalendar_Calendar_9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Amy L'Manian</cp:lastModifiedBy>
  <cp:lastPrinted>2020-02-13T00:26:16Z</cp:lastPrinted>
  <dcterms:created xsi:type="dcterms:W3CDTF">2016-02-28T22:16:21Z</dcterms:created>
  <dcterms:modified xsi:type="dcterms:W3CDTF">2020-05-19T18:10:56Z</dcterms:modified>
</cp:coreProperties>
</file>